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nortonb/Documents/Automation_paper/Protocol_code/6-Quantification/Results/"/>
    </mc:Choice>
  </mc:AlternateContent>
  <xr:revisionPtr revIDLastSave="0" documentId="13_ncr:1_{8C51CCC1-2638-564E-B09F-760443AE2BFD}" xr6:coauthVersionLast="47" xr6:coauthVersionMax="47" xr10:uidLastSave="{00000000-0000-0000-0000-000000000000}"/>
  <bookViews>
    <workbookView xWindow="740" yWindow="3840" windowWidth="33780" windowHeight="20840" activeTab="2" xr2:uid="{00000000-000D-0000-FFFF-FFFF00000000}"/>
  </bookViews>
  <sheets>
    <sheet name="1st half plate" sheetId="1" r:id="rId1"/>
    <sheet name="2nd half plate" sheetId="2" r:id="rId2"/>
    <sheet name="Combine" sheetId="4" r:id="rId3"/>
  </sheets>
  <definedNames>
    <definedName name="MethodPointer1">-2140297184</definedName>
    <definedName name="MethodPointer2">466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2" l="1"/>
  <c r="C67" i="2"/>
  <c r="C60" i="2"/>
  <c r="C61" i="2"/>
  <c r="C62" i="2"/>
  <c r="C63" i="2"/>
  <c r="C64" i="2"/>
  <c r="C65" i="2"/>
  <c r="C66" i="2"/>
  <c r="C59" i="2"/>
  <c r="C68" i="1"/>
  <c r="C72" i="1" s="1"/>
  <c r="C67" i="1"/>
  <c r="C63" i="1"/>
  <c r="C64" i="1"/>
  <c r="C65" i="1"/>
  <c r="C66" i="1"/>
  <c r="C60" i="1"/>
  <c r="C61" i="1"/>
  <c r="C62" i="1"/>
  <c r="C59" i="1"/>
  <c r="G48" i="2"/>
  <c r="G49" i="2"/>
  <c r="G50" i="2"/>
  <c r="G51" i="2"/>
  <c r="G52" i="2"/>
  <c r="G53" i="2"/>
  <c r="G54" i="2"/>
  <c r="G55" i="2"/>
  <c r="H48" i="2"/>
  <c r="H49" i="2"/>
  <c r="I50" i="2"/>
  <c r="J50" i="2"/>
  <c r="K50" i="2"/>
  <c r="L50" i="2"/>
  <c r="M50" i="2"/>
  <c r="N50" i="2"/>
  <c r="I51" i="2"/>
  <c r="J51" i="2"/>
  <c r="K51" i="2"/>
  <c r="L51" i="2"/>
  <c r="M51" i="2"/>
  <c r="N51" i="2"/>
  <c r="I52" i="2"/>
  <c r="J52" i="2"/>
  <c r="K52" i="2"/>
  <c r="L52" i="2"/>
  <c r="M52" i="2"/>
  <c r="N52" i="2"/>
  <c r="I53" i="2"/>
  <c r="J53" i="2"/>
  <c r="K53" i="2"/>
  <c r="L53" i="2"/>
  <c r="M53" i="2"/>
  <c r="N53" i="2"/>
  <c r="I54" i="2"/>
  <c r="J54" i="2"/>
  <c r="K54" i="2"/>
  <c r="L54" i="2"/>
  <c r="M54" i="2"/>
  <c r="N54" i="2"/>
  <c r="I55" i="2"/>
  <c r="J55" i="2"/>
  <c r="K55" i="2"/>
  <c r="L55" i="2"/>
  <c r="M55" i="2"/>
  <c r="N55" i="2"/>
  <c r="I49" i="2"/>
  <c r="J49" i="2"/>
  <c r="K49" i="2"/>
  <c r="L49" i="2"/>
  <c r="M49" i="2"/>
  <c r="N49" i="2"/>
  <c r="I48" i="2"/>
  <c r="J48" i="2"/>
  <c r="K48" i="2"/>
  <c r="L48" i="2"/>
  <c r="M48" i="2"/>
  <c r="N48" i="2"/>
  <c r="C71" i="1"/>
  <c r="C71" i="2" l="1"/>
  <c r="C70" i="2"/>
  <c r="M76" i="2" s="1"/>
  <c r="M87" i="2" s="1"/>
  <c r="M5" i="4" s="1"/>
  <c r="M80" i="2"/>
  <c r="M91" i="2" s="1"/>
  <c r="M9" i="4" s="1"/>
  <c r="I79" i="2"/>
  <c r="I90" i="2" s="1"/>
  <c r="I8" i="4" s="1"/>
  <c r="L76" i="2"/>
  <c r="L87" i="2" s="1"/>
  <c r="L5" i="4" s="1"/>
  <c r="N83" i="2"/>
  <c r="N94" i="2" s="1"/>
  <c r="N12" i="4" s="1"/>
  <c r="J82" i="2"/>
  <c r="J93" i="2" s="1"/>
  <c r="J11" i="4" s="1"/>
  <c r="L80" i="2"/>
  <c r="L91" i="2" s="1"/>
  <c r="L9" i="4" s="1"/>
  <c r="N78" i="2"/>
  <c r="N89" i="2" s="1"/>
  <c r="N7" i="4" s="1"/>
  <c r="K80" i="2"/>
  <c r="K91" i="2" s="1"/>
  <c r="K9" i="4" s="1"/>
  <c r="M78" i="2"/>
  <c r="M89" i="2" s="1"/>
  <c r="M7" i="4" s="1"/>
  <c r="J76" i="2"/>
  <c r="J87" i="2" s="1"/>
  <c r="J5" i="4" s="1"/>
  <c r="L83" i="2"/>
  <c r="L94" i="2" s="1"/>
  <c r="L12" i="4" s="1"/>
  <c r="N81" i="2"/>
  <c r="N92" i="2" s="1"/>
  <c r="N10" i="4" s="1"/>
  <c r="J80" i="2"/>
  <c r="J91" i="2" s="1"/>
  <c r="J9" i="4" s="1"/>
  <c r="L78" i="2"/>
  <c r="L89" i="2" s="1"/>
  <c r="L7" i="4" s="1"/>
  <c r="I80" i="2"/>
  <c r="I91" i="2" s="1"/>
  <c r="I9" i="4" s="1"/>
  <c r="K78" i="2"/>
  <c r="K89" i="2" s="1"/>
  <c r="K7" i="4" s="1"/>
  <c r="N77" i="2"/>
  <c r="N88" i="2" s="1"/>
  <c r="N6" i="4" s="1"/>
  <c r="J83" i="2"/>
  <c r="J94" i="2" s="1"/>
  <c r="J12" i="4" s="1"/>
  <c r="L81" i="2"/>
  <c r="L92" i="2" s="1"/>
  <c r="L10" i="4" s="1"/>
  <c r="N79" i="2"/>
  <c r="N90" i="2" s="1"/>
  <c r="N8" i="4" s="1"/>
  <c r="J78" i="2"/>
  <c r="J89" i="2" s="1"/>
  <c r="J7" i="4" s="1"/>
  <c r="M79" i="2"/>
  <c r="M90" i="2" s="1"/>
  <c r="M8" i="4" s="1"/>
  <c r="I78" i="2"/>
  <c r="I89" i="2" s="1"/>
  <c r="I7" i="4" s="1"/>
  <c r="L77" i="2"/>
  <c r="L88" i="2" s="1"/>
  <c r="L6" i="4" s="1"/>
  <c r="N82" i="2"/>
  <c r="N93" i="2" s="1"/>
  <c r="N11" i="4" s="1"/>
  <c r="J81" i="2"/>
  <c r="J92" i="2" s="1"/>
  <c r="J10" i="4" s="1"/>
  <c r="L79" i="2"/>
  <c r="L90" i="2" s="1"/>
  <c r="L8" i="4" s="1"/>
  <c r="K77" i="2"/>
  <c r="K88" i="2" s="1"/>
  <c r="K6" i="4" s="1"/>
  <c r="N76" i="2"/>
  <c r="N87" i="2" s="1"/>
  <c r="N5" i="4" s="1"/>
  <c r="J77" i="2"/>
  <c r="J88" i="2" s="1"/>
  <c r="J6" i="4" s="1"/>
  <c r="L82" i="2"/>
  <c r="L93" i="2" s="1"/>
  <c r="L11" i="4" s="1"/>
  <c r="N80" i="2"/>
  <c r="N91" i="2" s="1"/>
  <c r="N9" i="4" s="1"/>
  <c r="J79" i="2"/>
  <c r="J90" i="2" s="1"/>
  <c r="J8" i="4" s="1"/>
  <c r="J48" i="1"/>
  <c r="J49" i="1"/>
  <c r="C49" i="1"/>
  <c r="C78" i="1" s="1"/>
  <c r="C89" i="1" s="1"/>
  <c r="C6" i="4" s="1"/>
  <c r="D49" i="1"/>
  <c r="D78" i="1" s="1"/>
  <c r="D89" i="1" s="1"/>
  <c r="D6" i="4" s="1"/>
  <c r="E49" i="1"/>
  <c r="E78" i="1" s="1"/>
  <c r="E89" i="1" s="1"/>
  <c r="E6" i="4" s="1"/>
  <c r="F49" i="1"/>
  <c r="F78" i="1" s="1"/>
  <c r="F89" i="1" s="1"/>
  <c r="F6" i="4" s="1"/>
  <c r="G49" i="1"/>
  <c r="G78" i="1" s="1"/>
  <c r="G89" i="1" s="1"/>
  <c r="G6" i="4" s="1"/>
  <c r="H49" i="1"/>
  <c r="H78" i="1" s="1"/>
  <c r="H89" i="1" s="1"/>
  <c r="H6" i="4" s="1"/>
  <c r="I49" i="1"/>
  <c r="C50" i="1"/>
  <c r="C79" i="1" s="1"/>
  <c r="C90" i="1" s="1"/>
  <c r="C7" i="4" s="1"/>
  <c r="D50" i="1"/>
  <c r="D79" i="1" s="1"/>
  <c r="D90" i="1" s="1"/>
  <c r="D7" i="4" s="1"/>
  <c r="E50" i="1"/>
  <c r="E79" i="1" s="1"/>
  <c r="E90" i="1" s="1"/>
  <c r="E7" i="4" s="1"/>
  <c r="F50" i="1"/>
  <c r="F79" i="1" s="1"/>
  <c r="F90" i="1" s="1"/>
  <c r="F7" i="4" s="1"/>
  <c r="G50" i="1"/>
  <c r="G79" i="1" s="1"/>
  <c r="G90" i="1" s="1"/>
  <c r="G7" i="4" s="1"/>
  <c r="H50" i="1"/>
  <c r="H79" i="1" s="1"/>
  <c r="H90" i="1" s="1"/>
  <c r="H7" i="4" s="1"/>
  <c r="I50" i="1"/>
  <c r="C51" i="1"/>
  <c r="C80" i="1" s="1"/>
  <c r="C91" i="1" s="1"/>
  <c r="C8" i="4" s="1"/>
  <c r="D51" i="1"/>
  <c r="D80" i="1" s="1"/>
  <c r="D91" i="1" s="1"/>
  <c r="D8" i="4" s="1"/>
  <c r="E51" i="1"/>
  <c r="E80" i="1" s="1"/>
  <c r="E91" i="1" s="1"/>
  <c r="E8" i="4" s="1"/>
  <c r="F51" i="1"/>
  <c r="F80" i="1" s="1"/>
  <c r="F91" i="1" s="1"/>
  <c r="F8" i="4" s="1"/>
  <c r="G51" i="1"/>
  <c r="G80" i="1" s="1"/>
  <c r="G91" i="1" s="1"/>
  <c r="G8" i="4" s="1"/>
  <c r="H51" i="1"/>
  <c r="H80" i="1" s="1"/>
  <c r="H91" i="1" s="1"/>
  <c r="H8" i="4" s="1"/>
  <c r="I51" i="1"/>
  <c r="C52" i="1"/>
  <c r="C81" i="1" s="1"/>
  <c r="C92" i="1" s="1"/>
  <c r="C9" i="4" s="1"/>
  <c r="D52" i="1"/>
  <c r="D81" i="1" s="1"/>
  <c r="D92" i="1" s="1"/>
  <c r="D9" i="4" s="1"/>
  <c r="E52" i="1"/>
  <c r="E81" i="1" s="1"/>
  <c r="E92" i="1" s="1"/>
  <c r="E9" i="4" s="1"/>
  <c r="F52" i="1"/>
  <c r="F81" i="1" s="1"/>
  <c r="F92" i="1" s="1"/>
  <c r="F9" i="4" s="1"/>
  <c r="G52" i="1"/>
  <c r="G81" i="1" s="1"/>
  <c r="G92" i="1" s="1"/>
  <c r="G9" i="4" s="1"/>
  <c r="H52" i="1"/>
  <c r="H81" i="1" s="1"/>
  <c r="H92" i="1" s="1"/>
  <c r="H9" i="4" s="1"/>
  <c r="I52" i="1"/>
  <c r="C53" i="1"/>
  <c r="C82" i="1" s="1"/>
  <c r="C93" i="1" s="1"/>
  <c r="C10" i="4" s="1"/>
  <c r="D53" i="1"/>
  <c r="D82" i="1" s="1"/>
  <c r="D93" i="1" s="1"/>
  <c r="D10" i="4" s="1"/>
  <c r="E53" i="1"/>
  <c r="E82" i="1" s="1"/>
  <c r="E93" i="1" s="1"/>
  <c r="E10" i="4" s="1"/>
  <c r="F53" i="1"/>
  <c r="F82" i="1" s="1"/>
  <c r="F93" i="1" s="1"/>
  <c r="F10" i="4" s="1"/>
  <c r="G53" i="1"/>
  <c r="G82" i="1" s="1"/>
  <c r="G93" i="1" s="1"/>
  <c r="G10" i="4" s="1"/>
  <c r="H53" i="1"/>
  <c r="H82" i="1" s="1"/>
  <c r="H93" i="1" s="1"/>
  <c r="H10" i="4" s="1"/>
  <c r="I53" i="1"/>
  <c r="C54" i="1"/>
  <c r="C83" i="1" s="1"/>
  <c r="C94" i="1" s="1"/>
  <c r="C11" i="4" s="1"/>
  <c r="D54" i="1"/>
  <c r="D83" i="1" s="1"/>
  <c r="D94" i="1" s="1"/>
  <c r="D11" i="4" s="1"/>
  <c r="E54" i="1"/>
  <c r="E83" i="1" s="1"/>
  <c r="E94" i="1" s="1"/>
  <c r="E11" i="4" s="1"/>
  <c r="F54" i="1"/>
  <c r="F83" i="1" s="1"/>
  <c r="F94" i="1" s="1"/>
  <c r="F11" i="4" s="1"/>
  <c r="G54" i="1"/>
  <c r="G83" i="1" s="1"/>
  <c r="G94" i="1" s="1"/>
  <c r="G11" i="4" s="1"/>
  <c r="H54" i="1"/>
  <c r="H83" i="1" s="1"/>
  <c r="H94" i="1" s="1"/>
  <c r="H11" i="4" s="1"/>
  <c r="I54" i="1"/>
  <c r="C55" i="1"/>
  <c r="C84" i="1" s="1"/>
  <c r="C95" i="1" s="1"/>
  <c r="C12" i="4" s="1"/>
  <c r="D55" i="1"/>
  <c r="D84" i="1" s="1"/>
  <c r="D95" i="1" s="1"/>
  <c r="D12" i="4" s="1"/>
  <c r="E55" i="1"/>
  <c r="E84" i="1" s="1"/>
  <c r="E95" i="1" s="1"/>
  <c r="E12" i="4" s="1"/>
  <c r="F55" i="1"/>
  <c r="F84" i="1" s="1"/>
  <c r="F95" i="1" s="1"/>
  <c r="F12" i="4" s="1"/>
  <c r="G55" i="1"/>
  <c r="G84" i="1" s="1"/>
  <c r="G95" i="1" s="1"/>
  <c r="G12" i="4" s="1"/>
  <c r="H55" i="1"/>
  <c r="H84" i="1" s="1"/>
  <c r="H95" i="1" s="1"/>
  <c r="H12" i="4" s="1"/>
  <c r="I55" i="1"/>
  <c r="D48" i="1"/>
  <c r="D77" i="1" s="1"/>
  <c r="D88" i="1" s="1"/>
  <c r="D5" i="4" s="1"/>
  <c r="E48" i="1"/>
  <c r="E77" i="1" s="1"/>
  <c r="E88" i="1" s="1"/>
  <c r="E5" i="4" s="1"/>
  <c r="F48" i="1"/>
  <c r="F77" i="1" s="1"/>
  <c r="F88" i="1" s="1"/>
  <c r="F5" i="4" s="1"/>
  <c r="G48" i="1"/>
  <c r="G77" i="1" s="1"/>
  <c r="G88" i="1" s="1"/>
  <c r="G5" i="4" s="1"/>
  <c r="H48" i="1"/>
  <c r="H77" i="1" s="1"/>
  <c r="H88" i="1" s="1"/>
  <c r="H5" i="4" s="1"/>
  <c r="I48" i="1"/>
  <c r="C48" i="1"/>
  <c r="C77" i="1" s="1"/>
  <c r="C88" i="1" s="1"/>
  <c r="C5" i="4" s="1"/>
  <c r="K82" i="2" l="1"/>
  <c r="K93" i="2" s="1"/>
  <c r="K11" i="4" s="1"/>
  <c r="K79" i="2"/>
  <c r="K90" i="2" s="1"/>
  <c r="K8" i="4" s="1"/>
  <c r="I82" i="2"/>
  <c r="I93" i="2" s="1"/>
  <c r="I11" i="4" s="1"/>
  <c r="I81" i="2"/>
  <c r="I92" i="2" s="1"/>
  <c r="I10" i="4" s="1"/>
  <c r="I83" i="2"/>
  <c r="I94" i="2" s="1"/>
  <c r="I12" i="4" s="1"/>
  <c r="K83" i="2"/>
  <c r="K94" i="2" s="1"/>
  <c r="K12" i="4" s="1"/>
  <c r="M83" i="2"/>
  <c r="M94" i="2" s="1"/>
  <c r="M12" i="4" s="1"/>
  <c r="I77" i="2"/>
  <c r="I88" i="2" s="1"/>
  <c r="I6" i="4" s="1"/>
  <c r="K81" i="2"/>
  <c r="K92" i="2" s="1"/>
  <c r="K10" i="4" s="1"/>
  <c r="M81" i="2"/>
  <c r="M92" i="2" s="1"/>
  <c r="M10" i="4" s="1"/>
  <c r="M82" i="2"/>
  <c r="M93" i="2" s="1"/>
  <c r="M11" i="4" s="1"/>
  <c r="M77" i="2"/>
  <c r="M88" i="2" s="1"/>
  <c r="M6" i="4" s="1"/>
  <c r="I76" i="2"/>
  <c r="I87" i="2" s="1"/>
  <c r="I5" i="4" s="1"/>
  <c r="K76" i="2"/>
  <c r="K87" i="2" s="1"/>
  <c r="K5" i="4" s="1"/>
  <c r="I26" i="4"/>
  <c r="C26" i="4"/>
  <c r="F26" i="4"/>
  <c r="D18" i="4"/>
  <c r="E16" i="4"/>
  <c r="D21" i="4"/>
  <c r="D19" i="4" l="1"/>
  <c r="F27" i="4"/>
  <c r="C27" i="4"/>
  <c r="I27" i="4"/>
  <c r="D22" i="4"/>
</calcChain>
</file>

<file path=xl/sharedStrings.xml><?xml version="1.0" encoding="utf-8"?>
<sst xmlns="http://schemas.openxmlformats.org/spreadsheetml/2006/main" count="309" uniqueCount="122">
  <si>
    <t>Software Version</t>
  </si>
  <si>
    <t>3.12.08</t>
  </si>
  <si>
    <t>Experiment File Path:</t>
  </si>
  <si>
    <t>C:\Users\Opentrons\Desktop\Brenna\Experiments\2023-02-02\2023-02-02-BCA_P740_col1-6.xpt</t>
  </si>
  <si>
    <t>Protocol File Path:</t>
  </si>
  <si>
    <t>C:\Users\Opentrons\Desktop\Brenna\Protocols\BCA_480nm.prt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</si>
  <si>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</si>
  <si>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</si>
  <si>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</si>
  <si>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</si>
  <si>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</si>
  <si>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</si>
  <si>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</si>
  <si>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</si>
  <si>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</si>
  <si>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</si>
  <si>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</si>
  <si>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</si>
  <si>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</si>
  <si>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</si>
  <si>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</si>
  <si>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</si>
  <si>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480</t>
  </si>
  <si>
    <t>Read Speed: Normal,  Delay: 100 msec,  Measurements/Data Point: 8</t>
  </si>
  <si>
    <t>Layout</t>
  </si>
  <si>
    <t>A</t>
  </si>
  <si>
    <t>SPL3</t>
  </si>
  <si>
    <t>SPL11</t>
  </si>
  <si>
    <t>SPL19</t>
  </si>
  <si>
    <t>SPL27</t>
  </si>
  <si>
    <t>SPL35</t>
  </si>
  <si>
    <t>SPL43</t>
  </si>
  <si>
    <t>BSA A1</t>
  </si>
  <si>
    <t>BSA A2</t>
  </si>
  <si>
    <t>Well ID</t>
  </si>
  <si>
    <t>B</t>
  </si>
  <si>
    <t>SPL4</t>
  </si>
  <si>
    <t>SPL12</t>
  </si>
  <si>
    <t>SPL20</t>
  </si>
  <si>
    <t>SPL28</t>
  </si>
  <si>
    <t>SPL36</t>
  </si>
  <si>
    <t>SPL44</t>
  </si>
  <si>
    <t>BSA B1</t>
  </si>
  <si>
    <t>BSA A3</t>
  </si>
  <si>
    <t>C</t>
  </si>
  <si>
    <t>SPL5</t>
  </si>
  <si>
    <t>SPL13</t>
  </si>
  <si>
    <t>SPL21</t>
  </si>
  <si>
    <t>SPL29</t>
  </si>
  <si>
    <t>SPL37</t>
  </si>
  <si>
    <t>SPL45</t>
  </si>
  <si>
    <t>BSA C1</t>
  </si>
  <si>
    <t>D</t>
  </si>
  <si>
    <t>SPL6</t>
  </si>
  <si>
    <t>SPL14</t>
  </si>
  <si>
    <t>SPL22</t>
  </si>
  <si>
    <t>SPL30</t>
  </si>
  <si>
    <t>SPL38</t>
  </si>
  <si>
    <t>SPL46</t>
  </si>
  <si>
    <t>BSA D1</t>
  </si>
  <si>
    <t>E</t>
  </si>
  <si>
    <t>SPL7</t>
  </si>
  <si>
    <t>SPL15</t>
  </si>
  <si>
    <t>SPL23</t>
  </si>
  <si>
    <t>SPL31</t>
  </si>
  <si>
    <t>SPL39</t>
  </si>
  <si>
    <t>SPL47</t>
  </si>
  <si>
    <t>BSA E1</t>
  </si>
  <si>
    <t>F</t>
  </si>
  <si>
    <t>SPL8</t>
  </si>
  <si>
    <t>SPL16</t>
  </si>
  <si>
    <t>SPL24</t>
  </si>
  <si>
    <t>SPL32</t>
  </si>
  <si>
    <t>SPL40</t>
  </si>
  <si>
    <t>SPL48</t>
  </si>
  <si>
    <t>BSA F1</t>
  </si>
  <si>
    <t>G</t>
  </si>
  <si>
    <t>SPL9</t>
  </si>
  <si>
    <t>SPL17</t>
  </si>
  <si>
    <t>SPL25</t>
  </si>
  <si>
    <t>SPL33</t>
  </si>
  <si>
    <t>SPL41</t>
  </si>
  <si>
    <t>SPL49</t>
  </si>
  <si>
    <t>BSA G1</t>
  </si>
  <si>
    <t>H</t>
  </si>
  <si>
    <t>SPL10</t>
  </si>
  <si>
    <t>SPL18</t>
  </si>
  <si>
    <t>SPL26</t>
  </si>
  <si>
    <t>SPL34</t>
  </si>
  <si>
    <t>SPL42</t>
  </si>
  <si>
    <t>SPL50</t>
  </si>
  <si>
    <t>BSA H1</t>
  </si>
  <si>
    <t>Results</t>
  </si>
  <si>
    <t>Actual Temperature:</t>
  </si>
  <si>
    <t>Blank</t>
  </si>
  <si>
    <t>Calibration</t>
  </si>
  <si>
    <t>BSA conc (ug/mL)</t>
  </si>
  <si>
    <t>Abs480</t>
  </si>
  <si>
    <t>slope</t>
  </si>
  <si>
    <t>intercept</t>
  </si>
  <si>
    <t>ug/mL</t>
  </si>
  <si>
    <t>mg/mL</t>
  </si>
  <si>
    <t>C:\Users\Opentrons\Desktop\Brenna\Experiments\2023-02-02\2023-02-02-BCA_P740_col7-12.xpt</t>
  </si>
  <si>
    <t>BSA Standards</t>
  </si>
  <si>
    <t>Final conc. (ug/mL)</t>
  </si>
  <si>
    <t>SPL1</t>
  </si>
  <si>
    <t>SPL2</t>
  </si>
  <si>
    <t>Calibration BSA</t>
  </si>
  <si>
    <t>BSA concentration (ug/mL)</t>
  </si>
  <si>
    <t>Enzyme Concentration (mg/mL)</t>
  </si>
  <si>
    <t>Range (excludes empty and RFP)</t>
  </si>
  <si>
    <t>C5:M5,C6:M6,C7:N12</t>
  </si>
  <si>
    <t>Total count</t>
  </si>
  <si>
    <t>Number &gt;0.1 mg/mL</t>
  </si>
  <si>
    <t>Percent &gt;0.1 mg/mL</t>
  </si>
  <si>
    <t>Number &gt;0.5 mg/mL</t>
  </si>
  <si>
    <t>Percent &gt;0.5 mg/mL</t>
  </si>
  <si>
    <t>Low/non-expressing</t>
  </si>
  <si>
    <t>Medium-expressing</t>
  </si>
  <si>
    <t>High-expressing</t>
  </si>
  <si>
    <t>Number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</si>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</sst>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14"/>
      <name val="Arial"/>
      <family val="2"/>
    </font>
    <font>
      <b/>
      <sz val="14"/>
      <color rgb="FF27413E"/>
      <name val="Arial"/>
      <family val="2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6" fillId="0" borderId="0" xfId="0" applyFont="1"/>
    <xf numFmtId="2" fontId="2" fillId="8" borderId="1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left"/>
    </xf>
    <xf numFmtId="1" fontId="0" fillId="0" borderId="0" xfId="0" applyNumberFormat="1" applyAlignment="1">
      <alignment horizontal="left"/>
    </xf>
    <xf numFmtId="0" fontId="8" fillId="14" borderId="0" xfId="0" applyFont="1" applyFill="1" applyAlignment="1">
      <alignment vertical="center" wrapText="1"/>
    </xf>
    <xf numFmtId="0" fontId="9" fillId="14" borderId="0" xfId="0" applyFont="1" applyFill="1" applyAlignment="1">
      <alignment horizontal="center" vertical="center" wrapText="1"/>
    </xf>
    <xf numFmtId="2" fontId="10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Fill="1" applyBorder="1" applyAlignment="1">
      <alignment horizontal="center" vertical="center" wrapText="1"/>
    </xf>
    <xf numFmtId="2" fontId="10" fillId="0" borderId="6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Alignment="1">
      <alignment horizontal="center" vertical="center" wrapText="1"/>
    </xf>
    <xf numFmtId="2" fontId="10" fillId="0" borderId="7" xfId="0" applyNumberFormat="1" applyFont="1" applyFill="1" applyBorder="1" applyAlignment="1">
      <alignment horizontal="center" vertical="center" wrapText="1"/>
    </xf>
    <xf numFmtId="2" fontId="10" fillId="0" borderId="8" xfId="0" applyNumberFormat="1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 wrapText="1"/>
    </xf>
    <xf numFmtId="2" fontId="10" fillId="0" borderId="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A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49606299212597E-2"/>
                  <c:y val="-1.3938830562846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half plate'!$B$59:$B$68</c:f>
              <c:numCache>
                <c:formatCode>General</c:formatCode>
                <c:ptCount val="10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12.5</c:v>
                </c:pt>
                <c:pt idx="9">
                  <c:v>0</c:v>
                </c:pt>
              </c:numCache>
            </c:numRef>
          </c:xVal>
          <c:yVal>
            <c:numRef>
              <c:f>'1st half plate'!$C$59:$C$68</c:f>
              <c:numCache>
                <c:formatCode>General</c:formatCode>
                <c:ptCount val="10"/>
                <c:pt idx="0">
                  <c:v>1.054</c:v>
                </c:pt>
                <c:pt idx="1">
                  <c:v>0.75500000000000012</c:v>
                </c:pt>
                <c:pt idx="2">
                  <c:v>0.5109999999999999</c:v>
                </c:pt>
                <c:pt idx="3">
                  <c:v>0.39699999999999996</c:v>
                </c:pt>
                <c:pt idx="4">
                  <c:v>0.29199999999999998</c:v>
                </c:pt>
                <c:pt idx="5">
                  <c:v>0.14399999999999996</c:v>
                </c:pt>
                <c:pt idx="6">
                  <c:v>7.2000000000000008E-2</c:v>
                </c:pt>
                <c:pt idx="7">
                  <c:v>2.5999999999999968E-2</c:v>
                </c:pt>
                <c:pt idx="8">
                  <c:v>1.0999999999999954E-2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F-504B-902F-E8EB46D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0832"/>
        <c:axId val="160200384"/>
      </c:scatterChart>
      <c:valAx>
        <c:axId val="1708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</a:t>
                </a:r>
                <a:r>
                  <a:rPr lang="en-US" baseline="0"/>
                  <a:t> concentration (ug/mL)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0384"/>
        <c:crosses val="autoZero"/>
        <c:crossBetween val="midCat"/>
      </c:valAx>
      <c:valAx>
        <c:axId val="160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Abs480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half plate'!$C$58</c:f>
              <c:strCache>
                <c:ptCount val="1"/>
                <c:pt idx="0">
                  <c:v>Abs480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half plate'!$B$59:$B$68</c:f>
              <c:numCache>
                <c:formatCode>General</c:formatCode>
                <c:ptCount val="10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12.5</c:v>
                </c:pt>
                <c:pt idx="9">
                  <c:v>0</c:v>
                </c:pt>
              </c:numCache>
            </c:numRef>
          </c:xVal>
          <c:yVal>
            <c:numRef>
              <c:f>'2nd half plate'!$C$59:$C$68</c:f>
              <c:numCache>
                <c:formatCode>General</c:formatCode>
                <c:ptCount val="10"/>
                <c:pt idx="0">
                  <c:v>1.125</c:v>
                </c:pt>
                <c:pt idx="1">
                  <c:v>0.83299999999999996</c:v>
                </c:pt>
                <c:pt idx="2">
                  <c:v>0.56000000000000005</c:v>
                </c:pt>
                <c:pt idx="3">
                  <c:v>0.43299999999999994</c:v>
                </c:pt>
                <c:pt idx="4">
                  <c:v>0.32399999999999995</c:v>
                </c:pt>
                <c:pt idx="5">
                  <c:v>0.15699999999999992</c:v>
                </c:pt>
                <c:pt idx="6">
                  <c:v>7.7999999999999958E-2</c:v>
                </c:pt>
                <c:pt idx="7">
                  <c:v>2.300000000000002E-2</c:v>
                </c:pt>
                <c:pt idx="8">
                  <c:v>1.5000000000000013E-2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5-594A-8F42-88E3E658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04496"/>
        <c:axId val="209050160"/>
      </c:scatterChart>
      <c:valAx>
        <c:axId val="170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</a:t>
                </a:r>
                <a:r>
                  <a:rPr lang="en-US" baseline="0"/>
                  <a:t> concentration (ug/mL)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0160"/>
        <c:crosses val="autoZero"/>
        <c:crossBetween val="midCat"/>
      </c:valAx>
      <c:valAx>
        <c:axId val="2090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Abs480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57</xdr:row>
      <xdr:rowOff>6350</xdr:rowOff>
    </xdr:from>
    <xdr:to>
      <xdr:col>10</xdr:col>
      <xdr:colOff>488950</xdr:colOff>
      <xdr:row>72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852E3-5939-0557-F545-D4FE164A8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56</xdr:row>
      <xdr:rowOff>285750</xdr:rowOff>
    </xdr:from>
    <xdr:to>
      <xdr:col>10</xdr:col>
      <xdr:colOff>666750</xdr:colOff>
      <xdr:row>70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8AAAE-C3C7-3F7F-FAD5-340FE329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O95"/>
  <sheetViews>
    <sheetView topLeftCell="A24" workbookViewId="0">
      <selection activeCell="C69" sqref="C69"/>
    </sheetView>
  </sheetViews>
  <sheetFormatPr baseColWidth="10" defaultColWidth="8.83203125" defaultRowHeight="13" x14ac:dyDescent="0.15"/>
  <cols>
    <col min="1" max="1" width="20.6640625" customWidth="1"/>
    <col min="2" max="2" width="12.83203125" customWidth="1"/>
    <col min="3" max="3" width="11.83203125" bestFit="1" customWidth="1"/>
    <col min="4" max="4" width="10.6640625" bestFit="1" customWidth="1"/>
    <col min="5" max="8" width="9.6640625" bestFit="1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44959</v>
      </c>
    </row>
    <row r="8" spans="1:2" x14ac:dyDescent="0.15">
      <c r="A8" t="s">
        <v>9</v>
      </c>
      <c r="B8" s="2">
        <v>0.53032407407407411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22041210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3" spans="1:15" x14ac:dyDescent="0.15">
      <c r="B23" s="5"/>
      <c r="C23" s="6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  <c r="I23" s="6">
        <v>7</v>
      </c>
      <c r="J23" s="6">
        <v>8</v>
      </c>
      <c r="K23" s="6">
        <v>9</v>
      </c>
      <c r="L23" s="6">
        <v>10</v>
      </c>
      <c r="M23" s="6">
        <v>11</v>
      </c>
      <c r="N23" s="6">
        <v>12</v>
      </c>
    </row>
    <row r="24" spans="1:15" ht="14" x14ac:dyDescent="0.15">
      <c r="B24" s="6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29" t="s">
        <v>32</v>
      </c>
      <c r="J24" s="29" t="s">
        <v>33</v>
      </c>
      <c r="K24" s="8"/>
      <c r="L24" s="8"/>
      <c r="M24" s="8"/>
      <c r="N24" s="8"/>
      <c r="O24" s="9" t="s">
        <v>34</v>
      </c>
    </row>
    <row r="25" spans="1:15" ht="14" x14ac:dyDescent="0.15">
      <c r="B25" s="6" t="s">
        <v>35</v>
      </c>
      <c r="C25" s="7" t="s">
        <v>36</v>
      </c>
      <c r="D25" s="7" t="s">
        <v>37</v>
      </c>
      <c r="E25" s="7" t="s">
        <v>38</v>
      </c>
      <c r="F25" s="7" t="s">
        <v>39</v>
      </c>
      <c r="G25" s="7" t="s">
        <v>40</v>
      </c>
      <c r="H25" s="7" t="s">
        <v>41</v>
      </c>
      <c r="I25" s="29" t="s">
        <v>42</v>
      </c>
      <c r="J25" s="29" t="s">
        <v>43</v>
      </c>
      <c r="K25" s="8"/>
      <c r="L25" s="8"/>
      <c r="M25" s="8"/>
      <c r="N25" s="8"/>
      <c r="O25" s="9" t="s">
        <v>34</v>
      </c>
    </row>
    <row r="26" spans="1:15" ht="14" x14ac:dyDescent="0.15">
      <c r="B26" s="6" t="s">
        <v>44</v>
      </c>
      <c r="C26" s="7" t="s">
        <v>45</v>
      </c>
      <c r="D26" s="7" t="s">
        <v>46</v>
      </c>
      <c r="E26" s="7" t="s">
        <v>47</v>
      </c>
      <c r="F26" s="7" t="s">
        <v>48</v>
      </c>
      <c r="G26" s="7" t="s">
        <v>49</v>
      </c>
      <c r="H26" s="7" t="s">
        <v>50</v>
      </c>
      <c r="I26" s="29" t="s">
        <v>51</v>
      </c>
      <c r="J26" s="8"/>
      <c r="K26" s="8"/>
      <c r="L26" s="8"/>
      <c r="M26" s="8"/>
      <c r="N26" s="8"/>
      <c r="O26" s="9" t="s">
        <v>34</v>
      </c>
    </row>
    <row r="27" spans="1:15" ht="14" x14ac:dyDescent="0.15">
      <c r="B27" s="6" t="s">
        <v>52</v>
      </c>
      <c r="C27" s="7" t="s">
        <v>53</v>
      </c>
      <c r="D27" s="7" t="s">
        <v>54</v>
      </c>
      <c r="E27" s="7" t="s">
        <v>55</v>
      </c>
      <c r="F27" s="7" t="s">
        <v>56</v>
      </c>
      <c r="G27" s="7" t="s">
        <v>57</v>
      </c>
      <c r="H27" s="7" t="s">
        <v>58</v>
      </c>
      <c r="I27" s="29" t="s">
        <v>59</v>
      </c>
      <c r="J27" s="8"/>
      <c r="K27" s="8"/>
      <c r="L27" s="8"/>
      <c r="M27" s="8"/>
      <c r="N27" s="8"/>
      <c r="O27" s="9" t="s">
        <v>34</v>
      </c>
    </row>
    <row r="28" spans="1:15" ht="14" x14ac:dyDescent="0.15">
      <c r="B28" s="6" t="s">
        <v>60</v>
      </c>
      <c r="C28" s="7" t="s">
        <v>61</v>
      </c>
      <c r="D28" s="7" t="s">
        <v>62</v>
      </c>
      <c r="E28" s="7" t="s">
        <v>63</v>
      </c>
      <c r="F28" s="7" t="s">
        <v>64</v>
      </c>
      <c r="G28" s="7" t="s">
        <v>65</v>
      </c>
      <c r="H28" s="7" t="s">
        <v>66</v>
      </c>
      <c r="I28" s="29" t="s">
        <v>67</v>
      </c>
      <c r="J28" s="8"/>
      <c r="K28" s="8"/>
      <c r="L28" s="8"/>
      <c r="M28" s="8"/>
      <c r="N28" s="8"/>
      <c r="O28" s="9" t="s">
        <v>34</v>
      </c>
    </row>
    <row r="29" spans="1:15" ht="14" x14ac:dyDescent="0.15">
      <c r="B29" s="6" t="s">
        <v>68</v>
      </c>
      <c r="C29" s="7" t="s">
        <v>69</v>
      </c>
      <c r="D29" s="7" t="s">
        <v>70</v>
      </c>
      <c r="E29" s="7" t="s">
        <v>71</v>
      </c>
      <c r="F29" s="7" t="s">
        <v>72</v>
      </c>
      <c r="G29" s="7" t="s">
        <v>73</v>
      </c>
      <c r="H29" s="7" t="s">
        <v>74</v>
      </c>
      <c r="I29" s="29" t="s">
        <v>75</v>
      </c>
      <c r="J29" s="8"/>
      <c r="K29" s="8"/>
      <c r="L29" s="8"/>
      <c r="M29" s="8"/>
      <c r="N29" s="8"/>
      <c r="O29" s="9" t="s">
        <v>34</v>
      </c>
    </row>
    <row r="30" spans="1:15" ht="14" x14ac:dyDescent="0.15">
      <c r="B30" s="6" t="s">
        <v>76</v>
      </c>
      <c r="C30" s="7" t="s">
        <v>77</v>
      </c>
      <c r="D30" s="7" t="s">
        <v>78</v>
      </c>
      <c r="E30" s="7" t="s">
        <v>79</v>
      </c>
      <c r="F30" s="7" t="s">
        <v>80</v>
      </c>
      <c r="G30" s="7" t="s">
        <v>81</v>
      </c>
      <c r="H30" s="7" t="s">
        <v>82</v>
      </c>
      <c r="I30" s="29" t="s">
        <v>83</v>
      </c>
      <c r="J30" s="8"/>
      <c r="K30" s="8"/>
      <c r="L30" s="8"/>
      <c r="M30" s="8"/>
      <c r="N30" s="8"/>
      <c r="O30" s="9" t="s">
        <v>34</v>
      </c>
    </row>
    <row r="31" spans="1:15" ht="14" x14ac:dyDescent="0.15">
      <c r="B31" s="6" t="s">
        <v>84</v>
      </c>
      <c r="C31" s="7" t="s">
        <v>85</v>
      </c>
      <c r="D31" s="7" t="s">
        <v>86</v>
      </c>
      <c r="E31" s="7" t="s">
        <v>87</v>
      </c>
      <c r="F31" s="7" t="s">
        <v>88</v>
      </c>
      <c r="G31" s="7" t="s">
        <v>89</v>
      </c>
      <c r="H31" s="7" t="s">
        <v>90</v>
      </c>
      <c r="I31" s="29" t="s">
        <v>91</v>
      </c>
      <c r="J31" s="8"/>
      <c r="K31" s="8"/>
      <c r="L31" s="8"/>
      <c r="M31" s="8"/>
      <c r="N31" s="8"/>
      <c r="O31" s="9" t="s">
        <v>34</v>
      </c>
    </row>
    <row r="33" spans="1:15" ht="14" x14ac:dyDescent="0.15">
      <c r="A33" s="3" t="s">
        <v>92</v>
      </c>
      <c r="B33" s="4"/>
    </row>
    <row r="34" spans="1:15" x14ac:dyDescent="0.15">
      <c r="A34" t="s">
        <v>93</v>
      </c>
      <c r="B34">
        <v>25.2</v>
      </c>
    </row>
    <row r="36" spans="1:15" x14ac:dyDescent="0.15">
      <c r="B36" s="5"/>
      <c r="C36" s="6">
        <v>1</v>
      </c>
      <c r="D36" s="6">
        <v>2</v>
      </c>
      <c r="E36" s="6">
        <v>3</v>
      </c>
      <c r="F36" s="6">
        <v>4</v>
      </c>
      <c r="G36" s="6">
        <v>5</v>
      </c>
      <c r="H36" s="6">
        <v>6</v>
      </c>
      <c r="I36" s="6">
        <v>7</v>
      </c>
      <c r="J36" s="6">
        <v>8</v>
      </c>
      <c r="K36" s="6">
        <v>9</v>
      </c>
      <c r="L36" s="6">
        <v>10</v>
      </c>
      <c r="M36" s="6">
        <v>11</v>
      </c>
      <c r="N36" s="6">
        <v>12</v>
      </c>
    </row>
    <row r="37" spans="1:15" ht="14" x14ac:dyDescent="0.15">
      <c r="B37" s="6" t="s">
        <v>25</v>
      </c>
      <c r="C37" s="10">
        <v>0.54</v>
      </c>
      <c r="D37" s="10">
        <v>0.54600000000000004</v>
      </c>
      <c r="E37" s="10">
        <v>0.496</v>
      </c>
      <c r="F37" s="10">
        <v>0.51</v>
      </c>
      <c r="G37" s="16">
        <v>0.72299999999999998</v>
      </c>
      <c r="H37" s="10">
        <v>0.53900000000000003</v>
      </c>
      <c r="I37" s="13">
        <v>1.522</v>
      </c>
      <c r="J37" s="10">
        <v>0.47899999999999998</v>
      </c>
      <c r="K37" s="8"/>
      <c r="L37" s="8"/>
      <c r="M37" s="8"/>
      <c r="N37" s="8"/>
      <c r="O37" s="9">
        <v>480</v>
      </c>
    </row>
    <row r="38" spans="1:15" ht="14" x14ac:dyDescent="0.15">
      <c r="B38" s="6" t="s">
        <v>35</v>
      </c>
      <c r="C38" s="10">
        <v>0.504</v>
      </c>
      <c r="D38" s="10">
        <v>0.51</v>
      </c>
      <c r="E38" s="10">
        <v>0.48599999999999999</v>
      </c>
      <c r="F38" s="10">
        <v>0.53200000000000003</v>
      </c>
      <c r="G38" s="10">
        <v>0.54600000000000004</v>
      </c>
      <c r="H38" s="10">
        <v>0.56699999999999995</v>
      </c>
      <c r="I38" s="14">
        <v>1.2230000000000001</v>
      </c>
      <c r="J38" s="11">
        <v>0.46800000000000003</v>
      </c>
      <c r="K38" s="8"/>
      <c r="L38" s="8"/>
      <c r="M38" s="8"/>
      <c r="N38" s="8"/>
      <c r="O38" s="9">
        <v>480</v>
      </c>
    </row>
    <row r="39" spans="1:15" ht="14" x14ac:dyDescent="0.15">
      <c r="B39" s="6" t="s">
        <v>44</v>
      </c>
      <c r="C39" s="10">
        <v>0.49399999999999999</v>
      </c>
      <c r="D39" s="15">
        <v>0.94099999999999995</v>
      </c>
      <c r="E39" s="10">
        <v>0.48399999999999999</v>
      </c>
      <c r="F39" s="10">
        <v>0.52800000000000002</v>
      </c>
      <c r="G39" s="10">
        <v>0.56999999999999995</v>
      </c>
      <c r="H39" s="25">
        <v>1.123</v>
      </c>
      <c r="I39" s="15">
        <v>0.97899999999999998</v>
      </c>
      <c r="J39" s="8"/>
      <c r="K39" s="8"/>
      <c r="L39" s="8"/>
      <c r="M39" s="8"/>
      <c r="N39" s="8"/>
      <c r="O39" s="9">
        <v>480</v>
      </c>
    </row>
    <row r="40" spans="1:15" ht="14" x14ac:dyDescent="0.15">
      <c r="B40" s="6" t="s">
        <v>52</v>
      </c>
      <c r="C40" s="10">
        <v>0.50600000000000001</v>
      </c>
      <c r="D40" s="24">
        <v>1.0680000000000001</v>
      </c>
      <c r="E40" s="10">
        <v>0.49399999999999999</v>
      </c>
      <c r="F40" s="17">
        <v>0.61699999999999999</v>
      </c>
      <c r="G40" s="10">
        <v>0.52</v>
      </c>
      <c r="H40" s="17">
        <v>0.57799999999999996</v>
      </c>
      <c r="I40" s="12">
        <v>0.86499999999999999</v>
      </c>
      <c r="J40" s="8"/>
      <c r="K40" s="8"/>
      <c r="L40" s="8"/>
      <c r="M40" s="8"/>
      <c r="N40" s="8"/>
      <c r="O40" s="9">
        <v>480</v>
      </c>
    </row>
    <row r="41" spans="1:15" ht="14" x14ac:dyDescent="0.15">
      <c r="B41" s="6" t="s">
        <v>60</v>
      </c>
      <c r="C41" s="10">
        <v>0.50800000000000001</v>
      </c>
      <c r="D41" s="10">
        <v>0.55900000000000005</v>
      </c>
      <c r="E41" s="10">
        <v>0.48499999999999999</v>
      </c>
      <c r="F41" s="17">
        <v>0.628</v>
      </c>
      <c r="G41" s="18">
        <v>1.335</v>
      </c>
      <c r="H41" s="10">
        <v>0.52</v>
      </c>
      <c r="I41" s="16">
        <v>0.76</v>
      </c>
      <c r="J41" s="8"/>
      <c r="K41" s="8"/>
      <c r="L41" s="8"/>
      <c r="M41" s="8"/>
      <c r="N41" s="8"/>
      <c r="O41" s="9">
        <v>480</v>
      </c>
    </row>
    <row r="42" spans="1:15" ht="14" x14ac:dyDescent="0.15">
      <c r="B42" s="6" t="s">
        <v>68</v>
      </c>
      <c r="C42" s="16">
        <v>0.7</v>
      </c>
      <c r="D42" s="10">
        <v>0.496</v>
      </c>
      <c r="E42" s="10">
        <v>0.57499999999999996</v>
      </c>
      <c r="F42" s="10">
        <v>0.54500000000000004</v>
      </c>
      <c r="G42" s="17">
        <v>0.625</v>
      </c>
      <c r="H42" s="10">
        <v>0.56699999999999995</v>
      </c>
      <c r="I42" s="17">
        <v>0.61199999999999999</v>
      </c>
      <c r="J42" s="8"/>
      <c r="K42" s="8"/>
      <c r="L42" s="8"/>
      <c r="M42" s="8"/>
      <c r="N42" s="8"/>
      <c r="O42" s="9">
        <v>480</v>
      </c>
    </row>
    <row r="43" spans="1:15" ht="14" x14ac:dyDescent="0.15">
      <c r="B43" s="6" t="s">
        <v>76</v>
      </c>
      <c r="C43" s="10">
        <v>0.55100000000000005</v>
      </c>
      <c r="D43" s="10">
        <v>0.51100000000000001</v>
      </c>
      <c r="E43" s="10">
        <v>0.55300000000000005</v>
      </c>
      <c r="F43" s="10">
        <v>0.496</v>
      </c>
      <c r="G43" s="10">
        <v>0.52500000000000002</v>
      </c>
      <c r="H43" s="10">
        <v>0.56399999999999995</v>
      </c>
      <c r="I43" s="10">
        <v>0.54</v>
      </c>
      <c r="J43" s="8"/>
      <c r="K43" s="8"/>
      <c r="L43" s="8"/>
      <c r="M43" s="8"/>
      <c r="N43" s="8"/>
      <c r="O43" s="9">
        <v>480</v>
      </c>
    </row>
    <row r="44" spans="1:15" ht="14" x14ac:dyDescent="0.15">
      <c r="B44" s="6" t="s">
        <v>84</v>
      </c>
      <c r="C44" s="16">
        <v>0.70099999999999996</v>
      </c>
      <c r="D44" s="15">
        <v>0.92400000000000004</v>
      </c>
      <c r="E44" s="15">
        <v>0.96899999999999997</v>
      </c>
      <c r="F44" s="10">
        <v>0.53700000000000003</v>
      </c>
      <c r="G44" s="10">
        <v>0.52500000000000002</v>
      </c>
      <c r="H44" s="17">
        <v>0.61399999999999999</v>
      </c>
      <c r="I44" s="10">
        <v>0.49399999999999999</v>
      </c>
      <c r="J44" s="8"/>
      <c r="K44" s="8"/>
      <c r="L44" s="8"/>
      <c r="M44" s="8"/>
      <c r="N44" s="8"/>
      <c r="O44" s="9">
        <v>480</v>
      </c>
    </row>
    <row r="46" spans="1:15" ht="14" x14ac:dyDescent="0.15">
      <c r="B46" s="20" t="s">
        <v>94</v>
      </c>
    </row>
    <row r="47" spans="1:15" x14ac:dyDescent="0.15">
      <c r="B47" s="5"/>
      <c r="C47" s="6">
        <v>1</v>
      </c>
      <c r="D47" s="6">
        <v>2</v>
      </c>
      <c r="E47" s="6">
        <v>3</v>
      </c>
      <c r="F47" s="6">
        <v>4</v>
      </c>
      <c r="G47" s="6">
        <v>5</v>
      </c>
      <c r="H47" s="6">
        <v>6</v>
      </c>
      <c r="I47" s="6">
        <v>7</v>
      </c>
      <c r="J47" s="6">
        <v>8</v>
      </c>
      <c r="K47" s="6">
        <v>9</v>
      </c>
      <c r="L47" s="6">
        <v>10</v>
      </c>
      <c r="M47" s="6">
        <v>11</v>
      </c>
      <c r="N47" s="6">
        <v>12</v>
      </c>
    </row>
    <row r="48" spans="1:15" ht="14" x14ac:dyDescent="0.15">
      <c r="B48" s="6" t="s">
        <v>25</v>
      </c>
      <c r="C48" s="10">
        <f>C37-$J$38</f>
        <v>7.2000000000000008E-2</v>
      </c>
      <c r="D48" s="10">
        <f t="shared" ref="D48:I48" si="0">D37-$J$38</f>
        <v>7.8000000000000014E-2</v>
      </c>
      <c r="E48" s="10">
        <f t="shared" si="0"/>
        <v>2.7999999999999969E-2</v>
      </c>
      <c r="F48" s="10">
        <f t="shared" si="0"/>
        <v>4.1999999999999982E-2</v>
      </c>
      <c r="G48" s="10">
        <f t="shared" si="0"/>
        <v>0.25499999999999995</v>
      </c>
      <c r="H48" s="10">
        <f t="shared" si="0"/>
        <v>7.1000000000000008E-2</v>
      </c>
      <c r="I48" s="10">
        <f t="shared" si="0"/>
        <v>1.054</v>
      </c>
      <c r="J48" s="10">
        <f t="shared" ref="J48" si="1">J37-$J$38</f>
        <v>1.0999999999999954E-2</v>
      </c>
      <c r="K48" s="8"/>
      <c r="L48" s="8"/>
      <c r="M48" s="8"/>
      <c r="N48" s="8"/>
      <c r="O48" s="9">
        <v>480</v>
      </c>
    </row>
    <row r="49" spans="2:15" ht="14" x14ac:dyDescent="0.15">
      <c r="B49" s="6" t="s">
        <v>35</v>
      </c>
      <c r="C49" s="10">
        <f t="shared" ref="C49:I49" si="2">C38-$J$38</f>
        <v>3.5999999999999976E-2</v>
      </c>
      <c r="D49" s="10">
        <f t="shared" si="2"/>
        <v>4.1999999999999982E-2</v>
      </c>
      <c r="E49" s="10">
        <f t="shared" si="2"/>
        <v>1.799999999999996E-2</v>
      </c>
      <c r="F49" s="10">
        <f t="shared" si="2"/>
        <v>6.4000000000000001E-2</v>
      </c>
      <c r="G49" s="10">
        <f t="shared" si="2"/>
        <v>7.8000000000000014E-2</v>
      </c>
      <c r="H49" s="10">
        <f t="shared" si="2"/>
        <v>9.8999999999999921E-2</v>
      </c>
      <c r="I49" s="10">
        <f t="shared" si="2"/>
        <v>0.75500000000000012</v>
      </c>
      <c r="J49" s="10">
        <f t="shared" ref="J49" si="3">J38-$J$38</f>
        <v>0</v>
      </c>
      <c r="K49" s="8"/>
      <c r="L49" s="8"/>
      <c r="M49" s="8"/>
      <c r="N49" s="8"/>
      <c r="O49" s="9">
        <v>480</v>
      </c>
    </row>
    <row r="50" spans="2:15" ht="14" x14ac:dyDescent="0.15">
      <c r="B50" s="6" t="s">
        <v>44</v>
      </c>
      <c r="C50" s="10">
        <f t="shared" ref="C50:I50" si="4">C39-$J$38</f>
        <v>2.5999999999999968E-2</v>
      </c>
      <c r="D50" s="10">
        <f t="shared" si="4"/>
        <v>0.47299999999999992</v>
      </c>
      <c r="E50" s="10">
        <f t="shared" si="4"/>
        <v>1.5999999999999959E-2</v>
      </c>
      <c r="F50" s="10">
        <f t="shared" si="4"/>
        <v>0.06</v>
      </c>
      <c r="G50" s="10">
        <f t="shared" si="4"/>
        <v>0.10199999999999992</v>
      </c>
      <c r="H50" s="10">
        <f t="shared" si="4"/>
        <v>0.65500000000000003</v>
      </c>
      <c r="I50" s="10">
        <f t="shared" si="4"/>
        <v>0.5109999999999999</v>
      </c>
      <c r="J50" s="8"/>
      <c r="K50" s="8"/>
      <c r="L50" s="8"/>
      <c r="M50" s="8"/>
      <c r="N50" s="8"/>
      <c r="O50" s="9">
        <v>480</v>
      </c>
    </row>
    <row r="51" spans="2:15" ht="14" x14ac:dyDescent="0.15">
      <c r="B51" s="6" t="s">
        <v>52</v>
      </c>
      <c r="C51" s="10">
        <f t="shared" ref="C51:I51" si="5">C40-$J$38</f>
        <v>3.7999999999999978E-2</v>
      </c>
      <c r="D51" s="10">
        <f t="shared" si="5"/>
        <v>0.60000000000000009</v>
      </c>
      <c r="E51" s="10">
        <f t="shared" si="5"/>
        <v>2.5999999999999968E-2</v>
      </c>
      <c r="F51" s="10">
        <f t="shared" si="5"/>
        <v>0.14899999999999997</v>
      </c>
      <c r="G51" s="10">
        <f t="shared" si="5"/>
        <v>5.1999999999999991E-2</v>
      </c>
      <c r="H51" s="10">
        <f t="shared" si="5"/>
        <v>0.10999999999999993</v>
      </c>
      <c r="I51" s="10">
        <f t="shared" si="5"/>
        <v>0.39699999999999996</v>
      </c>
      <c r="J51" s="8"/>
      <c r="K51" s="8"/>
      <c r="L51" s="8"/>
      <c r="M51" s="8"/>
      <c r="N51" s="8"/>
      <c r="O51" s="9">
        <v>480</v>
      </c>
    </row>
    <row r="52" spans="2:15" ht="14" x14ac:dyDescent="0.15">
      <c r="B52" s="6" t="s">
        <v>60</v>
      </c>
      <c r="C52" s="10">
        <f t="shared" ref="C52:I52" si="6">C41-$J$38</f>
        <v>3.999999999999998E-2</v>
      </c>
      <c r="D52" s="10">
        <f t="shared" si="6"/>
        <v>9.1000000000000025E-2</v>
      </c>
      <c r="E52" s="10">
        <f t="shared" si="6"/>
        <v>1.699999999999996E-2</v>
      </c>
      <c r="F52" s="10">
        <f t="shared" si="6"/>
        <v>0.15999999999999998</v>
      </c>
      <c r="G52" s="10">
        <f t="shared" si="6"/>
        <v>0.86699999999999999</v>
      </c>
      <c r="H52" s="10">
        <f t="shared" si="6"/>
        <v>5.1999999999999991E-2</v>
      </c>
      <c r="I52" s="10">
        <f t="shared" si="6"/>
        <v>0.29199999999999998</v>
      </c>
      <c r="J52" s="8"/>
      <c r="K52" s="8"/>
      <c r="L52" s="8"/>
      <c r="M52" s="8"/>
      <c r="N52" s="8"/>
      <c r="O52" s="9">
        <v>480</v>
      </c>
    </row>
    <row r="53" spans="2:15" ht="14" x14ac:dyDescent="0.15">
      <c r="B53" s="6" t="s">
        <v>68</v>
      </c>
      <c r="C53" s="10">
        <f t="shared" ref="C53:I53" si="7">C42-$J$38</f>
        <v>0.23199999999999993</v>
      </c>
      <c r="D53" s="10">
        <f t="shared" si="7"/>
        <v>2.7999999999999969E-2</v>
      </c>
      <c r="E53" s="10">
        <f t="shared" si="7"/>
        <v>0.10699999999999993</v>
      </c>
      <c r="F53" s="10">
        <f t="shared" si="7"/>
        <v>7.7000000000000013E-2</v>
      </c>
      <c r="G53" s="10">
        <f t="shared" si="7"/>
        <v>0.15699999999999997</v>
      </c>
      <c r="H53" s="10">
        <f t="shared" si="7"/>
        <v>9.8999999999999921E-2</v>
      </c>
      <c r="I53" s="10">
        <f t="shared" si="7"/>
        <v>0.14399999999999996</v>
      </c>
      <c r="J53" s="8"/>
      <c r="K53" s="8"/>
      <c r="L53" s="8"/>
      <c r="M53" s="8"/>
      <c r="N53" s="8"/>
      <c r="O53" s="9">
        <v>480</v>
      </c>
    </row>
    <row r="54" spans="2:15" ht="14" x14ac:dyDescent="0.15">
      <c r="B54" s="6" t="s">
        <v>76</v>
      </c>
      <c r="C54" s="10">
        <f t="shared" ref="C54:I54" si="8">C43-$J$38</f>
        <v>8.3000000000000018E-2</v>
      </c>
      <c r="D54" s="10">
        <f t="shared" si="8"/>
        <v>4.2999999999999983E-2</v>
      </c>
      <c r="E54" s="10">
        <f t="shared" si="8"/>
        <v>8.500000000000002E-2</v>
      </c>
      <c r="F54" s="10">
        <f t="shared" si="8"/>
        <v>2.7999999999999969E-2</v>
      </c>
      <c r="G54" s="10">
        <f t="shared" si="8"/>
        <v>5.6999999999999995E-2</v>
      </c>
      <c r="H54" s="10">
        <f t="shared" si="8"/>
        <v>9.5999999999999919E-2</v>
      </c>
      <c r="I54" s="10">
        <f t="shared" si="8"/>
        <v>7.2000000000000008E-2</v>
      </c>
      <c r="J54" s="8"/>
      <c r="K54" s="8"/>
      <c r="L54" s="8"/>
      <c r="M54" s="8"/>
      <c r="N54" s="8"/>
      <c r="O54" s="9">
        <v>480</v>
      </c>
    </row>
    <row r="55" spans="2:15" ht="14" x14ac:dyDescent="0.15">
      <c r="B55" s="6" t="s">
        <v>84</v>
      </c>
      <c r="C55" s="10">
        <f t="shared" ref="C55:I55" si="9">C44-$J$38</f>
        <v>0.23299999999999993</v>
      </c>
      <c r="D55" s="10">
        <f t="shared" si="9"/>
        <v>0.45600000000000002</v>
      </c>
      <c r="E55" s="10">
        <f t="shared" si="9"/>
        <v>0.50099999999999989</v>
      </c>
      <c r="F55" s="10">
        <f t="shared" si="9"/>
        <v>6.9000000000000006E-2</v>
      </c>
      <c r="G55" s="10">
        <f t="shared" si="9"/>
        <v>5.6999999999999995E-2</v>
      </c>
      <c r="H55" s="10">
        <f t="shared" si="9"/>
        <v>0.14599999999999996</v>
      </c>
      <c r="I55" s="10">
        <f t="shared" si="9"/>
        <v>2.5999999999999968E-2</v>
      </c>
      <c r="J55" s="8"/>
      <c r="K55" s="8"/>
      <c r="L55" s="8"/>
      <c r="M55" s="8"/>
      <c r="N55" s="8"/>
      <c r="O55" s="9">
        <v>480</v>
      </c>
    </row>
    <row r="57" spans="2:15" ht="14" x14ac:dyDescent="0.15">
      <c r="B57" s="20" t="s">
        <v>95</v>
      </c>
    </row>
    <row r="58" spans="2:15" ht="28" x14ac:dyDescent="0.15">
      <c r="B58" s="20" t="s">
        <v>96</v>
      </c>
      <c r="C58" s="19" t="s">
        <v>97</v>
      </c>
    </row>
    <row r="59" spans="2:15" x14ac:dyDescent="0.15">
      <c r="B59">
        <v>2000</v>
      </c>
      <c r="C59">
        <f>I48</f>
        <v>1.054</v>
      </c>
    </row>
    <row r="60" spans="2:15" x14ac:dyDescent="0.15">
      <c r="B60">
        <v>1500</v>
      </c>
      <c r="C60">
        <f t="shared" ref="C60:C66" si="10">I49</f>
        <v>0.75500000000000012</v>
      </c>
    </row>
    <row r="61" spans="2:15" x14ac:dyDescent="0.15">
      <c r="B61">
        <v>1000</v>
      </c>
      <c r="C61">
        <f t="shared" si="10"/>
        <v>0.5109999999999999</v>
      </c>
    </row>
    <row r="62" spans="2:15" x14ac:dyDescent="0.15">
      <c r="B62">
        <v>750</v>
      </c>
      <c r="C62">
        <f t="shared" si="10"/>
        <v>0.39699999999999996</v>
      </c>
    </row>
    <row r="63" spans="2:15" x14ac:dyDescent="0.15">
      <c r="B63">
        <v>500</v>
      </c>
      <c r="C63">
        <f>I52</f>
        <v>0.29199999999999998</v>
      </c>
    </row>
    <row r="64" spans="2:15" x14ac:dyDescent="0.15">
      <c r="B64">
        <v>250</v>
      </c>
      <c r="C64">
        <f t="shared" si="10"/>
        <v>0.14399999999999996</v>
      </c>
    </row>
    <row r="65" spans="2:15" x14ac:dyDescent="0.15">
      <c r="B65">
        <v>125</v>
      </c>
      <c r="C65">
        <f t="shared" si="10"/>
        <v>7.2000000000000008E-2</v>
      </c>
    </row>
    <row r="66" spans="2:15" x14ac:dyDescent="0.15">
      <c r="B66">
        <v>25</v>
      </c>
      <c r="C66">
        <f t="shared" si="10"/>
        <v>2.5999999999999968E-2</v>
      </c>
    </row>
    <row r="67" spans="2:15" x14ac:dyDescent="0.15">
      <c r="B67">
        <v>12.5</v>
      </c>
      <c r="C67">
        <f>J48</f>
        <v>1.0999999999999954E-2</v>
      </c>
    </row>
    <row r="68" spans="2:15" x14ac:dyDescent="0.15">
      <c r="B68">
        <v>0</v>
      </c>
      <c r="C68">
        <f>J49</f>
        <v>0</v>
      </c>
    </row>
    <row r="71" spans="2:15" x14ac:dyDescent="0.15">
      <c r="B71" s="19" t="s">
        <v>98</v>
      </c>
      <c r="C71">
        <f>SLOPE(C59:C68,B59:B68)</f>
        <v>5.1357052672472404E-4</v>
      </c>
    </row>
    <row r="72" spans="2:15" x14ac:dyDescent="0.15">
      <c r="B72" s="19" t="s">
        <v>99</v>
      </c>
      <c r="C72">
        <f>INTERCEPT(C59:C68,B59:B68)</f>
        <v>9.7121629058887771E-3</v>
      </c>
    </row>
    <row r="75" spans="2:15" ht="14" x14ac:dyDescent="0.15">
      <c r="B75" s="20" t="s">
        <v>100</v>
      </c>
    </row>
    <row r="76" spans="2:15" x14ac:dyDescent="0.15">
      <c r="B76" s="5"/>
      <c r="C76" s="6">
        <v>1</v>
      </c>
      <c r="D76" s="6">
        <v>2</v>
      </c>
      <c r="E76" s="6">
        <v>3</v>
      </c>
      <c r="F76" s="6">
        <v>4</v>
      </c>
      <c r="G76" s="6">
        <v>5</v>
      </c>
      <c r="H76" s="6">
        <v>6</v>
      </c>
      <c r="I76" s="6">
        <v>7</v>
      </c>
      <c r="J76" s="6">
        <v>8</v>
      </c>
      <c r="K76" s="6">
        <v>9</v>
      </c>
      <c r="L76" s="6">
        <v>10</v>
      </c>
      <c r="M76" s="6">
        <v>11</v>
      </c>
      <c r="N76" s="6">
        <v>12</v>
      </c>
    </row>
    <row r="77" spans="2:15" ht="14" x14ac:dyDescent="0.15">
      <c r="B77" s="6" t="s">
        <v>25</v>
      </c>
      <c r="C77" s="23">
        <f>C48/$C$71</f>
        <v>140.19496106830195</v>
      </c>
      <c r="D77" s="23">
        <f t="shared" ref="D77:H77" si="11">D48/$C$71</f>
        <v>151.87787449066045</v>
      </c>
      <c r="E77" s="23">
        <f t="shared" si="11"/>
        <v>54.520262637672914</v>
      </c>
      <c r="F77" s="23">
        <f t="shared" si="11"/>
        <v>81.780393956509428</v>
      </c>
      <c r="G77" s="23">
        <f t="shared" si="11"/>
        <v>496.52382045023592</v>
      </c>
      <c r="H77" s="23">
        <f t="shared" si="11"/>
        <v>138.2478088312422</v>
      </c>
      <c r="I77" s="21"/>
      <c r="J77" s="21"/>
      <c r="K77" s="8"/>
      <c r="L77" s="8"/>
      <c r="M77" s="8"/>
      <c r="N77" s="8"/>
      <c r="O77" s="9">
        <v>480</v>
      </c>
    </row>
    <row r="78" spans="2:15" ht="14" x14ac:dyDescent="0.15">
      <c r="B78" s="6" t="s">
        <v>35</v>
      </c>
      <c r="C78" s="23">
        <f t="shared" ref="C78:H78" si="12">C49/$C$71</f>
        <v>70.097480534150918</v>
      </c>
      <c r="D78" s="23">
        <f t="shared" si="12"/>
        <v>81.780393956509428</v>
      </c>
      <c r="E78" s="23">
        <f t="shared" si="12"/>
        <v>35.048740267075402</v>
      </c>
      <c r="F78" s="23">
        <f t="shared" si="12"/>
        <v>124.61774317182393</v>
      </c>
      <c r="G78" s="23">
        <f t="shared" si="12"/>
        <v>151.87787449066045</v>
      </c>
      <c r="H78" s="23">
        <f t="shared" si="12"/>
        <v>192.768071468915</v>
      </c>
      <c r="I78" s="21"/>
      <c r="J78" s="21"/>
      <c r="K78" s="8"/>
      <c r="L78" s="8"/>
      <c r="M78" s="8"/>
      <c r="N78" s="8"/>
      <c r="O78" s="9">
        <v>480</v>
      </c>
    </row>
    <row r="79" spans="2:15" ht="14" x14ac:dyDescent="0.15">
      <c r="B79" s="6" t="s">
        <v>44</v>
      </c>
      <c r="C79" s="23">
        <f t="shared" ref="C79:H79" si="13">C50/$C$71</f>
        <v>50.625958163553413</v>
      </c>
      <c r="D79" s="23">
        <f t="shared" si="13"/>
        <v>921.00300812926116</v>
      </c>
      <c r="E79" s="23">
        <f t="shared" si="13"/>
        <v>31.154435792955905</v>
      </c>
      <c r="F79" s="23">
        <f t="shared" si="13"/>
        <v>116.82913422358493</v>
      </c>
      <c r="G79" s="23">
        <f t="shared" si="13"/>
        <v>198.60952818009426</v>
      </c>
      <c r="H79" s="23">
        <f t="shared" si="13"/>
        <v>1275.3847152741357</v>
      </c>
      <c r="I79" s="21"/>
      <c r="J79" s="21"/>
      <c r="K79" s="8"/>
      <c r="L79" s="8"/>
      <c r="M79" s="8"/>
      <c r="N79" s="8"/>
      <c r="O79" s="9">
        <v>480</v>
      </c>
    </row>
    <row r="80" spans="2:15" ht="14" x14ac:dyDescent="0.15">
      <c r="B80" s="6" t="s">
        <v>52</v>
      </c>
      <c r="C80" s="23">
        <f t="shared" ref="C80:H80" si="14">C51/$C$71</f>
        <v>73.991785008270412</v>
      </c>
      <c r="D80" s="23">
        <f t="shared" si="14"/>
        <v>1168.2913422358495</v>
      </c>
      <c r="E80" s="23">
        <f t="shared" si="14"/>
        <v>50.625958163553413</v>
      </c>
      <c r="F80" s="23">
        <f t="shared" si="14"/>
        <v>290.12568332190256</v>
      </c>
      <c r="G80" s="23">
        <f t="shared" si="14"/>
        <v>101.25191632710693</v>
      </c>
      <c r="H80" s="23">
        <f t="shared" si="14"/>
        <v>214.18674607657226</v>
      </c>
      <c r="I80" s="21"/>
      <c r="J80" s="21"/>
      <c r="K80" s="8"/>
      <c r="L80" s="8"/>
      <c r="M80" s="8"/>
      <c r="N80" s="8"/>
      <c r="O80" s="9">
        <v>480</v>
      </c>
    </row>
    <row r="81" spans="2:15" ht="14" x14ac:dyDescent="0.15">
      <c r="B81" s="6" t="s">
        <v>60</v>
      </c>
      <c r="C81" s="23">
        <f t="shared" ref="C81:H81" si="15">C52/$C$71</f>
        <v>77.88608948238992</v>
      </c>
      <c r="D81" s="23">
        <f t="shared" si="15"/>
        <v>177.19085357243719</v>
      </c>
      <c r="E81" s="23">
        <f t="shared" si="15"/>
        <v>33.101588030015655</v>
      </c>
      <c r="F81" s="23">
        <f t="shared" si="15"/>
        <v>311.54435792955979</v>
      </c>
      <c r="G81" s="23">
        <f t="shared" si="15"/>
        <v>1688.1809895308024</v>
      </c>
      <c r="H81" s="23">
        <f t="shared" si="15"/>
        <v>101.25191632710693</v>
      </c>
      <c r="I81" s="21"/>
      <c r="J81" s="21"/>
      <c r="K81" s="8"/>
      <c r="L81" s="8"/>
      <c r="M81" s="8"/>
      <c r="N81" s="8"/>
      <c r="O81" s="9">
        <v>480</v>
      </c>
    </row>
    <row r="82" spans="2:15" ht="14" x14ac:dyDescent="0.15">
      <c r="B82" s="6" t="s">
        <v>68</v>
      </c>
      <c r="C82" s="23">
        <f t="shared" ref="C82:H82" si="16">C53/$C$71</f>
        <v>451.73931899786163</v>
      </c>
      <c r="D82" s="23">
        <f t="shared" si="16"/>
        <v>54.520262637672914</v>
      </c>
      <c r="E82" s="23">
        <f t="shared" si="16"/>
        <v>208.345289365393</v>
      </c>
      <c r="F82" s="23">
        <f t="shared" si="16"/>
        <v>149.93072225360069</v>
      </c>
      <c r="G82" s="23">
        <f t="shared" si="16"/>
        <v>305.70290121838053</v>
      </c>
      <c r="H82" s="23">
        <f t="shared" si="16"/>
        <v>192.768071468915</v>
      </c>
      <c r="I82" s="21"/>
      <c r="J82" s="21"/>
      <c r="K82" s="8"/>
      <c r="L82" s="8"/>
      <c r="M82" s="8"/>
      <c r="N82" s="8"/>
      <c r="O82" s="9">
        <v>480</v>
      </c>
    </row>
    <row r="83" spans="2:15" ht="14" x14ac:dyDescent="0.15">
      <c r="B83" s="6" t="s">
        <v>76</v>
      </c>
      <c r="C83" s="23">
        <f t="shared" ref="C83:H83" si="17">C54/$C$71</f>
        <v>161.61363567595919</v>
      </c>
      <c r="D83" s="23">
        <f t="shared" si="17"/>
        <v>83.727546193569168</v>
      </c>
      <c r="E83" s="23">
        <f t="shared" si="17"/>
        <v>165.5079401500787</v>
      </c>
      <c r="F83" s="23">
        <f t="shared" si="17"/>
        <v>54.520262637672914</v>
      </c>
      <c r="G83" s="23">
        <f t="shared" si="17"/>
        <v>110.98767751240568</v>
      </c>
      <c r="H83" s="23">
        <f t="shared" si="17"/>
        <v>186.92661475773573</v>
      </c>
      <c r="I83" s="21"/>
      <c r="J83" s="21"/>
      <c r="K83" s="8"/>
      <c r="L83" s="8"/>
      <c r="M83" s="8"/>
      <c r="N83" s="8"/>
      <c r="O83" s="9">
        <v>480</v>
      </c>
    </row>
    <row r="84" spans="2:15" ht="14" x14ac:dyDescent="0.15">
      <c r="B84" s="6" t="s">
        <v>84</v>
      </c>
      <c r="C84" s="23">
        <f t="shared" ref="C84:H84" si="18">C55/$C$71</f>
        <v>453.68647123492138</v>
      </c>
      <c r="D84" s="23">
        <f t="shared" si="18"/>
        <v>887.90142009924557</v>
      </c>
      <c r="E84" s="23">
        <f t="shared" si="18"/>
        <v>975.52327076693405</v>
      </c>
      <c r="F84" s="23">
        <f t="shared" si="18"/>
        <v>134.35350435712269</v>
      </c>
      <c r="G84" s="23">
        <f t="shared" si="18"/>
        <v>110.98767751240568</v>
      </c>
      <c r="H84" s="23">
        <f t="shared" si="18"/>
        <v>284.28422661072329</v>
      </c>
      <c r="I84" s="21"/>
      <c r="J84" s="21"/>
      <c r="K84" s="8"/>
      <c r="L84" s="8"/>
      <c r="M84" s="8"/>
      <c r="N84" s="8"/>
      <c r="O84" s="9">
        <v>480</v>
      </c>
    </row>
    <row r="86" spans="2:15" ht="14" x14ac:dyDescent="0.15">
      <c r="B86" s="20" t="s">
        <v>101</v>
      </c>
    </row>
    <row r="87" spans="2:15" x14ac:dyDescent="0.15">
      <c r="B87" s="5"/>
      <c r="C87" s="6">
        <v>1</v>
      </c>
      <c r="D87" s="6">
        <v>2</v>
      </c>
      <c r="E87" s="6">
        <v>3</v>
      </c>
      <c r="F87" s="6">
        <v>4</v>
      </c>
      <c r="G87" s="6">
        <v>5</v>
      </c>
      <c r="H87" s="6">
        <v>6</v>
      </c>
      <c r="I87" s="6">
        <v>7</v>
      </c>
      <c r="J87" s="6">
        <v>8</v>
      </c>
      <c r="K87" s="6">
        <v>9</v>
      </c>
      <c r="L87" s="6">
        <v>10</v>
      </c>
      <c r="M87" s="6">
        <v>11</v>
      </c>
      <c r="N87" s="6">
        <v>12</v>
      </c>
    </row>
    <row r="88" spans="2:15" ht="14" x14ac:dyDescent="0.15">
      <c r="B88" s="6" t="s">
        <v>25</v>
      </c>
      <c r="C88" s="22">
        <f>C77/1000</f>
        <v>0.14019496106830195</v>
      </c>
      <c r="D88" s="22">
        <f t="shared" ref="D88:H88" si="19">D77/1000</f>
        <v>0.15187787449066045</v>
      </c>
      <c r="E88" s="22">
        <f t="shared" si="19"/>
        <v>5.4520262637672914E-2</v>
      </c>
      <c r="F88" s="22">
        <f t="shared" si="19"/>
        <v>8.1780393956509434E-2</v>
      </c>
      <c r="G88" s="22">
        <f t="shared" si="19"/>
        <v>0.49652382045023591</v>
      </c>
      <c r="H88" s="22">
        <f t="shared" si="19"/>
        <v>0.13824780883124219</v>
      </c>
      <c r="I88" s="21"/>
      <c r="J88" s="21"/>
      <c r="K88" s="8"/>
      <c r="L88" s="8"/>
      <c r="M88" s="8"/>
      <c r="N88" s="8"/>
      <c r="O88" s="9">
        <v>480</v>
      </c>
    </row>
    <row r="89" spans="2:15" ht="14" x14ac:dyDescent="0.15">
      <c r="B89" s="6" t="s">
        <v>35</v>
      </c>
      <c r="C89" s="22">
        <f t="shared" ref="C89:H89" si="20">C78/1000</f>
        <v>7.0097480534150922E-2</v>
      </c>
      <c r="D89" s="22">
        <f t="shared" si="20"/>
        <v>8.1780393956509434E-2</v>
      </c>
      <c r="E89" s="22">
        <f t="shared" si="20"/>
        <v>3.5048740267075405E-2</v>
      </c>
      <c r="F89" s="22">
        <f t="shared" si="20"/>
        <v>0.12461774317182393</v>
      </c>
      <c r="G89" s="22">
        <f t="shared" si="20"/>
        <v>0.15187787449066045</v>
      </c>
      <c r="H89" s="22">
        <f t="shared" si="20"/>
        <v>0.192768071468915</v>
      </c>
      <c r="I89" s="21"/>
      <c r="J89" s="21"/>
      <c r="K89" s="8"/>
      <c r="L89" s="8"/>
      <c r="M89" s="8"/>
      <c r="N89" s="8"/>
      <c r="O89" s="9">
        <v>480</v>
      </c>
    </row>
    <row r="90" spans="2:15" ht="14" x14ac:dyDescent="0.15">
      <c r="B90" s="6" t="s">
        <v>44</v>
      </c>
      <c r="C90" s="22">
        <f t="shared" ref="C90:H90" si="21">C79/1000</f>
        <v>5.0625958163553413E-2</v>
      </c>
      <c r="D90" s="22">
        <f t="shared" si="21"/>
        <v>0.92100300812926117</v>
      </c>
      <c r="E90" s="22">
        <f t="shared" si="21"/>
        <v>3.1154435792955903E-2</v>
      </c>
      <c r="F90" s="22">
        <f t="shared" si="21"/>
        <v>0.11682913422358493</v>
      </c>
      <c r="G90" s="22">
        <f t="shared" si="21"/>
        <v>0.19860952818009425</v>
      </c>
      <c r="H90" s="22">
        <f t="shared" si="21"/>
        <v>1.2753847152741358</v>
      </c>
      <c r="I90" s="21"/>
      <c r="J90" s="21"/>
      <c r="K90" s="8"/>
      <c r="L90" s="8"/>
      <c r="M90" s="8"/>
      <c r="N90" s="8"/>
      <c r="O90" s="9">
        <v>480</v>
      </c>
    </row>
    <row r="91" spans="2:15" ht="14" x14ac:dyDescent="0.15">
      <c r="B91" s="6" t="s">
        <v>52</v>
      </c>
      <c r="C91" s="22">
        <f t="shared" ref="C91:H91" si="22">C80/1000</f>
        <v>7.3991785008270416E-2</v>
      </c>
      <c r="D91" s="22">
        <f t="shared" si="22"/>
        <v>1.1682913422358494</v>
      </c>
      <c r="E91" s="22">
        <f t="shared" si="22"/>
        <v>5.0625958163553413E-2</v>
      </c>
      <c r="F91" s="22">
        <f t="shared" si="22"/>
        <v>0.29012568332190258</v>
      </c>
      <c r="G91" s="22">
        <f t="shared" si="22"/>
        <v>0.10125191632710692</v>
      </c>
      <c r="H91" s="22">
        <f t="shared" si="22"/>
        <v>0.21418674607657226</v>
      </c>
      <c r="I91" s="21"/>
      <c r="J91" s="21"/>
      <c r="K91" s="8"/>
      <c r="L91" s="8"/>
      <c r="M91" s="8"/>
      <c r="N91" s="8"/>
      <c r="O91" s="9">
        <v>480</v>
      </c>
    </row>
    <row r="92" spans="2:15" ht="14" x14ac:dyDescent="0.15">
      <c r="B92" s="6" t="s">
        <v>60</v>
      </c>
      <c r="C92" s="22">
        <f t="shared" ref="C92:H92" si="23">C81/1000</f>
        <v>7.7886089482389925E-2</v>
      </c>
      <c r="D92" s="22">
        <f t="shared" si="23"/>
        <v>0.17719085357243719</v>
      </c>
      <c r="E92" s="22">
        <f t="shared" si="23"/>
        <v>3.3101588030015658E-2</v>
      </c>
      <c r="F92" s="22">
        <f t="shared" si="23"/>
        <v>0.31154435792955981</v>
      </c>
      <c r="G92" s="22">
        <f t="shared" si="23"/>
        <v>1.6881809895308024</v>
      </c>
      <c r="H92" s="22">
        <f t="shared" si="23"/>
        <v>0.10125191632710692</v>
      </c>
      <c r="I92" s="21"/>
      <c r="J92" s="21"/>
      <c r="K92" s="8"/>
      <c r="L92" s="8"/>
      <c r="M92" s="8"/>
      <c r="N92" s="8"/>
      <c r="O92" s="9">
        <v>480</v>
      </c>
    </row>
    <row r="93" spans="2:15" ht="14" x14ac:dyDescent="0.15">
      <c r="B93" s="6" t="s">
        <v>68</v>
      </c>
      <c r="C93" s="22">
        <f t="shared" ref="C93:H93" si="24">C82/1000</f>
        <v>0.45173931899786163</v>
      </c>
      <c r="D93" s="22">
        <f t="shared" si="24"/>
        <v>5.4520262637672914E-2</v>
      </c>
      <c r="E93" s="22">
        <f t="shared" si="24"/>
        <v>0.20834528936539301</v>
      </c>
      <c r="F93" s="22">
        <f t="shared" si="24"/>
        <v>0.14993072225360068</v>
      </c>
      <c r="G93" s="22">
        <f t="shared" si="24"/>
        <v>0.30570290121838051</v>
      </c>
      <c r="H93" s="22">
        <f t="shared" si="24"/>
        <v>0.192768071468915</v>
      </c>
      <c r="I93" s="21"/>
      <c r="J93" s="21"/>
      <c r="K93" s="8"/>
      <c r="L93" s="8"/>
      <c r="M93" s="8"/>
      <c r="N93" s="8"/>
      <c r="O93" s="9">
        <v>480</v>
      </c>
    </row>
    <row r="94" spans="2:15" ht="14" x14ac:dyDescent="0.15">
      <c r="B94" s="6" t="s">
        <v>76</v>
      </c>
      <c r="C94" s="22">
        <f t="shared" ref="C94:H94" si="25">C83/1000</f>
        <v>0.16161363567595918</v>
      </c>
      <c r="D94" s="22">
        <f t="shared" si="25"/>
        <v>8.3727546193569174E-2</v>
      </c>
      <c r="E94" s="22">
        <f t="shared" si="25"/>
        <v>0.16550794015007869</v>
      </c>
      <c r="F94" s="22">
        <f t="shared" si="25"/>
        <v>5.4520262637672914E-2</v>
      </c>
      <c r="G94" s="22">
        <f t="shared" si="25"/>
        <v>0.11098767751240568</v>
      </c>
      <c r="H94" s="22">
        <f t="shared" si="25"/>
        <v>0.18692661475773573</v>
      </c>
      <c r="I94" s="21"/>
      <c r="J94" s="21"/>
      <c r="K94" s="8"/>
      <c r="L94" s="8"/>
      <c r="M94" s="8"/>
      <c r="N94" s="8"/>
      <c r="O94" s="9">
        <v>480</v>
      </c>
    </row>
    <row r="95" spans="2:15" ht="14" x14ac:dyDescent="0.15">
      <c r="B95" s="6" t="s">
        <v>84</v>
      </c>
      <c r="C95" s="22">
        <f t="shared" ref="C95:H95" si="26">C84/1000</f>
        <v>0.4536864712349214</v>
      </c>
      <c r="D95" s="22">
        <f t="shared" si="26"/>
        <v>0.88790142009924555</v>
      </c>
      <c r="E95" s="22">
        <f t="shared" si="26"/>
        <v>0.97552327076693401</v>
      </c>
      <c r="F95" s="22">
        <f t="shared" si="26"/>
        <v>0.13435350435712268</v>
      </c>
      <c r="G95" s="22">
        <f t="shared" si="26"/>
        <v>0.11098767751240568</v>
      </c>
      <c r="H95" s="22">
        <f t="shared" si="26"/>
        <v>0.28428422661072328</v>
      </c>
      <c r="I95" s="21"/>
      <c r="J95" s="21"/>
      <c r="K95" s="8"/>
      <c r="L95" s="8"/>
      <c r="M95" s="8"/>
      <c r="N95" s="8"/>
      <c r="O95" s="9">
        <v>480</v>
      </c>
    </row>
  </sheetData>
  <phoneticPr fontId="0" type="noConversion"/>
  <conditionalFormatting sqref="C77:H84">
    <cfRule type="colorScale" priority="2">
      <colorScale>
        <cfvo type="min"/>
        <cfvo type="max"/>
        <color rgb="FFFCFCFF"/>
        <color rgb="FF63BE7B"/>
      </colorScale>
    </cfRule>
  </conditionalFormatting>
  <conditionalFormatting sqref="C88:H9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5AAF-76E8-1E48-BAA3-80900FC09106}">
  <sheetPr codeName="Sheet2"/>
  <dimension ref="A2:O94"/>
  <sheetViews>
    <sheetView topLeftCell="A4" workbookViewId="0">
      <selection activeCell="C69" sqref="C69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9" max="9" width="11.83203125" bestFit="1" customWidth="1"/>
    <col min="10" max="10" width="9" customWidth="1"/>
    <col min="11" max="12" width="9.6640625" bestFit="1" customWidth="1"/>
    <col min="13" max="14" width="9" bestFit="1" customWidth="1"/>
  </cols>
  <sheetData>
    <row r="2" spans="1:10" x14ac:dyDescent="0.15">
      <c r="A2" t="s">
        <v>0</v>
      </c>
      <c r="B2" t="s">
        <v>1</v>
      </c>
    </row>
    <row r="4" spans="1:10" x14ac:dyDescent="0.15">
      <c r="A4" t="s">
        <v>2</v>
      </c>
      <c r="B4" t="s">
        <v>102</v>
      </c>
    </row>
    <row r="5" spans="1:10" x14ac:dyDescent="0.15">
      <c r="A5" t="s">
        <v>4</v>
      </c>
      <c r="B5" t="s">
        <v>5</v>
      </c>
      <c r="J5" s="26" t="s">
        <v>103</v>
      </c>
    </row>
    <row r="6" spans="1:10" x14ac:dyDescent="0.15">
      <c r="A6" t="s">
        <v>6</v>
      </c>
      <c r="B6" t="s">
        <v>7</v>
      </c>
      <c r="J6" t="s">
        <v>104</v>
      </c>
    </row>
    <row r="7" spans="1:10" x14ac:dyDescent="0.15">
      <c r="A7" t="s">
        <v>8</v>
      </c>
      <c r="B7" s="1">
        <v>44959</v>
      </c>
      <c r="J7">
        <v>2000</v>
      </c>
    </row>
    <row r="8" spans="1:10" x14ac:dyDescent="0.15">
      <c r="A8" t="s">
        <v>9</v>
      </c>
      <c r="B8" s="2">
        <v>0.53372685185185187</v>
      </c>
      <c r="J8">
        <v>1500</v>
      </c>
    </row>
    <row r="9" spans="1:10" x14ac:dyDescent="0.15">
      <c r="A9" t="s">
        <v>10</v>
      </c>
      <c r="B9" t="s">
        <v>11</v>
      </c>
      <c r="J9">
        <v>1000</v>
      </c>
    </row>
    <row r="10" spans="1:10" x14ac:dyDescent="0.15">
      <c r="A10" t="s">
        <v>12</v>
      </c>
      <c r="B10">
        <v>22041210</v>
      </c>
      <c r="J10">
        <v>750</v>
      </c>
    </row>
    <row r="11" spans="1:10" x14ac:dyDescent="0.15">
      <c r="A11" t="s">
        <v>13</v>
      </c>
      <c r="B11" t="s">
        <v>14</v>
      </c>
      <c r="J11">
        <v>500</v>
      </c>
    </row>
    <row r="12" spans="1:10" x14ac:dyDescent="0.15">
      <c r="J12">
        <v>250</v>
      </c>
    </row>
    <row r="13" spans="1:10" ht="14" x14ac:dyDescent="0.15">
      <c r="A13" s="3" t="s">
        <v>15</v>
      </c>
      <c r="B13" s="4"/>
      <c r="J13">
        <v>125</v>
      </c>
    </row>
    <row r="14" spans="1:10" x14ac:dyDescent="0.15">
      <c r="A14" t="s">
        <v>16</v>
      </c>
      <c r="B14" t="s">
        <v>17</v>
      </c>
      <c r="J14">
        <v>25</v>
      </c>
    </row>
    <row r="15" spans="1:10" x14ac:dyDescent="0.15">
      <c r="A15" t="s">
        <v>18</v>
      </c>
      <c r="J15">
        <v>12.5</v>
      </c>
    </row>
    <row r="16" spans="1:10" x14ac:dyDescent="0.15">
      <c r="A16" t="s">
        <v>19</v>
      </c>
      <c r="B16" t="s">
        <v>20</v>
      </c>
      <c r="J16">
        <v>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3" spans="1:15" x14ac:dyDescent="0.15">
      <c r="B23" s="5"/>
      <c r="C23" s="6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  <c r="I23" s="6">
        <v>7</v>
      </c>
      <c r="J23" s="6">
        <v>8</v>
      </c>
      <c r="K23" s="6">
        <v>9</v>
      </c>
      <c r="L23" s="6">
        <v>10</v>
      </c>
      <c r="M23" s="6">
        <v>11</v>
      </c>
      <c r="N23" s="6">
        <v>12</v>
      </c>
    </row>
    <row r="24" spans="1:15" ht="14" x14ac:dyDescent="0.15">
      <c r="B24" s="6" t="s">
        <v>25</v>
      </c>
      <c r="C24" s="8"/>
      <c r="D24" s="8"/>
      <c r="E24" s="8"/>
      <c r="F24" s="8"/>
      <c r="G24" s="29" t="s">
        <v>32</v>
      </c>
      <c r="H24" s="29" t="s">
        <v>33</v>
      </c>
      <c r="I24" s="7" t="s">
        <v>105</v>
      </c>
      <c r="J24" s="7" t="s">
        <v>77</v>
      </c>
      <c r="K24" s="7" t="s">
        <v>78</v>
      </c>
      <c r="L24" s="7" t="s">
        <v>79</v>
      </c>
      <c r="M24" s="7" t="s">
        <v>80</v>
      </c>
      <c r="N24" s="7" t="s">
        <v>81</v>
      </c>
      <c r="O24" s="9" t="s">
        <v>34</v>
      </c>
    </row>
    <row r="25" spans="1:15" ht="14" x14ac:dyDescent="0.15">
      <c r="B25" s="6" t="s">
        <v>35</v>
      </c>
      <c r="C25" s="8"/>
      <c r="D25" s="8"/>
      <c r="E25" s="8"/>
      <c r="F25" s="8"/>
      <c r="G25" s="29" t="s">
        <v>42</v>
      </c>
      <c r="H25" s="29" t="s">
        <v>43</v>
      </c>
      <c r="I25" s="7" t="s">
        <v>106</v>
      </c>
      <c r="J25" s="7" t="s">
        <v>85</v>
      </c>
      <c r="K25" s="7" t="s">
        <v>86</v>
      </c>
      <c r="L25" s="7" t="s">
        <v>87</v>
      </c>
      <c r="M25" s="7" t="s">
        <v>88</v>
      </c>
      <c r="N25" s="7" t="s">
        <v>89</v>
      </c>
      <c r="O25" s="9" t="s">
        <v>34</v>
      </c>
    </row>
    <row r="26" spans="1:15" ht="14" x14ac:dyDescent="0.15">
      <c r="B26" s="6" t="s">
        <v>44</v>
      </c>
      <c r="C26" s="8"/>
      <c r="D26" s="8"/>
      <c r="E26" s="8"/>
      <c r="F26" s="8"/>
      <c r="G26" s="29" t="s">
        <v>51</v>
      </c>
      <c r="H26" s="8"/>
      <c r="I26" s="7" t="s">
        <v>26</v>
      </c>
      <c r="J26" s="7" t="s">
        <v>27</v>
      </c>
      <c r="K26" s="7" t="s">
        <v>28</v>
      </c>
      <c r="L26" s="7" t="s">
        <v>29</v>
      </c>
      <c r="M26" s="7" t="s">
        <v>30</v>
      </c>
      <c r="N26" s="7" t="s">
        <v>31</v>
      </c>
      <c r="O26" s="9" t="s">
        <v>34</v>
      </c>
    </row>
    <row r="27" spans="1:15" ht="14" x14ac:dyDescent="0.15">
      <c r="B27" s="6" t="s">
        <v>52</v>
      </c>
      <c r="C27" s="8"/>
      <c r="D27" s="8"/>
      <c r="E27" s="8"/>
      <c r="F27" s="8"/>
      <c r="G27" s="29" t="s">
        <v>59</v>
      </c>
      <c r="H27" s="8"/>
      <c r="I27" s="7" t="s">
        <v>36</v>
      </c>
      <c r="J27" s="7" t="s">
        <v>37</v>
      </c>
      <c r="K27" s="7" t="s">
        <v>38</v>
      </c>
      <c r="L27" s="7" t="s">
        <v>39</v>
      </c>
      <c r="M27" s="7" t="s">
        <v>40</v>
      </c>
      <c r="N27" s="7" t="s">
        <v>41</v>
      </c>
      <c r="O27" s="9" t="s">
        <v>34</v>
      </c>
    </row>
    <row r="28" spans="1:15" ht="14" x14ac:dyDescent="0.15">
      <c r="B28" s="6" t="s">
        <v>60</v>
      </c>
      <c r="C28" s="8"/>
      <c r="D28" s="8"/>
      <c r="E28" s="8"/>
      <c r="F28" s="8"/>
      <c r="G28" s="29" t="s">
        <v>67</v>
      </c>
      <c r="H28" s="8"/>
      <c r="I28" s="7" t="s">
        <v>45</v>
      </c>
      <c r="J28" s="7" t="s">
        <v>46</v>
      </c>
      <c r="K28" s="7" t="s">
        <v>47</v>
      </c>
      <c r="L28" s="7" t="s">
        <v>48</v>
      </c>
      <c r="M28" s="7" t="s">
        <v>49</v>
      </c>
      <c r="N28" s="7" t="s">
        <v>50</v>
      </c>
      <c r="O28" s="9" t="s">
        <v>34</v>
      </c>
    </row>
    <row r="29" spans="1:15" ht="14" x14ac:dyDescent="0.15">
      <c r="B29" s="6" t="s">
        <v>68</v>
      </c>
      <c r="C29" s="8"/>
      <c r="D29" s="8"/>
      <c r="E29" s="8"/>
      <c r="F29" s="8"/>
      <c r="G29" s="29" t="s">
        <v>75</v>
      </c>
      <c r="H29" s="8"/>
      <c r="I29" s="7" t="s">
        <v>53</v>
      </c>
      <c r="J29" s="7" t="s">
        <v>54</v>
      </c>
      <c r="K29" s="7" t="s">
        <v>55</v>
      </c>
      <c r="L29" s="7" t="s">
        <v>56</v>
      </c>
      <c r="M29" s="7" t="s">
        <v>57</v>
      </c>
      <c r="N29" s="7" t="s">
        <v>58</v>
      </c>
      <c r="O29" s="9" t="s">
        <v>34</v>
      </c>
    </row>
    <row r="30" spans="1:15" ht="14" x14ac:dyDescent="0.15">
      <c r="B30" s="6" t="s">
        <v>76</v>
      </c>
      <c r="C30" s="8"/>
      <c r="D30" s="8"/>
      <c r="E30" s="8"/>
      <c r="F30" s="8"/>
      <c r="G30" s="29" t="s">
        <v>83</v>
      </c>
      <c r="H30" s="8"/>
      <c r="I30" s="7" t="s">
        <v>61</v>
      </c>
      <c r="J30" s="7" t="s">
        <v>62</v>
      </c>
      <c r="K30" s="7" t="s">
        <v>63</v>
      </c>
      <c r="L30" s="7" t="s">
        <v>64</v>
      </c>
      <c r="M30" s="7" t="s">
        <v>65</v>
      </c>
      <c r="N30" s="7" t="s">
        <v>66</v>
      </c>
      <c r="O30" s="9" t="s">
        <v>34</v>
      </c>
    </row>
    <row r="31" spans="1:15" ht="14" x14ac:dyDescent="0.15">
      <c r="B31" s="6" t="s">
        <v>84</v>
      </c>
      <c r="C31" s="8"/>
      <c r="D31" s="8"/>
      <c r="E31" s="8"/>
      <c r="F31" s="8"/>
      <c r="G31" s="29" t="s">
        <v>91</v>
      </c>
      <c r="H31" s="8"/>
      <c r="I31" s="7" t="s">
        <v>69</v>
      </c>
      <c r="J31" s="7" t="s">
        <v>70</v>
      </c>
      <c r="K31" s="7" t="s">
        <v>71</v>
      </c>
      <c r="L31" s="7" t="s">
        <v>72</v>
      </c>
      <c r="M31" s="7" t="s">
        <v>73</v>
      </c>
      <c r="N31" s="7" t="s">
        <v>74</v>
      </c>
      <c r="O31" s="9" t="s">
        <v>34</v>
      </c>
    </row>
    <row r="33" spans="1:15" ht="14" x14ac:dyDescent="0.15">
      <c r="A33" s="3" t="s">
        <v>92</v>
      </c>
      <c r="B33" s="4"/>
    </row>
    <row r="34" spans="1:15" x14ac:dyDescent="0.15">
      <c r="A34" t="s">
        <v>93</v>
      </c>
      <c r="B34">
        <v>25.2</v>
      </c>
    </row>
    <row r="36" spans="1:15" x14ac:dyDescent="0.15">
      <c r="B36" s="5"/>
      <c r="C36" s="6">
        <v>1</v>
      </c>
      <c r="D36" s="6">
        <v>2</v>
      </c>
      <c r="E36" s="6">
        <v>3</v>
      </c>
      <c r="F36" s="6">
        <v>4</v>
      </c>
      <c r="G36" s="6">
        <v>5</v>
      </c>
      <c r="H36" s="6">
        <v>6</v>
      </c>
      <c r="I36" s="6">
        <v>7</v>
      </c>
      <c r="J36" s="6">
        <v>8</v>
      </c>
      <c r="K36" s="6">
        <v>9</v>
      </c>
      <c r="L36" s="6">
        <v>10</v>
      </c>
      <c r="M36" s="6">
        <v>11</v>
      </c>
      <c r="N36" s="6">
        <v>12</v>
      </c>
    </row>
    <row r="37" spans="1:15" ht="14" x14ac:dyDescent="0.15">
      <c r="B37" s="6" t="s">
        <v>25</v>
      </c>
      <c r="C37" s="8"/>
      <c r="D37" s="8"/>
      <c r="E37" s="8"/>
      <c r="F37" s="8"/>
      <c r="G37" s="13">
        <v>1.659</v>
      </c>
      <c r="H37" s="10">
        <v>0.54900000000000004</v>
      </c>
      <c r="I37" s="25">
        <v>1.272</v>
      </c>
      <c r="J37" s="11">
        <v>0.53300000000000003</v>
      </c>
      <c r="K37" s="10">
        <v>0.63</v>
      </c>
      <c r="L37" s="10">
        <v>0.54500000000000004</v>
      </c>
      <c r="M37" s="10">
        <v>0.627</v>
      </c>
      <c r="N37" s="10">
        <v>0.57599999999999996</v>
      </c>
      <c r="O37" s="9">
        <v>480</v>
      </c>
    </row>
    <row r="38" spans="1:15" ht="14" x14ac:dyDescent="0.15">
      <c r="B38" s="6" t="s">
        <v>35</v>
      </c>
      <c r="C38" s="8"/>
      <c r="D38" s="8"/>
      <c r="E38" s="8"/>
      <c r="F38" s="8"/>
      <c r="G38" s="25">
        <v>1.367</v>
      </c>
      <c r="H38" s="11">
        <v>0.53400000000000003</v>
      </c>
      <c r="I38" s="10">
        <v>0.57499999999999996</v>
      </c>
      <c r="J38" s="17">
        <v>0.70699999999999996</v>
      </c>
      <c r="K38" s="10">
        <v>0.54200000000000004</v>
      </c>
      <c r="L38" s="16">
        <v>0.79700000000000004</v>
      </c>
      <c r="M38" s="15">
        <v>1.103</v>
      </c>
      <c r="N38" s="15">
        <v>1.054</v>
      </c>
      <c r="O38" s="9">
        <v>480</v>
      </c>
    </row>
    <row r="39" spans="1:15" ht="14" x14ac:dyDescent="0.15">
      <c r="B39" s="6" t="s">
        <v>44</v>
      </c>
      <c r="C39" s="8"/>
      <c r="D39" s="8"/>
      <c r="E39" s="8"/>
      <c r="F39" s="8"/>
      <c r="G39" s="15">
        <v>1.0940000000000001</v>
      </c>
      <c r="H39" s="8"/>
      <c r="I39" s="25">
        <v>1.2989999999999999</v>
      </c>
      <c r="J39" s="11">
        <v>0.52</v>
      </c>
      <c r="K39" s="16">
        <v>0.78600000000000003</v>
      </c>
      <c r="L39" s="17">
        <v>0.69499999999999995</v>
      </c>
      <c r="M39" s="24">
        <v>1.1850000000000001</v>
      </c>
      <c r="N39" s="10">
        <v>0.55100000000000005</v>
      </c>
      <c r="O39" s="9">
        <v>480</v>
      </c>
    </row>
    <row r="40" spans="1:15" ht="14" x14ac:dyDescent="0.15">
      <c r="B40" s="6" t="s">
        <v>52</v>
      </c>
      <c r="C40" s="8"/>
      <c r="D40" s="8"/>
      <c r="E40" s="8"/>
      <c r="F40" s="8"/>
      <c r="G40" s="12">
        <v>0.96699999999999997</v>
      </c>
      <c r="H40" s="8"/>
      <c r="I40" s="10">
        <v>0.57899999999999996</v>
      </c>
      <c r="J40" s="10">
        <v>0.54300000000000004</v>
      </c>
      <c r="K40" s="10">
        <v>0.61899999999999999</v>
      </c>
      <c r="L40" s="16">
        <v>0.79500000000000004</v>
      </c>
      <c r="M40" s="10">
        <v>0.55300000000000005</v>
      </c>
      <c r="N40" s="15">
        <v>1.07</v>
      </c>
      <c r="O40" s="9">
        <v>480</v>
      </c>
    </row>
    <row r="41" spans="1:15" ht="14" x14ac:dyDescent="0.15">
      <c r="B41" s="6" t="s">
        <v>60</v>
      </c>
      <c r="C41" s="8"/>
      <c r="D41" s="8"/>
      <c r="E41" s="8"/>
      <c r="F41" s="8"/>
      <c r="G41" s="16">
        <v>0.85799999999999998</v>
      </c>
      <c r="H41" s="8"/>
      <c r="I41" s="11">
        <v>0.53500000000000003</v>
      </c>
      <c r="J41" s="11">
        <v>0.53400000000000003</v>
      </c>
      <c r="K41" s="25">
        <v>1.347</v>
      </c>
      <c r="L41" s="15">
        <v>1.1359999999999999</v>
      </c>
      <c r="M41" s="10">
        <v>0.57199999999999995</v>
      </c>
      <c r="N41" s="10">
        <v>0.61499999999999999</v>
      </c>
      <c r="O41" s="9">
        <v>480</v>
      </c>
    </row>
    <row r="42" spans="1:15" ht="14" x14ac:dyDescent="0.15">
      <c r="B42" s="6" t="s">
        <v>68</v>
      </c>
      <c r="C42" s="8"/>
      <c r="D42" s="8"/>
      <c r="E42" s="8"/>
      <c r="F42" s="8"/>
      <c r="G42" s="17">
        <v>0.69099999999999995</v>
      </c>
      <c r="H42" s="8"/>
      <c r="I42" s="10">
        <v>0.56899999999999995</v>
      </c>
      <c r="J42" s="16">
        <v>0.79200000000000004</v>
      </c>
      <c r="K42" s="25">
        <v>1.3740000000000001</v>
      </c>
      <c r="L42" s="17">
        <v>0.73499999999999999</v>
      </c>
      <c r="M42" s="10">
        <v>0.56799999999999995</v>
      </c>
      <c r="N42" s="17">
        <v>0.66700000000000004</v>
      </c>
      <c r="O42" s="9">
        <v>480</v>
      </c>
    </row>
    <row r="43" spans="1:15" ht="14" x14ac:dyDescent="0.15">
      <c r="B43" s="6" t="s">
        <v>76</v>
      </c>
      <c r="C43" s="8"/>
      <c r="D43" s="8"/>
      <c r="E43" s="8"/>
      <c r="F43" s="8"/>
      <c r="G43" s="10">
        <v>0.61199999999999999</v>
      </c>
      <c r="H43" s="8"/>
      <c r="I43" s="10">
        <v>0.54400000000000004</v>
      </c>
      <c r="J43" s="11">
        <v>0.53300000000000003</v>
      </c>
      <c r="K43" s="24">
        <v>1.2390000000000001</v>
      </c>
      <c r="L43" s="10">
        <v>0.60699999999999998</v>
      </c>
      <c r="M43" s="10">
        <v>0.55900000000000005</v>
      </c>
      <c r="N43" s="17">
        <v>0.72799999999999998</v>
      </c>
      <c r="O43" s="9">
        <v>480</v>
      </c>
    </row>
    <row r="44" spans="1:15" ht="14" x14ac:dyDescent="0.15">
      <c r="B44" s="6" t="s">
        <v>84</v>
      </c>
      <c r="C44" s="8"/>
      <c r="D44" s="8"/>
      <c r="E44" s="8"/>
      <c r="F44" s="8"/>
      <c r="G44" s="10">
        <v>0.55700000000000005</v>
      </c>
      <c r="H44" s="8"/>
      <c r="I44" s="10">
        <v>0.56299999999999994</v>
      </c>
      <c r="J44" s="10">
        <v>0.57199999999999995</v>
      </c>
      <c r="K44" s="16">
        <v>0.78700000000000003</v>
      </c>
      <c r="L44" s="13">
        <v>1.7549999999999999</v>
      </c>
      <c r="M44" s="10">
        <v>0.59199999999999997</v>
      </c>
      <c r="N44" s="12">
        <v>1.01</v>
      </c>
      <c r="O44" s="9">
        <v>480</v>
      </c>
    </row>
    <row r="46" spans="1:15" ht="14" x14ac:dyDescent="0.15">
      <c r="B46" s="20" t="s">
        <v>94</v>
      </c>
    </row>
    <row r="47" spans="1:15" x14ac:dyDescent="0.15">
      <c r="B47" s="5"/>
      <c r="C47" s="6">
        <v>1</v>
      </c>
      <c r="D47" s="6">
        <v>2</v>
      </c>
      <c r="E47" s="6">
        <v>3</v>
      </c>
      <c r="F47" s="6">
        <v>4</v>
      </c>
      <c r="G47" s="6">
        <v>5</v>
      </c>
      <c r="H47" s="6">
        <v>6</v>
      </c>
      <c r="I47" s="6">
        <v>7</v>
      </c>
      <c r="J47" s="6">
        <v>8</v>
      </c>
      <c r="K47" s="6">
        <v>9</v>
      </c>
      <c r="L47" s="6">
        <v>10</v>
      </c>
      <c r="M47" s="6">
        <v>11</v>
      </c>
      <c r="N47" s="6">
        <v>12</v>
      </c>
    </row>
    <row r="48" spans="1:15" ht="14" x14ac:dyDescent="0.15">
      <c r="B48" s="6" t="s">
        <v>25</v>
      </c>
      <c r="C48" s="8"/>
      <c r="D48" s="8"/>
      <c r="E48" s="8"/>
      <c r="F48" s="8"/>
      <c r="G48" s="13">
        <f>G37-$H$38</f>
        <v>1.125</v>
      </c>
      <c r="H48" s="13">
        <f t="shared" ref="H48:N49" si="0">H37-$H$38</f>
        <v>1.5000000000000013E-2</v>
      </c>
      <c r="I48" s="13">
        <f t="shared" si="0"/>
        <v>0.73799999999999999</v>
      </c>
      <c r="J48" s="13">
        <f t="shared" si="0"/>
        <v>-1.0000000000000009E-3</v>
      </c>
      <c r="K48" s="13">
        <f t="shared" si="0"/>
        <v>9.5999999999999974E-2</v>
      </c>
      <c r="L48" s="13">
        <f t="shared" si="0"/>
        <v>1.100000000000001E-2</v>
      </c>
      <c r="M48" s="13">
        <f t="shared" si="0"/>
        <v>9.2999999999999972E-2</v>
      </c>
      <c r="N48" s="13">
        <f t="shared" si="0"/>
        <v>4.1999999999999926E-2</v>
      </c>
      <c r="O48" s="9">
        <v>480</v>
      </c>
    </row>
    <row r="49" spans="2:15" ht="14" x14ac:dyDescent="0.15">
      <c r="B49" s="6" t="s">
        <v>35</v>
      </c>
      <c r="C49" s="8"/>
      <c r="D49" s="8"/>
      <c r="E49" s="8"/>
      <c r="F49" s="8"/>
      <c r="G49" s="13">
        <f>G38-$H$38</f>
        <v>0.83299999999999996</v>
      </c>
      <c r="H49" s="13">
        <f t="shared" si="0"/>
        <v>0</v>
      </c>
      <c r="I49" s="13">
        <f t="shared" si="0"/>
        <v>4.0999999999999925E-2</v>
      </c>
      <c r="J49" s="13">
        <f t="shared" si="0"/>
        <v>0.17299999999999993</v>
      </c>
      <c r="K49" s="13">
        <f t="shared" si="0"/>
        <v>8.0000000000000071E-3</v>
      </c>
      <c r="L49" s="13">
        <f t="shared" si="0"/>
        <v>0.26300000000000001</v>
      </c>
      <c r="M49" s="13">
        <f t="shared" si="0"/>
        <v>0.56899999999999995</v>
      </c>
      <c r="N49" s="13">
        <f t="shared" si="0"/>
        <v>0.52</v>
      </c>
      <c r="O49" s="9">
        <v>480</v>
      </c>
    </row>
    <row r="50" spans="2:15" ht="14" x14ac:dyDescent="0.15">
      <c r="B50" s="6" t="s">
        <v>44</v>
      </c>
      <c r="C50" s="8"/>
      <c r="D50" s="8"/>
      <c r="E50" s="8"/>
      <c r="F50" s="8"/>
      <c r="G50" s="13">
        <f t="shared" ref="G50:G55" si="1">G39-$H$38</f>
        <v>0.56000000000000005</v>
      </c>
      <c r="H50" s="8"/>
      <c r="I50" s="13">
        <f t="shared" ref="I50:N50" si="2">I39-$H$38</f>
        <v>0.7649999999999999</v>
      </c>
      <c r="J50" s="13">
        <f t="shared" si="2"/>
        <v>-1.4000000000000012E-2</v>
      </c>
      <c r="K50" s="13">
        <f t="shared" si="2"/>
        <v>0.252</v>
      </c>
      <c r="L50" s="13">
        <f t="shared" si="2"/>
        <v>0.16099999999999992</v>
      </c>
      <c r="M50" s="13">
        <f t="shared" si="2"/>
        <v>0.65100000000000002</v>
      </c>
      <c r="N50" s="13">
        <f t="shared" si="2"/>
        <v>1.7000000000000015E-2</v>
      </c>
      <c r="O50" s="9">
        <v>480</v>
      </c>
    </row>
    <row r="51" spans="2:15" ht="14" x14ac:dyDescent="0.15">
      <c r="B51" s="6" t="s">
        <v>52</v>
      </c>
      <c r="C51" s="8"/>
      <c r="D51" s="8"/>
      <c r="E51" s="8"/>
      <c r="F51" s="8"/>
      <c r="G51" s="13">
        <f t="shared" si="1"/>
        <v>0.43299999999999994</v>
      </c>
      <c r="H51" s="8"/>
      <c r="I51" s="13">
        <f t="shared" ref="I51:N51" si="3">I40-$H$38</f>
        <v>4.4999999999999929E-2</v>
      </c>
      <c r="J51" s="13">
        <f t="shared" si="3"/>
        <v>9.000000000000008E-3</v>
      </c>
      <c r="K51" s="13">
        <f t="shared" si="3"/>
        <v>8.4999999999999964E-2</v>
      </c>
      <c r="L51" s="13">
        <f t="shared" si="3"/>
        <v>0.26100000000000001</v>
      </c>
      <c r="M51" s="13">
        <f t="shared" si="3"/>
        <v>1.9000000000000017E-2</v>
      </c>
      <c r="N51" s="13">
        <f t="shared" si="3"/>
        <v>0.53600000000000003</v>
      </c>
      <c r="O51" s="9">
        <v>480</v>
      </c>
    </row>
    <row r="52" spans="2:15" ht="14" x14ac:dyDescent="0.15">
      <c r="B52" s="6" t="s">
        <v>60</v>
      </c>
      <c r="C52" s="8"/>
      <c r="D52" s="8"/>
      <c r="E52" s="8"/>
      <c r="F52" s="8"/>
      <c r="G52" s="13">
        <f t="shared" si="1"/>
        <v>0.32399999999999995</v>
      </c>
      <c r="H52" s="8"/>
      <c r="I52" s="13">
        <f t="shared" ref="I52:N52" si="4">I41-$H$38</f>
        <v>1.0000000000000009E-3</v>
      </c>
      <c r="J52" s="13">
        <f t="shared" si="4"/>
        <v>0</v>
      </c>
      <c r="K52" s="13">
        <f t="shared" si="4"/>
        <v>0.81299999999999994</v>
      </c>
      <c r="L52" s="13">
        <f t="shared" si="4"/>
        <v>0.60199999999999987</v>
      </c>
      <c r="M52" s="13">
        <f t="shared" si="4"/>
        <v>3.7999999999999923E-2</v>
      </c>
      <c r="N52" s="13">
        <f t="shared" si="4"/>
        <v>8.0999999999999961E-2</v>
      </c>
      <c r="O52" s="9">
        <v>480</v>
      </c>
    </row>
    <row r="53" spans="2:15" ht="14" x14ac:dyDescent="0.15">
      <c r="B53" s="6" t="s">
        <v>68</v>
      </c>
      <c r="C53" s="8"/>
      <c r="D53" s="8"/>
      <c r="E53" s="8"/>
      <c r="F53" s="8"/>
      <c r="G53" s="13">
        <f t="shared" si="1"/>
        <v>0.15699999999999992</v>
      </c>
      <c r="H53" s="8"/>
      <c r="I53" s="13">
        <f t="shared" ref="I53:N53" si="5">I42-$H$38</f>
        <v>3.499999999999992E-2</v>
      </c>
      <c r="J53" s="13">
        <f t="shared" si="5"/>
        <v>0.25800000000000001</v>
      </c>
      <c r="K53" s="13">
        <f t="shared" si="5"/>
        <v>0.84000000000000008</v>
      </c>
      <c r="L53" s="13">
        <f t="shared" si="5"/>
        <v>0.20099999999999996</v>
      </c>
      <c r="M53" s="13">
        <f t="shared" si="5"/>
        <v>3.3999999999999919E-2</v>
      </c>
      <c r="N53" s="13">
        <f t="shared" si="5"/>
        <v>0.13300000000000001</v>
      </c>
      <c r="O53" s="9">
        <v>480</v>
      </c>
    </row>
    <row r="54" spans="2:15" ht="14" x14ac:dyDescent="0.15">
      <c r="B54" s="6" t="s">
        <v>76</v>
      </c>
      <c r="C54" s="8"/>
      <c r="D54" s="8"/>
      <c r="E54" s="8"/>
      <c r="F54" s="8"/>
      <c r="G54" s="13">
        <f t="shared" si="1"/>
        <v>7.7999999999999958E-2</v>
      </c>
      <c r="H54" s="8"/>
      <c r="I54" s="13">
        <f t="shared" ref="I54:N54" si="6">I43-$H$38</f>
        <v>1.0000000000000009E-2</v>
      </c>
      <c r="J54" s="13">
        <f t="shared" si="6"/>
        <v>-1.0000000000000009E-3</v>
      </c>
      <c r="K54" s="13">
        <f t="shared" si="6"/>
        <v>0.70500000000000007</v>
      </c>
      <c r="L54" s="13">
        <f t="shared" si="6"/>
        <v>7.2999999999999954E-2</v>
      </c>
      <c r="M54" s="13">
        <f t="shared" si="6"/>
        <v>2.5000000000000022E-2</v>
      </c>
      <c r="N54" s="13">
        <f t="shared" si="6"/>
        <v>0.19399999999999995</v>
      </c>
      <c r="O54" s="9">
        <v>480</v>
      </c>
    </row>
    <row r="55" spans="2:15" ht="14" x14ac:dyDescent="0.15">
      <c r="B55" s="6" t="s">
        <v>84</v>
      </c>
      <c r="C55" s="8"/>
      <c r="D55" s="8"/>
      <c r="E55" s="8"/>
      <c r="F55" s="8"/>
      <c r="G55" s="13">
        <f t="shared" si="1"/>
        <v>2.300000000000002E-2</v>
      </c>
      <c r="H55" s="8"/>
      <c r="I55" s="13">
        <f t="shared" ref="I55:N55" si="7">I44-$H$38</f>
        <v>2.8999999999999915E-2</v>
      </c>
      <c r="J55" s="13">
        <f t="shared" si="7"/>
        <v>3.7999999999999923E-2</v>
      </c>
      <c r="K55" s="13">
        <f t="shared" si="7"/>
        <v>0.253</v>
      </c>
      <c r="L55" s="13">
        <f t="shared" si="7"/>
        <v>1.2209999999999999</v>
      </c>
      <c r="M55" s="13">
        <f t="shared" si="7"/>
        <v>5.799999999999994E-2</v>
      </c>
      <c r="N55" s="13">
        <f t="shared" si="7"/>
        <v>0.47599999999999998</v>
      </c>
      <c r="O55" s="9">
        <v>480</v>
      </c>
    </row>
    <row r="57" spans="2:15" ht="28" x14ac:dyDescent="0.15">
      <c r="B57" s="20" t="s">
        <v>107</v>
      </c>
    </row>
    <row r="58" spans="2:15" ht="42" x14ac:dyDescent="0.15">
      <c r="B58" s="20" t="s">
        <v>108</v>
      </c>
      <c r="C58" s="19" t="s">
        <v>97</v>
      </c>
    </row>
    <row r="59" spans="2:15" x14ac:dyDescent="0.15">
      <c r="B59">
        <v>2000</v>
      </c>
      <c r="C59">
        <f>G48</f>
        <v>1.125</v>
      </c>
    </row>
    <row r="60" spans="2:15" x14ac:dyDescent="0.15">
      <c r="B60">
        <v>1500</v>
      </c>
      <c r="C60">
        <f t="shared" ref="C60:C66" si="8">G49</f>
        <v>0.83299999999999996</v>
      </c>
    </row>
    <row r="61" spans="2:15" x14ac:dyDescent="0.15">
      <c r="B61">
        <v>1000</v>
      </c>
      <c r="C61">
        <f t="shared" si="8"/>
        <v>0.56000000000000005</v>
      </c>
    </row>
    <row r="62" spans="2:15" x14ac:dyDescent="0.15">
      <c r="B62">
        <v>750</v>
      </c>
      <c r="C62">
        <f t="shared" si="8"/>
        <v>0.43299999999999994</v>
      </c>
    </row>
    <row r="63" spans="2:15" x14ac:dyDescent="0.15">
      <c r="B63">
        <v>500</v>
      </c>
      <c r="C63">
        <f t="shared" si="8"/>
        <v>0.32399999999999995</v>
      </c>
    </row>
    <row r="64" spans="2:15" x14ac:dyDescent="0.15">
      <c r="B64">
        <v>250</v>
      </c>
      <c r="C64">
        <f t="shared" si="8"/>
        <v>0.15699999999999992</v>
      </c>
    </row>
    <row r="65" spans="2:15" x14ac:dyDescent="0.15">
      <c r="B65">
        <v>125</v>
      </c>
      <c r="C65">
        <f t="shared" si="8"/>
        <v>7.7999999999999958E-2</v>
      </c>
    </row>
    <row r="66" spans="2:15" x14ac:dyDescent="0.15">
      <c r="B66">
        <v>25</v>
      </c>
      <c r="C66">
        <f t="shared" si="8"/>
        <v>2.300000000000002E-2</v>
      </c>
    </row>
    <row r="67" spans="2:15" x14ac:dyDescent="0.15">
      <c r="B67">
        <v>12.5</v>
      </c>
      <c r="C67">
        <f>H48</f>
        <v>1.5000000000000013E-2</v>
      </c>
    </row>
    <row r="68" spans="2:15" x14ac:dyDescent="0.15">
      <c r="B68">
        <v>0</v>
      </c>
      <c r="C68">
        <f>H49</f>
        <v>0</v>
      </c>
    </row>
    <row r="70" spans="2:15" x14ac:dyDescent="0.15">
      <c r="B70" s="19" t="s">
        <v>98</v>
      </c>
      <c r="C70">
        <f>SLOPE(C59:C68,B59:B68)</f>
        <v>5.5471627799900003E-4</v>
      </c>
    </row>
    <row r="71" spans="2:15" x14ac:dyDescent="0.15">
      <c r="B71" s="19" t="s">
        <v>99</v>
      </c>
      <c r="C71">
        <f>INTERCEPT(C59:C68,B59:B68)</f>
        <v>1.2956093683116177E-2</v>
      </c>
      <c r="D71" s="19"/>
    </row>
    <row r="74" spans="2:15" x14ac:dyDescent="0.15">
      <c r="B74" s="19" t="s">
        <v>100</v>
      </c>
    </row>
    <row r="75" spans="2:15" x14ac:dyDescent="0.15">
      <c r="B75" s="5"/>
      <c r="C75" s="6">
        <v>1</v>
      </c>
      <c r="D75" s="6">
        <v>2</v>
      </c>
      <c r="E75" s="6">
        <v>3</v>
      </c>
      <c r="F75" s="6">
        <v>4</v>
      </c>
      <c r="G75" s="6">
        <v>5</v>
      </c>
      <c r="H75" s="6">
        <v>6</v>
      </c>
      <c r="I75" s="6">
        <v>7</v>
      </c>
      <c r="J75" s="6">
        <v>8</v>
      </c>
      <c r="K75" s="6">
        <v>9</v>
      </c>
      <c r="L75" s="6">
        <v>10</v>
      </c>
      <c r="M75" s="6">
        <v>11</v>
      </c>
      <c r="N75" s="6">
        <v>12</v>
      </c>
    </row>
    <row r="76" spans="2:15" ht="14" x14ac:dyDescent="0.15">
      <c r="B76" s="6" t="s">
        <v>25</v>
      </c>
      <c r="C76" s="8"/>
      <c r="D76" s="8"/>
      <c r="E76" s="8"/>
      <c r="F76" s="8"/>
      <c r="G76" s="21"/>
      <c r="H76" s="21"/>
      <c r="I76" s="28">
        <f>I48/$C$70</f>
        <v>1330.4098496300669</v>
      </c>
      <c r="J76" s="28">
        <f t="shared" ref="J76:N76" si="9">J48/$C$70</f>
        <v>-1.802723373482477</v>
      </c>
      <c r="K76" s="28">
        <f t="shared" si="9"/>
        <v>173.06144385431759</v>
      </c>
      <c r="L76" s="28">
        <f t="shared" si="9"/>
        <v>19.829957108307248</v>
      </c>
      <c r="M76" s="28">
        <f t="shared" si="9"/>
        <v>167.65327373387015</v>
      </c>
      <c r="N76" s="28">
        <f t="shared" si="9"/>
        <v>75.714381686263835</v>
      </c>
      <c r="O76" s="9">
        <v>480</v>
      </c>
    </row>
    <row r="77" spans="2:15" ht="14" x14ac:dyDescent="0.15">
      <c r="B77" s="6" t="s">
        <v>35</v>
      </c>
      <c r="C77" s="8"/>
      <c r="D77" s="8"/>
      <c r="E77" s="8"/>
      <c r="F77" s="8"/>
      <c r="G77" s="21"/>
      <c r="H77" s="21"/>
      <c r="I77" s="28">
        <f t="shared" ref="I77:N77" si="10">I49/$C$70</f>
        <v>73.911658312781356</v>
      </c>
      <c r="J77" s="28">
        <f t="shared" si="10"/>
        <v>311.87114361246813</v>
      </c>
      <c r="K77" s="28">
        <f t="shared" si="10"/>
        <v>14.421786987859816</v>
      </c>
      <c r="L77" s="28">
        <f t="shared" si="10"/>
        <v>474.11624722589107</v>
      </c>
      <c r="M77" s="28">
        <f t="shared" si="10"/>
        <v>1025.7495995115285</v>
      </c>
      <c r="N77" s="28">
        <f t="shared" si="10"/>
        <v>937.41615421088727</v>
      </c>
      <c r="O77" s="9">
        <v>480</v>
      </c>
    </row>
    <row r="78" spans="2:15" ht="14" x14ac:dyDescent="0.15">
      <c r="B78" s="6" t="s">
        <v>44</v>
      </c>
      <c r="C78" s="8"/>
      <c r="D78" s="8"/>
      <c r="E78" s="8"/>
      <c r="F78" s="8"/>
      <c r="G78" s="21"/>
      <c r="H78" s="21"/>
      <c r="I78" s="28">
        <f t="shared" ref="I78:N78" si="11">I50/$C$70</f>
        <v>1379.0833807140934</v>
      </c>
      <c r="J78" s="28">
        <f t="shared" si="11"/>
        <v>-25.238127228754678</v>
      </c>
      <c r="K78" s="28">
        <f t="shared" si="11"/>
        <v>454.2862901175838</v>
      </c>
      <c r="L78" s="28">
        <f t="shared" si="11"/>
        <v>290.23846313067838</v>
      </c>
      <c r="M78" s="28">
        <f t="shared" si="11"/>
        <v>1173.5729161370916</v>
      </c>
      <c r="N78" s="28">
        <f t="shared" si="11"/>
        <v>30.646297349202108</v>
      </c>
      <c r="O78" s="9">
        <v>480</v>
      </c>
    </row>
    <row r="79" spans="2:15" ht="14" x14ac:dyDescent="0.15">
      <c r="B79" s="6" t="s">
        <v>52</v>
      </c>
      <c r="C79" s="8"/>
      <c r="D79" s="8"/>
      <c r="E79" s="8"/>
      <c r="F79" s="8"/>
      <c r="G79" s="21"/>
      <c r="H79" s="21"/>
      <c r="I79" s="28">
        <f t="shared" ref="I79:N79" si="12">I51/$C$70</f>
        <v>81.122551806711272</v>
      </c>
      <c r="J79" s="28">
        <f t="shared" si="12"/>
        <v>16.224510361342293</v>
      </c>
      <c r="K79" s="28">
        <f t="shared" si="12"/>
        <v>153.23148674601035</v>
      </c>
      <c r="L79" s="28">
        <f t="shared" si="12"/>
        <v>470.51080047892611</v>
      </c>
      <c r="M79" s="28">
        <f t="shared" si="12"/>
        <v>34.251744096167066</v>
      </c>
      <c r="N79" s="28">
        <f t="shared" si="12"/>
        <v>966.25972818660694</v>
      </c>
      <c r="O79" s="9">
        <v>480</v>
      </c>
    </row>
    <row r="80" spans="2:15" ht="14" x14ac:dyDescent="0.15">
      <c r="B80" s="6" t="s">
        <v>60</v>
      </c>
      <c r="C80" s="8"/>
      <c r="D80" s="8"/>
      <c r="E80" s="8"/>
      <c r="F80" s="8"/>
      <c r="G80" s="21"/>
      <c r="H80" s="21"/>
      <c r="I80" s="28">
        <f t="shared" ref="I80:N80" si="13">I52/$C$70</f>
        <v>1.802723373482477</v>
      </c>
      <c r="J80" s="28">
        <f t="shared" si="13"/>
        <v>0</v>
      </c>
      <c r="K80" s="28">
        <f t="shared" si="13"/>
        <v>1465.6141026412524</v>
      </c>
      <c r="L80" s="28">
        <f t="shared" si="13"/>
        <v>1085.23947083645</v>
      </c>
      <c r="M80" s="28">
        <f t="shared" si="13"/>
        <v>68.503488192333933</v>
      </c>
      <c r="N80" s="28">
        <f t="shared" si="13"/>
        <v>146.02059325208043</v>
      </c>
      <c r="O80" s="9">
        <v>480</v>
      </c>
    </row>
    <row r="81" spans="2:15" ht="14" x14ac:dyDescent="0.15">
      <c r="B81" s="6" t="s">
        <v>68</v>
      </c>
      <c r="C81" s="8"/>
      <c r="D81" s="8"/>
      <c r="E81" s="8"/>
      <c r="F81" s="8"/>
      <c r="G81" s="21"/>
      <c r="H81" s="21"/>
      <c r="I81" s="28">
        <f t="shared" ref="I81:N81" si="14">I53/$C$70</f>
        <v>63.095318071886496</v>
      </c>
      <c r="J81" s="28">
        <f t="shared" si="14"/>
        <v>465.10263035847868</v>
      </c>
      <c r="K81" s="28">
        <f t="shared" si="14"/>
        <v>1514.2876337252794</v>
      </c>
      <c r="L81" s="28">
        <f t="shared" si="14"/>
        <v>362.34739806997749</v>
      </c>
      <c r="M81" s="28">
        <f t="shared" si="14"/>
        <v>61.292594698404017</v>
      </c>
      <c r="N81" s="28">
        <f t="shared" si="14"/>
        <v>239.76220867316925</v>
      </c>
      <c r="O81" s="9">
        <v>480</v>
      </c>
    </row>
    <row r="82" spans="2:15" ht="14" x14ac:dyDescent="0.15">
      <c r="B82" s="6" t="s">
        <v>76</v>
      </c>
      <c r="C82" s="8"/>
      <c r="D82" s="8"/>
      <c r="E82" s="8"/>
      <c r="F82" s="8"/>
      <c r="G82" s="21"/>
      <c r="H82" s="21"/>
      <c r="I82" s="28">
        <f t="shared" ref="I82:N82" si="15">I54/$C$70</f>
        <v>18.027233734824769</v>
      </c>
      <c r="J82" s="28">
        <f t="shared" si="15"/>
        <v>-1.802723373482477</v>
      </c>
      <c r="K82" s="28">
        <f t="shared" si="15"/>
        <v>1270.9199783051454</v>
      </c>
      <c r="L82" s="28">
        <f t="shared" si="15"/>
        <v>131.59880626422063</v>
      </c>
      <c r="M82" s="28">
        <f t="shared" si="15"/>
        <v>45.068084337061926</v>
      </c>
      <c r="N82" s="28">
        <f t="shared" si="15"/>
        <v>349.72833445560013</v>
      </c>
      <c r="O82" s="9">
        <v>480</v>
      </c>
    </row>
    <row r="83" spans="2:15" ht="14" x14ac:dyDescent="0.15">
      <c r="B83" s="6" t="s">
        <v>84</v>
      </c>
      <c r="C83" s="8"/>
      <c r="D83" s="8"/>
      <c r="E83" s="8"/>
      <c r="F83" s="8"/>
      <c r="G83" s="21"/>
      <c r="H83" s="21"/>
      <c r="I83" s="28">
        <f t="shared" ref="I83:N83" si="16">I55/$C$70</f>
        <v>52.278977830991636</v>
      </c>
      <c r="J83" s="28">
        <f t="shared" si="16"/>
        <v>68.503488192333933</v>
      </c>
      <c r="K83" s="28">
        <f t="shared" si="16"/>
        <v>456.08901349106628</v>
      </c>
      <c r="L83" s="28">
        <f t="shared" si="16"/>
        <v>2201.1252390221021</v>
      </c>
      <c r="M83" s="28">
        <f t="shared" si="16"/>
        <v>104.55795566198347</v>
      </c>
      <c r="N83" s="28">
        <f t="shared" si="16"/>
        <v>858.09632577765831</v>
      </c>
      <c r="O83" s="9">
        <v>480</v>
      </c>
    </row>
    <row r="85" spans="2:15" x14ac:dyDescent="0.15">
      <c r="B85" s="19" t="s">
        <v>101</v>
      </c>
    </row>
    <row r="86" spans="2:15" x14ac:dyDescent="0.15">
      <c r="B86" s="5"/>
      <c r="C86" s="6">
        <v>1</v>
      </c>
      <c r="D86" s="6">
        <v>2</v>
      </c>
      <c r="E86" s="6">
        <v>3</v>
      </c>
      <c r="F86" s="6">
        <v>4</v>
      </c>
      <c r="G86" s="6">
        <v>5</v>
      </c>
      <c r="H86" s="6">
        <v>6</v>
      </c>
      <c r="I86" s="6">
        <v>7</v>
      </c>
      <c r="J86" s="6">
        <v>8</v>
      </c>
      <c r="K86" s="6">
        <v>9</v>
      </c>
      <c r="L86" s="6">
        <v>10</v>
      </c>
      <c r="M86" s="6">
        <v>11</v>
      </c>
      <c r="N86" s="6">
        <v>12</v>
      </c>
    </row>
    <row r="87" spans="2:15" ht="14" x14ac:dyDescent="0.15">
      <c r="B87" s="6" t="s">
        <v>25</v>
      </c>
      <c r="C87" s="8"/>
      <c r="D87" s="8"/>
      <c r="E87" s="8"/>
      <c r="F87" s="8"/>
      <c r="G87" s="21"/>
      <c r="H87" s="21"/>
      <c r="I87" s="27">
        <f>I76/1000</f>
        <v>1.3304098496300669</v>
      </c>
      <c r="J87" s="27">
        <f t="shared" ref="J87:N87" si="17">J76/1000</f>
        <v>-1.8027233734824769E-3</v>
      </c>
      <c r="K87" s="27">
        <f t="shared" si="17"/>
        <v>0.1730614438543176</v>
      </c>
      <c r="L87" s="27">
        <f t="shared" si="17"/>
        <v>1.9829957108307247E-2</v>
      </c>
      <c r="M87" s="27">
        <f t="shared" si="17"/>
        <v>0.16765327373387015</v>
      </c>
      <c r="N87" s="27">
        <f t="shared" si="17"/>
        <v>7.5714381686263835E-2</v>
      </c>
      <c r="O87" s="9">
        <v>480</v>
      </c>
    </row>
    <row r="88" spans="2:15" ht="14" x14ac:dyDescent="0.15">
      <c r="B88" s="6" t="s">
        <v>35</v>
      </c>
      <c r="C88" s="8"/>
      <c r="D88" s="8"/>
      <c r="E88" s="8"/>
      <c r="F88" s="8"/>
      <c r="G88" s="21"/>
      <c r="H88" s="21"/>
      <c r="I88" s="27">
        <f t="shared" ref="I88:N88" si="18">I77/1000</f>
        <v>7.3911658312781361E-2</v>
      </c>
      <c r="J88" s="27">
        <f t="shared" si="18"/>
        <v>0.31187114361246815</v>
      </c>
      <c r="K88" s="27">
        <f t="shared" si="18"/>
        <v>1.4421786987859815E-2</v>
      </c>
      <c r="L88" s="27">
        <f t="shared" si="18"/>
        <v>0.47411624722589107</v>
      </c>
      <c r="M88" s="27">
        <f t="shared" si="18"/>
        <v>1.0257495995115284</v>
      </c>
      <c r="N88" s="27">
        <f t="shared" si="18"/>
        <v>0.93741615421088731</v>
      </c>
      <c r="O88" s="9">
        <v>480</v>
      </c>
    </row>
    <row r="89" spans="2:15" ht="14" x14ac:dyDescent="0.15">
      <c r="B89" s="6" t="s">
        <v>44</v>
      </c>
      <c r="C89" s="8"/>
      <c r="D89" s="8"/>
      <c r="E89" s="8"/>
      <c r="F89" s="8"/>
      <c r="G89" s="21"/>
      <c r="H89" s="21"/>
      <c r="I89" s="27">
        <f t="shared" ref="I89:N89" si="19">I78/1000</f>
        <v>1.3790833807140934</v>
      </c>
      <c r="J89" s="27">
        <f t="shared" si="19"/>
        <v>-2.5238127228754677E-2</v>
      </c>
      <c r="K89" s="27">
        <f t="shared" si="19"/>
        <v>0.45428629011758381</v>
      </c>
      <c r="L89" s="27">
        <f t="shared" si="19"/>
        <v>0.29023846313067836</v>
      </c>
      <c r="M89" s="27">
        <f t="shared" si="19"/>
        <v>1.1735729161370916</v>
      </c>
      <c r="N89" s="27">
        <f t="shared" si="19"/>
        <v>3.0646297349202108E-2</v>
      </c>
      <c r="O89" s="9">
        <v>480</v>
      </c>
    </row>
    <row r="90" spans="2:15" ht="14" x14ac:dyDescent="0.15">
      <c r="B90" s="6" t="s">
        <v>52</v>
      </c>
      <c r="C90" s="8"/>
      <c r="D90" s="8"/>
      <c r="E90" s="8"/>
      <c r="F90" s="8"/>
      <c r="G90" s="21"/>
      <c r="H90" s="21"/>
      <c r="I90" s="27">
        <f t="shared" ref="I90:N90" si="20">I79/1000</f>
        <v>8.1122551806711268E-2</v>
      </c>
      <c r="J90" s="27">
        <f t="shared" si="20"/>
        <v>1.6224510361342294E-2</v>
      </c>
      <c r="K90" s="27">
        <f t="shared" si="20"/>
        <v>0.15323148674601034</v>
      </c>
      <c r="L90" s="27">
        <f t="shared" si="20"/>
        <v>0.47051080047892613</v>
      </c>
      <c r="M90" s="27">
        <f t="shared" si="20"/>
        <v>3.4251744096167068E-2</v>
      </c>
      <c r="N90" s="27">
        <f t="shared" si="20"/>
        <v>0.96625972818660688</v>
      </c>
      <c r="O90" s="9">
        <v>480</v>
      </c>
    </row>
    <row r="91" spans="2:15" ht="14" x14ac:dyDescent="0.15">
      <c r="B91" s="6" t="s">
        <v>60</v>
      </c>
      <c r="C91" s="8"/>
      <c r="D91" s="8"/>
      <c r="E91" s="8"/>
      <c r="F91" s="8"/>
      <c r="G91" s="21"/>
      <c r="H91" s="21"/>
      <c r="I91" s="27">
        <f t="shared" ref="I91:N91" si="21">I80/1000</f>
        <v>1.8027233734824769E-3</v>
      </c>
      <c r="J91" s="27">
        <f t="shared" si="21"/>
        <v>0</v>
      </c>
      <c r="K91" s="27">
        <f t="shared" si="21"/>
        <v>1.4656141026412524</v>
      </c>
      <c r="L91" s="27">
        <f t="shared" si="21"/>
        <v>1.0852394708364499</v>
      </c>
      <c r="M91" s="27">
        <f t="shared" si="21"/>
        <v>6.8503488192333928E-2</v>
      </c>
      <c r="N91" s="27">
        <f t="shared" si="21"/>
        <v>0.14602059325208044</v>
      </c>
      <c r="O91" s="9">
        <v>480</v>
      </c>
    </row>
    <row r="92" spans="2:15" ht="14" x14ac:dyDescent="0.15">
      <c r="B92" s="6" t="s">
        <v>68</v>
      </c>
      <c r="C92" s="8"/>
      <c r="D92" s="8"/>
      <c r="E92" s="8"/>
      <c r="F92" s="8"/>
      <c r="G92" s="21"/>
      <c r="H92" s="21"/>
      <c r="I92" s="27">
        <f t="shared" ref="I92:N92" si="22">I81/1000</f>
        <v>6.3095318071886494E-2</v>
      </c>
      <c r="J92" s="27">
        <f t="shared" si="22"/>
        <v>0.46510263035847865</v>
      </c>
      <c r="K92" s="27">
        <f t="shared" si="22"/>
        <v>1.5142876337252795</v>
      </c>
      <c r="L92" s="27">
        <f t="shared" si="22"/>
        <v>0.36234739806997751</v>
      </c>
      <c r="M92" s="27">
        <f t="shared" si="22"/>
        <v>6.1292594698404014E-2</v>
      </c>
      <c r="N92" s="27">
        <f t="shared" si="22"/>
        <v>0.23976220867316925</v>
      </c>
      <c r="O92" s="9">
        <v>480</v>
      </c>
    </row>
    <row r="93" spans="2:15" ht="14" x14ac:dyDescent="0.15">
      <c r="B93" s="6" t="s">
        <v>76</v>
      </c>
      <c r="C93" s="8"/>
      <c r="D93" s="8"/>
      <c r="E93" s="8"/>
      <c r="F93" s="8"/>
      <c r="G93" s="21"/>
      <c r="H93" s="21"/>
      <c r="I93" s="27">
        <f t="shared" ref="I93:N93" si="23">I82/1000</f>
        <v>1.8027233734824767E-2</v>
      </c>
      <c r="J93" s="27">
        <f t="shared" si="23"/>
        <v>-1.8027233734824769E-3</v>
      </c>
      <c r="K93" s="27">
        <f t="shared" si="23"/>
        <v>1.2709199783051455</v>
      </c>
      <c r="L93" s="27">
        <f t="shared" si="23"/>
        <v>0.13159880626422063</v>
      </c>
      <c r="M93" s="27">
        <f t="shared" si="23"/>
        <v>4.5068084337061928E-2</v>
      </c>
      <c r="N93" s="27">
        <f t="shared" si="23"/>
        <v>0.34972833445560014</v>
      </c>
      <c r="O93" s="9">
        <v>480</v>
      </c>
    </row>
    <row r="94" spans="2:15" ht="14" x14ac:dyDescent="0.15">
      <c r="B94" s="6" t="s">
        <v>84</v>
      </c>
      <c r="C94" s="8"/>
      <c r="D94" s="8"/>
      <c r="E94" s="8"/>
      <c r="F94" s="8"/>
      <c r="G94" s="21"/>
      <c r="H94" s="21"/>
      <c r="I94" s="27">
        <f t="shared" ref="I94:N94" si="24">I83/1000</f>
        <v>5.2278977830991634E-2</v>
      </c>
      <c r="J94" s="27">
        <f t="shared" si="24"/>
        <v>6.8503488192333928E-2</v>
      </c>
      <c r="K94" s="27">
        <f t="shared" si="24"/>
        <v>0.45608901349106629</v>
      </c>
      <c r="L94" s="27">
        <f t="shared" si="24"/>
        <v>2.2011252390221019</v>
      </c>
      <c r="M94" s="27">
        <f t="shared" si="24"/>
        <v>0.10455795566198348</v>
      </c>
      <c r="N94" s="27">
        <f t="shared" si="24"/>
        <v>0.85809632577765826</v>
      </c>
      <c r="O94" s="9">
        <v>480</v>
      </c>
    </row>
  </sheetData>
  <conditionalFormatting sqref="I76:N83">
    <cfRule type="colorScale" priority="2">
      <colorScale>
        <cfvo type="min"/>
        <cfvo type="max"/>
        <color rgb="FFFCFCFF"/>
        <color rgb="FF63BE7B"/>
      </colorScale>
    </cfRule>
  </conditionalFormatting>
  <conditionalFormatting sqref="I87:N9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7BBA-5939-C645-AE59-940FA02DCDE4}">
  <dimension ref="A2:O29"/>
  <sheetViews>
    <sheetView tabSelected="1" zoomScale="75" workbookViewId="0">
      <selection activeCell="S19" sqref="S19"/>
    </sheetView>
  </sheetViews>
  <sheetFormatPr baseColWidth="10" defaultColWidth="11.5" defaultRowHeight="13" x14ac:dyDescent="0.15"/>
  <cols>
    <col min="1" max="2" width="7.83203125" customWidth="1"/>
    <col min="3" max="14" width="12.5" customWidth="1"/>
    <col min="15" max="15" width="20.6640625" customWidth="1"/>
  </cols>
  <sheetData>
    <row r="2" spans="1:15" ht="18" x14ac:dyDescent="0.2">
      <c r="B2" s="41" t="s">
        <v>109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4" spans="1:15" ht="19" thickBot="1" x14ac:dyDescent="0.2">
      <c r="B4" s="32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</row>
    <row r="5" spans="1:15" ht="19" x14ac:dyDescent="0.15">
      <c r="B5" s="33" t="s">
        <v>25</v>
      </c>
      <c r="C5" s="42">
        <f>'1st half plate'!C88</f>
        <v>0.14019496106830195</v>
      </c>
      <c r="D5" s="43">
        <f>'1st half plate'!D88</f>
        <v>0.15187787449066045</v>
      </c>
      <c r="E5" s="43">
        <f>'1st half plate'!E88</f>
        <v>5.4520262637672914E-2</v>
      </c>
      <c r="F5" s="43">
        <f>'1st half plate'!F88</f>
        <v>8.1780393956509434E-2</v>
      </c>
      <c r="G5" s="43">
        <f>'1st half plate'!G88</f>
        <v>0.49652382045023591</v>
      </c>
      <c r="H5" s="43">
        <f>'1st half plate'!H88</f>
        <v>0.13824780883124219</v>
      </c>
      <c r="I5" s="43">
        <f>'2nd half plate'!I87</f>
        <v>1.3304098496300669</v>
      </c>
      <c r="J5" s="43">
        <f>'2nd half plate'!J87</f>
        <v>-1.8027233734824769E-3</v>
      </c>
      <c r="K5" s="43">
        <f>'2nd half plate'!K87</f>
        <v>0.1730614438543176</v>
      </c>
      <c r="L5" s="43">
        <f>'2nd half plate'!L87</f>
        <v>1.9829957108307247E-2</v>
      </c>
      <c r="M5" s="43">
        <f>'2nd half plate'!M87</f>
        <v>0.16765327373387015</v>
      </c>
      <c r="N5" s="44">
        <f>'2nd half plate'!N87</f>
        <v>7.5714381686263835E-2</v>
      </c>
      <c r="O5" s="37"/>
    </row>
    <row r="6" spans="1:15" ht="19" x14ac:dyDescent="0.15">
      <c r="B6" s="33" t="s">
        <v>35</v>
      </c>
      <c r="C6" s="45">
        <f>'1st half plate'!C89</f>
        <v>7.0097480534150922E-2</v>
      </c>
      <c r="D6" s="46">
        <f>'1st half plate'!D89</f>
        <v>8.1780393956509434E-2</v>
      </c>
      <c r="E6" s="46">
        <f>'1st half plate'!E89</f>
        <v>3.5048740267075405E-2</v>
      </c>
      <c r="F6" s="46">
        <f>'1st half plate'!F89</f>
        <v>0.12461774317182393</v>
      </c>
      <c r="G6" s="46">
        <f>'1st half plate'!G89</f>
        <v>0.15187787449066045</v>
      </c>
      <c r="H6" s="46">
        <f>'1st half plate'!H89</f>
        <v>0.192768071468915</v>
      </c>
      <c r="I6" s="46">
        <f>'2nd half plate'!I88</f>
        <v>7.3911658312781361E-2</v>
      </c>
      <c r="J6" s="46">
        <f>'2nd half plate'!J88</f>
        <v>0.31187114361246815</v>
      </c>
      <c r="K6" s="46">
        <f>'2nd half plate'!K88</f>
        <v>1.4421786987859815E-2</v>
      </c>
      <c r="L6" s="46">
        <f>'2nd half plate'!L88</f>
        <v>0.47411624722589107</v>
      </c>
      <c r="M6" s="46">
        <f>'2nd half plate'!M88</f>
        <v>1.0257495995115284</v>
      </c>
      <c r="N6" s="47">
        <f>'2nd half plate'!N88</f>
        <v>0.93741615421088731</v>
      </c>
      <c r="O6" s="37"/>
    </row>
    <row r="7" spans="1:15" ht="19" x14ac:dyDescent="0.15">
      <c r="B7" s="33" t="s">
        <v>44</v>
      </c>
      <c r="C7" s="45">
        <f>'1st half plate'!C90</f>
        <v>5.0625958163553413E-2</v>
      </c>
      <c r="D7" s="46">
        <f>'1st half plate'!D90</f>
        <v>0.92100300812926117</v>
      </c>
      <c r="E7" s="46">
        <f>'1st half plate'!E90</f>
        <v>3.1154435792955903E-2</v>
      </c>
      <c r="F7" s="46">
        <f>'1st half plate'!F90</f>
        <v>0.11682913422358493</v>
      </c>
      <c r="G7" s="46">
        <f>'1st half plate'!G90</f>
        <v>0.19860952818009425</v>
      </c>
      <c r="H7" s="46">
        <f>'1st half plate'!H90</f>
        <v>1.2753847152741358</v>
      </c>
      <c r="I7" s="46">
        <f>'2nd half plate'!I89</f>
        <v>1.3790833807140934</v>
      </c>
      <c r="J7" s="46">
        <f>'2nd half plate'!J89</f>
        <v>-2.5238127228754677E-2</v>
      </c>
      <c r="K7" s="46">
        <f>'2nd half plate'!K89</f>
        <v>0.45428629011758381</v>
      </c>
      <c r="L7" s="46">
        <f>'2nd half plate'!L89</f>
        <v>0.29023846313067836</v>
      </c>
      <c r="M7" s="46">
        <f>'2nd half plate'!M89</f>
        <v>1.1735729161370916</v>
      </c>
      <c r="N7" s="47">
        <f>'2nd half plate'!N89</f>
        <v>3.0646297349202108E-2</v>
      </c>
      <c r="O7" s="9"/>
    </row>
    <row r="8" spans="1:15" ht="19" x14ac:dyDescent="0.15">
      <c r="B8" s="33" t="s">
        <v>52</v>
      </c>
      <c r="C8" s="45">
        <f>'1st half plate'!C91</f>
        <v>7.3991785008270416E-2</v>
      </c>
      <c r="D8" s="46">
        <f>'1st half plate'!D91</f>
        <v>1.1682913422358494</v>
      </c>
      <c r="E8" s="46">
        <f>'1st half plate'!E91</f>
        <v>5.0625958163553413E-2</v>
      </c>
      <c r="F8" s="46">
        <f>'1st half plate'!F91</f>
        <v>0.29012568332190258</v>
      </c>
      <c r="G8" s="46">
        <f>'1st half plate'!G91</f>
        <v>0.10125191632710692</v>
      </c>
      <c r="H8" s="46">
        <f>'1st half plate'!H91</f>
        <v>0.21418674607657226</v>
      </c>
      <c r="I8" s="46">
        <f>'2nd half plate'!I90</f>
        <v>8.1122551806711268E-2</v>
      </c>
      <c r="J8" s="46">
        <f>'2nd half plate'!J90</f>
        <v>1.6224510361342294E-2</v>
      </c>
      <c r="K8" s="46">
        <f>'2nd half plate'!K90</f>
        <v>0.15323148674601034</v>
      </c>
      <c r="L8" s="46">
        <f>'2nd half plate'!L90</f>
        <v>0.47051080047892613</v>
      </c>
      <c r="M8" s="46">
        <f>'2nd half plate'!M90</f>
        <v>3.4251744096167068E-2</v>
      </c>
      <c r="N8" s="47">
        <f>'2nd half plate'!N90</f>
        <v>0.96625972818660688</v>
      </c>
      <c r="O8" s="9"/>
    </row>
    <row r="9" spans="1:15" ht="19" x14ac:dyDescent="0.15">
      <c r="B9" s="33" t="s">
        <v>60</v>
      </c>
      <c r="C9" s="45">
        <f>'1st half plate'!C92</f>
        <v>7.7886089482389925E-2</v>
      </c>
      <c r="D9" s="46">
        <f>'1st half plate'!D92</f>
        <v>0.17719085357243719</v>
      </c>
      <c r="E9" s="46">
        <f>'1st half plate'!E92</f>
        <v>3.3101588030015658E-2</v>
      </c>
      <c r="F9" s="46">
        <f>'1st half plate'!F92</f>
        <v>0.31154435792955981</v>
      </c>
      <c r="G9" s="46">
        <f>'1st half plate'!G92</f>
        <v>1.6881809895308024</v>
      </c>
      <c r="H9" s="46">
        <f>'1st half plate'!H92</f>
        <v>0.10125191632710692</v>
      </c>
      <c r="I9" s="46">
        <f>'2nd half plate'!I91</f>
        <v>1.8027233734824769E-3</v>
      </c>
      <c r="J9" s="46">
        <f>'2nd half plate'!J91</f>
        <v>0</v>
      </c>
      <c r="K9" s="46">
        <f>'2nd half plate'!K91</f>
        <v>1.4656141026412524</v>
      </c>
      <c r="L9" s="46">
        <f>'2nd half plate'!L91</f>
        <v>1.0852394708364499</v>
      </c>
      <c r="M9" s="46">
        <f>'2nd half plate'!M91</f>
        <v>6.8503488192333928E-2</v>
      </c>
      <c r="N9" s="47">
        <f>'2nd half plate'!N91</f>
        <v>0.14602059325208044</v>
      </c>
      <c r="O9" s="9"/>
    </row>
    <row r="10" spans="1:15" ht="19" x14ac:dyDescent="0.15">
      <c r="B10" s="33" t="s">
        <v>68</v>
      </c>
      <c r="C10" s="45">
        <f>'1st half plate'!C93</f>
        <v>0.45173931899786163</v>
      </c>
      <c r="D10" s="46">
        <f>'1st half plate'!D93</f>
        <v>5.4520262637672914E-2</v>
      </c>
      <c r="E10" s="46">
        <f>'1st half plate'!E93</f>
        <v>0.20834528936539301</v>
      </c>
      <c r="F10" s="46">
        <f>'1st half plate'!F93</f>
        <v>0.14993072225360068</v>
      </c>
      <c r="G10" s="46">
        <f>'1st half plate'!G93</f>
        <v>0.30570290121838051</v>
      </c>
      <c r="H10" s="46">
        <f>'1st half plate'!H93</f>
        <v>0.192768071468915</v>
      </c>
      <c r="I10" s="46">
        <f>'2nd half plate'!I92</f>
        <v>6.3095318071886494E-2</v>
      </c>
      <c r="J10" s="46">
        <f>'2nd half plate'!J92</f>
        <v>0.46510263035847865</v>
      </c>
      <c r="K10" s="46">
        <f>'2nd half plate'!K92</f>
        <v>1.5142876337252795</v>
      </c>
      <c r="L10" s="46">
        <f>'2nd half plate'!L92</f>
        <v>0.36234739806997751</v>
      </c>
      <c r="M10" s="46">
        <f>'2nd half plate'!M92</f>
        <v>6.1292594698404014E-2</v>
      </c>
      <c r="N10" s="47">
        <f>'2nd half plate'!N92</f>
        <v>0.23976220867316925</v>
      </c>
      <c r="O10" s="9"/>
    </row>
    <row r="11" spans="1:15" ht="19" x14ac:dyDescent="0.15">
      <c r="B11" s="33" t="s">
        <v>76</v>
      </c>
      <c r="C11" s="45">
        <f>'1st half plate'!C94</f>
        <v>0.16161363567595918</v>
      </c>
      <c r="D11" s="46">
        <f>'1st half plate'!D94</f>
        <v>8.3727546193569174E-2</v>
      </c>
      <c r="E11" s="46">
        <f>'1st half plate'!E94</f>
        <v>0.16550794015007869</v>
      </c>
      <c r="F11" s="46">
        <f>'1st half plate'!F94</f>
        <v>5.4520262637672914E-2</v>
      </c>
      <c r="G11" s="46">
        <f>'1st half plate'!G94</f>
        <v>0.11098767751240568</v>
      </c>
      <c r="H11" s="46">
        <f>'1st half plate'!H94</f>
        <v>0.18692661475773573</v>
      </c>
      <c r="I11" s="46">
        <f>'2nd half plate'!I93</f>
        <v>1.8027233734824767E-2</v>
      </c>
      <c r="J11" s="46">
        <f>'2nd half plate'!J93</f>
        <v>-1.8027233734824769E-3</v>
      </c>
      <c r="K11" s="46">
        <f>'2nd half plate'!K93</f>
        <v>1.2709199783051455</v>
      </c>
      <c r="L11" s="46">
        <f>'2nd half plate'!L93</f>
        <v>0.13159880626422063</v>
      </c>
      <c r="M11" s="46">
        <f>'2nd half plate'!M93</f>
        <v>4.5068084337061928E-2</v>
      </c>
      <c r="N11" s="47">
        <f>'2nd half plate'!N93</f>
        <v>0.34972833445560014</v>
      </c>
      <c r="O11" s="9"/>
    </row>
    <row r="12" spans="1:15" ht="20" thickBot="1" x14ac:dyDescent="0.2">
      <c r="B12" s="33" t="s">
        <v>84</v>
      </c>
      <c r="C12" s="48">
        <f>'1st half plate'!C95</f>
        <v>0.4536864712349214</v>
      </c>
      <c r="D12" s="49">
        <f>'1st half plate'!D95</f>
        <v>0.88790142009924555</v>
      </c>
      <c r="E12" s="49">
        <f>'1st half plate'!E95</f>
        <v>0.97552327076693401</v>
      </c>
      <c r="F12" s="49">
        <f>'1st half plate'!F95</f>
        <v>0.13435350435712268</v>
      </c>
      <c r="G12" s="49">
        <f>'1st half plate'!G95</f>
        <v>0.11098767751240568</v>
      </c>
      <c r="H12" s="49">
        <f>'1st half plate'!H95</f>
        <v>0.28428422661072328</v>
      </c>
      <c r="I12" s="49">
        <f>'2nd half plate'!I94</f>
        <v>5.2278977830991634E-2</v>
      </c>
      <c r="J12" s="49">
        <f>'2nd half plate'!J94</f>
        <v>6.8503488192333928E-2</v>
      </c>
      <c r="K12" s="49">
        <f>'2nd half plate'!K94</f>
        <v>0.45608901349106629</v>
      </c>
      <c r="L12" s="49">
        <f>'2nd half plate'!L94</f>
        <v>2.2011252390221019</v>
      </c>
      <c r="M12" s="49">
        <f>'2nd half plate'!M94</f>
        <v>0.10455795566198348</v>
      </c>
      <c r="N12" s="50">
        <f>'2nd half plate'!N94</f>
        <v>0.85809632577765826</v>
      </c>
      <c r="O12" s="9"/>
    </row>
    <row r="13" spans="1:15" ht="18" x14ac:dyDescent="0.15"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9"/>
    </row>
    <row r="14" spans="1:15" x14ac:dyDescent="0.15">
      <c r="B14" s="26"/>
    </row>
    <row r="15" spans="1:15" ht="13" customHeight="1" x14ac:dyDescent="0.15">
      <c r="A15" s="35"/>
      <c r="B15" s="39" t="s">
        <v>110</v>
      </c>
      <c r="C15" s="39"/>
      <c r="D15" s="39"/>
      <c r="E15" s="38" t="s">
        <v>111</v>
      </c>
      <c r="F15" s="38"/>
      <c r="G15" s="35"/>
      <c r="H15" s="35"/>
      <c r="I15" s="35"/>
      <c r="J15" s="35"/>
    </row>
    <row r="16" spans="1:15" x14ac:dyDescent="0.15">
      <c r="A16" s="35"/>
      <c r="B16" s="36" t="s">
        <v>112</v>
      </c>
      <c r="C16" s="35"/>
      <c r="D16" s="35"/>
      <c r="E16" s="35">
        <f>COUNT(C5:M5,C6:M6,C7:N12)</f>
        <v>94</v>
      </c>
      <c r="F16" s="35"/>
      <c r="G16" s="35"/>
      <c r="H16" s="35"/>
      <c r="I16" s="35"/>
      <c r="J16" s="35"/>
    </row>
    <row r="17" spans="1:10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0" x14ac:dyDescent="0.15">
      <c r="A18" s="35"/>
      <c r="B18" s="38" t="s">
        <v>113</v>
      </c>
      <c r="C18" s="38"/>
      <c r="D18" s="31">
        <f>COUNTIF(C5:M5, "&gt;0.1")+COUNTIF(C6:M6, "&gt;0.1")+COUNTIF(C7:N12, "&gt;0.1")</f>
        <v>61</v>
      </c>
      <c r="E18" s="35"/>
      <c r="F18" s="35"/>
      <c r="G18" s="35"/>
      <c r="H18" s="35"/>
      <c r="I18" s="35"/>
      <c r="J18" s="35"/>
    </row>
    <row r="19" spans="1:10" x14ac:dyDescent="0.15">
      <c r="A19" s="35"/>
      <c r="B19" s="38" t="s">
        <v>114</v>
      </c>
      <c r="C19" s="38"/>
      <c r="D19" s="30">
        <f>D18/E16</f>
        <v>0.64893617021276595</v>
      </c>
      <c r="E19" s="35"/>
      <c r="F19" s="35"/>
      <c r="G19" s="35"/>
      <c r="H19" s="35"/>
      <c r="I19" s="35"/>
      <c r="J19" s="35"/>
    </row>
    <row r="20" spans="1:10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x14ac:dyDescent="0.15">
      <c r="A21" s="35"/>
      <c r="B21" s="38" t="s">
        <v>115</v>
      </c>
      <c r="C21" s="38"/>
      <c r="D21" s="31">
        <f>COUNTIF(C5:M5, "&gt;0.5")+COUNTIF(C6:M6, "&gt;0.5")+COUNTIF(C7:N12, "&gt;0.5")</f>
        <v>17</v>
      </c>
      <c r="E21" s="35"/>
      <c r="F21" s="35"/>
      <c r="G21" s="35"/>
      <c r="H21" s="35"/>
      <c r="I21" s="35"/>
      <c r="J21" s="35"/>
    </row>
    <row r="22" spans="1:10" x14ac:dyDescent="0.15">
      <c r="A22" s="35"/>
      <c r="B22" s="38" t="s">
        <v>116</v>
      </c>
      <c r="C22" s="38"/>
      <c r="D22" s="30">
        <f>D21/E16</f>
        <v>0.18085106382978725</v>
      </c>
      <c r="E22" s="35"/>
      <c r="F22" s="35"/>
      <c r="G22" s="35"/>
      <c r="H22" s="35"/>
      <c r="I22" s="35"/>
      <c r="J22" s="35"/>
    </row>
    <row r="23" spans="1:10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15">
      <c r="A25" s="35"/>
      <c r="B25" s="40" t="s">
        <v>117</v>
      </c>
      <c r="C25" s="40"/>
      <c r="D25" s="35"/>
      <c r="E25" s="40" t="s">
        <v>118</v>
      </c>
      <c r="F25" s="40"/>
      <c r="G25" s="35"/>
      <c r="H25" s="40" t="s">
        <v>119</v>
      </c>
      <c r="I25" s="40"/>
      <c r="J25" s="35"/>
    </row>
    <row r="26" spans="1:10" x14ac:dyDescent="0.15">
      <c r="A26" s="35"/>
      <c r="B26" s="36" t="s">
        <v>120</v>
      </c>
      <c r="C26" s="31">
        <f>COUNTIF(C5:M5, "&lt;0.1")+COUNTIF(C6:M6, "&lt;0.1")+COUNTIF(C7:N12, "&lt;0.1")</f>
        <v>33</v>
      </c>
      <c r="D26" s="35"/>
      <c r="E26" s="36" t="s">
        <v>120</v>
      </c>
      <c r="F26" s="31">
        <f>COUNTIFS(C5:M5, "&gt;0.1",C5:M5, "&lt;0.5")+COUNTIFS(C6:M6,"&gt;0.1",C6:M6, "&lt;0.5")+COUNTIFS(C7:N12, "&gt;0.1",C7:N12, "&lt;0.5")</f>
        <v>44</v>
      </c>
      <c r="G26" s="35"/>
      <c r="H26" s="36" t="s">
        <v>120</v>
      </c>
      <c r="I26" s="31">
        <f>COUNTIF(C5:M5, "&gt;0.5")+COUNTIF(C6:M6, "&gt;0.5")+COUNTIF(C7:N12, "&gt;0.5")</f>
        <v>17</v>
      </c>
      <c r="J26" s="35"/>
    </row>
    <row r="27" spans="1:10" x14ac:dyDescent="0.15">
      <c r="A27" s="35"/>
      <c r="B27" s="36" t="s">
        <v>121</v>
      </c>
      <c r="C27" s="30">
        <f>C26/E16</f>
        <v>0.35106382978723405</v>
      </c>
      <c r="D27" s="35"/>
      <c r="E27" s="36" t="s">
        <v>121</v>
      </c>
      <c r="F27" s="30">
        <f>F26/E16</f>
        <v>0.46808510638297873</v>
      </c>
      <c r="G27" s="35"/>
      <c r="H27" s="36" t="s">
        <v>121</v>
      </c>
      <c r="I27" s="30">
        <f>I26/E16</f>
        <v>0.18085106382978725</v>
      </c>
      <c r="J27" s="35"/>
    </row>
    <row r="28" spans="1:10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0" x14ac:dyDescent="0.15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10">
    <mergeCell ref="E15:F15"/>
    <mergeCell ref="B15:D15"/>
    <mergeCell ref="H25:I25"/>
    <mergeCell ref="B2:N2"/>
    <mergeCell ref="B18:C18"/>
    <mergeCell ref="B19:C19"/>
    <mergeCell ref="B21:C21"/>
    <mergeCell ref="B22:C22"/>
    <mergeCell ref="B25:C25"/>
    <mergeCell ref="E25:F25"/>
  </mergeCells>
  <conditionalFormatting sqref="C13:N13">
    <cfRule type="colorScale" priority="2">
      <colorScale>
        <cfvo type="min"/>
        <cfvo type="max"/>
        <color rgb="FFFCFCFF"/>
        <color rgb="FF63BE7B"/>
      </colorScale>
    </cfRule>
  </conditionalFormatting>
  <conditionalFormatting sqref="I13:N13">
    <cfRule type="colorScale" priority="3">
      <colorScale>
        <cfvo type="min"/>
        <cfvo type="max"/>
        <color rgb="FFFCFCFF"/>
        <color rgb="FF63BE7B"/>
      </colorScale>
    </cfRule>
  </conditionalFormatting>
  <conditionalFormatting sqref="C5:N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B59FDD0EE95B4E819A07D1C002C56C" ma:contentTypeVersion="2" ma:contentTypeDescription="Create a new document." ma:contentTypeScope="" ma:versionID="8271ae7bf0e717e1cdc9a3624dd260eb">
  <xsd:schema xmlns:xsd="http://www.w3.org/2001/XMLSchema" xmlns:xs="http://www.w3.org/2001/XMLSchema" xmlns:p="http://schemas.microsoft.com/office/2006/metadata/properties" xmlns:ns2="f36db87d-28b1-437f-80db-dff7a914738a" targetNamespace="http://schemas.microsoft.com/office/2006/metadata/properties" ma:root="true" ma:fieldsID="cb96423d26ecf43e57c3d08852f5d8a6" ns2:_="">
    <xsd:import namespace="f36db87d-28b1-437f-80db-dff7a91473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db87d-28b1-437f-80db-dff7a91473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D1CF19-CEBE-4F92-BD73-1C1CB43EA1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db87d-28b1-437f-80db-dff7a91473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B54AC7-908A-41C4-9D3C-6B2A7749C1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29FC48-DBEF-4B7D-9E6B-4C67F2490F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half plate</vt:lpstr>
      <vt:lpstr>2nd half plate</vt:lpstr>
      <vt:lpstr>Combine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Opentrons</dc:creator>
  <cp:keywords/>
  <dc:description/>
  <cp:lastModifiedBy>Norton-Baker, Brenna</cp:lastModifiedBy>
  <cp:revision/>
  <dcterms:created xsi:type="dcterms:W3CDTF">2011-01-18T20:51:17Z</dcterms:created>
  <dcterms:modified xsi:type="dcterms:W3CDTF">2024-03-07T19:48:11Z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  <property fmtid="{D5CDD505-2E9C-101B-9397-08002B2CF9AE}" pid="4" name="ContentTypeId">
    <vt:lpwstr>0x010100B0B59FDD0EE95B4E819A07D1C002C56C</vt:lpwstr>
  </property>
</Properties>
</file>