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702\Downloads\Advanced Excel\"/>
    </mc:Choice>
  </mc:AlternateContent>
  <xr:revisionPtr revIDLastSave="0" documentId="13_ncr:1_{E424DFC2-0A04-43E6-A996-19AC0FDB871E}" xr6:coauthVersionLast="47" xr6:coauthVersionMax="47" xr10:uidLastSave="{00000000-0000-0000-0000-000000000000}"/>
  <bookViews>
    <workbookView xWindow="-98" yWindow="-98" windowWidth="21795" windowHeight="14235" xr2:uid="{D659E92D-2D4C-4C59-A94A-E941314B0240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I6" i="1"/>
  <c r="H6" i="1"/>
  <c r="G6" i="1"/>
  <c r="F6" i="1"/>
  <c r="E6" i="1"/>
  <c r="D6" i="1"/>
  <c r="C6" i="1"/>
  <c r="I20" i="1"/>
  <c r="I19" i="1"/>
  <c r="I18" i="1"/>
  <c r="I17" i="1"/>
  <c r="I16" i="1"/>
  <c r="I15" i="1"/>
  <c r="I13" i="1"/>
  <c r="I14" i="1"/>
  <c r="I12" i="1"/>
  <c r="I11" i="1"/>
  <c r="G16" i="1"/>
  <c r="G19" i="1"/>
  <c r="G18" i="1"/>
  <c r="G17" i="1"/>
  <c r="G15" i="1"/>
  <c r="G14" i="1"/>
  <c r="G13" i="1"/>
  <c r="G12" i="1"/>
  <c r="G11" i="1"/>
  <c r="F19" i="1"/>
  <c r="F18" i="1"/>
  <c r="F17" i="1"/>
  <c r="F16" i="1"/>
  <c r="F15" i="1"/>
  <c r="F14" i="1"/>
  <c r="F13" i="1"/>
  <c r="F12" i="1"/>
  <c r="F11" i="1"/>
  <c r="D19" i="1"/>
  <c r="D18" i="1"/>
  <c r="D17" i="1"/>
  <c r="D16" i="1"/>
  <c r="D15" i="1"/>
  <c r="D14" i="1"/>
  <c r="D13" i="1"/>
  <c r="D12" i="1"/>
  <c r="D11" i="1"/>
  <c r="C3" i="1"/>
</calcChain>
</file>

<file path=xl/sharedStrings.xml><?xml version="1.0" encoding="utf-8"?>
<sst xmlns="http://schemas.openxmlformats.org/spreadsheetml/2006/main" count="57" uniqueCount="39">
  <si>
    <t>Date Prepared:</t>
  </si>
  <si>
    <t>Years</t>
  </si>
  <si>
    <t>Total Due</t>
  </si>
  <si>
    <t>Monthly Payment</t>
  </si>
  <si>
    <t>Yes</t>
  </si>
  <si>
    <t>No</t>
  </si>
  <si>
    <t>Totals</t>
  </si>
  <si>
    <t>Lowest Monthly Payment</t>
  </si>
  <si>
    <t>Average Monthly Payment</t>
  </si>
  <si>
    <t>Median Monthly Payment</t>
  </si>
  <si>
    <t>Interest Rate</t>
  </si>
  <si>
    <t>Months Per Year</t>
  </si>
  <si>
    <t>SKU</t>
  </si>
  <si>
    <t>Item Name</t>
  </si>
  <si>
    <t>Delivery</t>
  </si>
  <si>
    <t>Description</t>
  </si>
  <si>
    <t>Client Name</t>
  </si>
  <si>
    <t>Price</t>
  </si>
  <si>
    <t>Vong</t>
  </si>
  <si>
    <t>Williams</t>
  </si>
  <si>
    <t>Delivery Fee</t>
  </si>
  <si>
    <t>Number of Orders</t>
  </si>
  <si>
    <t>Statistics</t>
  </si>
  <si>
    <t>Maximum Monthly Payment</t>
  </si>
  <si>
    <t>Inputs</t>
  </si>
  <si>
    <t>Leather sectional</t>
  </si>
  <si>
    <t>Entertainment center</t>
  </si>
  <si>
    <t>Media cabinet</t>
  </si>
  <si>
    <t>Suede recliner</t>
  </si>
  <si>
    <t>End table set</t>
  </si>
  <si>
    <t>McGowan</t>
  </si>
  <si>
    <t>Grossman</t>
  </si>
  <si>
    <t>Chamberlain</t>
  </si>
  <si>
    <t>Hicks</t>
  </si>
  <si>
    <t>Singh</t>
  </si>
  <si>
    <t>Zach</t>
  </si>
  <si>
    <t>Li</t>
  </si>
  <si>
    <t>Garten Furniture Weekly Sales</t>
  </si>
  <si>
    <t>Dining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</si>
</sst>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&quot;$&quot;#,##0.00"/>
    <numFmt numFmtId="168" formatCode="[$-F800]dddd\,\ mmmm\ dd\,\ yyyy"/>
    <numFmt numFmtId="169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7" fillId="3" borderId="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" borderId="3" applyNumberFormat="0" applyFont="0" applyAlignment="0" applyProtection="0"/>
    <xf numFmtId="0" fontId="7" fillId="3" borderId="2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7" fillId="3" borderId="2" applyNumberFormat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7" fillId="3" borderId="4" xfId="3" applyFont="1" applyFill="1" applyBorder="1" applyAlignment="1">
      <alignment horizontal="center" vertical="center" wrapText="1"/>
    </xf>
    <xf numFmtId="0" fontId="4" fillId="0" borderId="4" xfId="1" applyFont="1" applyFill="1" applyBorder="1"/>
    <xf numFmtId="164" fontId="0" fillId="0" borderId="4" xfId="1" applyNumberFormat="1" applyFont="1" applyFill="1" applyBorder="1"/>
    <xf numFmtId="0" fontId="0" fillId="0" borderId="4" xfId="3" applyFont="1" applyBorder="1" applyAlignment="1">
      <alignment horizontal="center"/>
    </xf>
    <xf numFmtId="0" fontId="5" fillId="0" borderId="4" xfId="3" applyFont="1" applyBorder="1" applyAlignment="1">
      <alignment horizontal="left" indent="2"/>
    </xf>
    <xf numFmtId="0" fontId="2" fillId="0" borderId="4" xfId="3" applyFont="1" applyBorder="1" applyAlignment="1">
      <alignment vertical="center" wrapText="1"/>
    </xf>
    <xf numFmtId="166" fontId="0" fillId="0" borderId="4" xfId="5" applyNumberFormat="1" applyFont="1" applyBorder="1"/>
    <xf numFmtId="0" fontId="0" fillId="0" borderId="4" xfId="6" applyFont="1" applyBorder="1"/>
    <xf numFmtId="0" fontId="4" fillId="0" borderId="4" xfId="7" applyFont="1" applyFill="1" applyBorder="1"/>
    <xf numFmtId="0" fontId="2" fillId="0" borderId="4" xfId="9" applyFont="1" applyBorder="1" applyAlignment="1">
      <alignment horizontal="center" vertical="center" wrapText="1"/>
    </xf>
    <xf numFmtId="0" fontId="7" fillId="3" borderId="4" xfId="10" applyNumberFormat="1" applyFont="1" applyFill="1" applyBorder="1" applyAlignment="1">
      <alignment vertical="center" wrapText="1"/>
    </xf>
    <xf numFmtId="166" fontId="0" fillId="0" borderId="4" xfId="11" applyNumberFormat="1" applyFont="1" applyBorder="1"/>
    <xf numFmtId="10" fontId="0" fillId="0" borderId="4" xfId="12" applyNumberFormat="1" applyFont="1" applyBorder="1"/>
    <xf numFmtId="14" fontId="4" fillId="0" borderId="0" xfId="14" applyNumberFormat="1" applyFont="1"/>
    <xf numFmtId="0" fontId="4" fillId="0" borderId="5" xfId="15" applyFont="1" applyBorder="1"/>
    <xf numFmtId="166" fontId="0" fillId="0" borderId="5" xfId="16" applyNumberFormat="1" applyFont="1" applyFill="1" applyBorder="1"/>
    <xf numFmtId="0" fontId="7" fillId="3" borderId="7" xfId="17" applyFont="1" applyFill="1" applyBorder="1" applyAlignment="1">
      <alignment horizontal="center" vertical="center" wrapText="1"/>
    </xf>
    <xf numFmtId="0" fontId="7" fillId="3" borderId="6" xfId="18" applyBorder="1" applyAlignment="1">
      <alignment horizontal="right" vertical="center" wrapText="1"/>
    </xf>
    <xf numFmtId="166" fontId="0" fillId="0" borderId="4" xfId="19" applyNumberFormat="1" applyFont="1" applyBorder="1"/>
    <xf numFmtId="0" fontId="3" fillId="0" borderId="0" xfId="21" applyFont="1"/>
    <xf numFmtId="14" fontId="0" fillId="0" borderId="0" xfId="22" applyNumberFormat="1" applyFont="1"/>
    <xf numFmtId="0" fontId="0" fillId="0" borderId="0" xfId="23" applyFont="1"/>
    <xf numFmtId="14" fontId="4" fillId="0" borderId="4" xfId="24" applyNumberFormat="1" applyFont="1" applyBorder="1"/>
    <xf numFmtId="0" fontId="0" fillId="0" borderId="4" xfId="26" applyFont="1" applyBorder="1"/>
    <xf numFmtId="0" fontId="2" fillId="4" borderId="4" xfId="27" applyFont="1" applyFill="1" applyBorder="1" applyAlignment="1">
      <alignment horizontal="center" vertical="center" wrapText="1"/>
    </xf>
    <xf numFmtId="168" fontId="8" fillId="3" borderId="1" xfId="13" applyNumberFormat="1" applyFont="1" applyFill="1" applyBorder="1"/>
    <xf numFmtId="169" fontId="0" fillId="0" borderId="0" xfId="0" applyNumberFormat="1"/>
    <xf numFmtId="169" fontId="0" fillId="0" borderId="0" xfId="23" applyNumberFormat="1" applyFont="1"/>
    <xf numFmtId="169" fontId="2" fillId="4" borderId="4" xfId="27" applyNumberFormat="1" applyFont="1" applyFill="1" applyBorder="1" applyAlignment="1">
      <alignment horizontal="center" vertical="center" wrapText="1"/>
    </xf>
    <xf numFmtId="169" fontId="0" fillId="0" borderId="4" xfId="26" applyNumberFormat="1" applyFont="1" applyBorder="1"/>
    <xf numFmtId="169" fontId="7" fillId="3" borderId="4" xfId="3" applyNumberFormat="1" applyFont="1" applyFill="1" applyBorder="1" applyAlignment="1">
      <alignment horizontal="center" vertical="center" wrapText="1"/>
    </xf>
    <xf numFmtId="8" fontId="0" fillId="0" borderId="4" xfId="8" applyNumberFormat="1" applyFont="1" applyFill="1" applyBorder="1"/>
    <xf numFmtId="8" fontId="6" fillId="0" borderId="4" xfId="20" applyNumberFormat="1" applyFont="1" applyBorder="1"/>
    <xf numFmtId="8" fontId="0" fillId="0" borderId="4" xfId="26" applyNumberFormat="1" applyFont="1" applyBorder="1"/>
    <xf numFmtId="166" fontId="0" fillId="0" borderId="4" xfId="8" applyNumberFormat="1" applyFont="1" applyFill="1" applyBorder="1"/>
    <xf numFmtId="166" fontId="0" fillId="0" borderId="4" xfId="26" applyNumberFormat="1" applyFont="1" applyBorder="1"/>
    <xf numFmtId="166" fontId="0" fillId="0" borderId="4" xfId="2" applyNumberFormat="1" applyFont="1" applyFill="1" applyBorder="1"/>
    <xf numFmtId="166" fontId="0" fillId="0" borderId="4" xfId="1" applyNumberFormat="1" applyFont="1" applyFill="1" applyBorder="1"/>
    <xf numFmtId="0" fontId="0" fillId="0" borderId="4" xfId="26" applyFont="1" applyBorder="1" applyAlignment="1">
      <alignment horizontal="center" vertical="center"/>
    </xf>
    <xf numFmtId="166" fontId="0" fillId="0" borderId="4" xfId="26" applyNumberFormat="1" applyFont="1" applyBorder="1" applyAlignment="1">
      <alignment horizontal="center" vertical="center"/>
    </xf>
    <xf numFmtId="14" fontId="0" fillId="0" borderId="4" xfId="25" applyNumberFormat="1" applyFont="1" applyBorder="1" applyAlignment="1">
      <alignment horizontal="center" vertical="center"/>
    </xf>
    <xf numFmtId="169" fontId="0" fillId="0" borderId="4" xfId="26" applyNumberFormat="1" applyFont="1" applyBorder="1" applyAlignment="1">
      <alignment horizontal="center" vertical="center"/>
    </xf>
    <xf numFmtId="166" fontId="0" fillId="0" borderId="4" xfId="6" applyNumberFormat="1" applyFont="1" applyBorder="1"/>
    <xf numFmtId="166" fontId="4" fillId="0" borderId="4" xfId="7" applyNumberFormat="1" applyFont="1" applyFill="1" applyBorder="1"/>
  </cellXfs>
  <cellStyles count="28">
    <cellStyle name="1OnzSd1wGbKhwXoxL1pfiQOnxwlU2S9O/k1rRxMJja2J9pjTP6VSYb2QaBZP7O7UGCyApu4cRyk8N7iSD938c5vWe8GqtC+A-~oU4dqnfQLKPA0CP2Ay8Eew==" xfId="9" xr:uid="{00000000-0005-0000-0000-00000D000000}"/>
    <cellStyle name="20% - Accent6" xfId="1" builtinId="50"/>
    <cellStyle name="4HmuN/mk8nHFkNoC70lJNpJhKkPBgw17GjDXdHkPxvRV7sqfpuNICzahouMCaBnagBuH0R70fW74FqCNT1te0z5P/NyYEtw0-~5qQ0BKzR77jxZTeGngwFDA==" xfId="24" xr:uid="{00000000-0005-0000-0000-00001C000000}"/>
    <cellStyle name="5f9o8bgKshtEQ60Y5gf8lxvlXTeDiT3wKaVbiJRKYbeJ3XJ41Jj4N9knffS9s6044fjmbEX6UPlbyoyneUHq+4Zw5pBRXNMy-~jji7iEZbefyXwPRauBAY4Q==" xfId="4" xr:uid="{00000000-0005-0000-0000-000008000000}"/>
    <cellStyle name="6RaGx0vRQI/2q0Pt35esCpGkYI8U3IgUJT5B2jPvP1BIDwzE3k5UWKRxx924grUKPhTfwGLnkfnrxkDBmroaJtwb/XeZ+ik2-~YsHN5OvBgDBh5Z7xM+8rFg==" xfId="19" xr:uid="{00000000-0005-0000-0000-000007000000}"/>
    <cellStyle name="AfZT8T/Kj33QvmOsIIdVDLZHj5/IzbCQZ8esgTXLK4uNsvFzyMd1OTYWoyTuTZQlU50f2p6gERcWI8Ep6VH9G24XXpLtKSEo-~l1gUk/spfkRA8PfEVhWXeQ==" xfId="27" xr:uid="{00000000-0005-0000-0000-00001F000000}"/>
    <cellStyle name="AjLZBxDd3AHqU7w+J4qgv6lSdTdHqe/bdjfg8mmayQrgcND2c9Obc6GkuieWHdasN+XdKFf8C3irubJ35PlBF7dtw2ZnsCyQ-~0ffqg1GJcDtOk50GcjaOPQ==" xfId="17" xr:uid="{00000000-0005-0000-0000-000007000000}"/>
    <cellStyle name="B7SntIlH95isJJ0p6U+VvfO6CylNAtNotV8VhGVPwZii5qVbhsEE1MaCdj+hcuk594/M4hrNidUEF/rN7JjPwdIFxoUklhCr-~DDEu02xCO5C0lKX4lo6tWw==" xfId="18" xr:uid="{00000000-0005-0000-0000-000007000000}"/>
    <cellStyle name="Custom Style 1" xfId="3" xr:uid="{00000000-0005-0000-0000-000007000000}"/>
    <cellStyle name="E65ZsrWLRqEI9mqvkmbTtIZ1XLCq2M+Tdc1pbhkJ4wtuDBhzTihHPWgXxSva3w38EOo7n8S6Du7jDVwLgLq89zrUh0wW2Oay-~J5wRF4QDJBseokw2kymP/Q==" xfId="25" xr:uid="{00000000-0005-0000-0000-00001D000000}"/>
    <cellStyle name="fC+jYETmTc4+iyzBMfcBrG7NBgNYhuoBdOiT7Gl7kKwJJDG4Y2C4lasf8eIwvNjAFhLGmSodh9balwbrdA91QTZqpQzEzWv9-~1bwS88PD9s0fdlUB/T5KwA==" xfId="10" xr:uid="{00000000-0005-0000-0000-00000E000000}"/>
    <cellStyle name="Fial3C2t5S+POlkxfw+kIkjiJY2Tm7SomVFMgJK0v7scPCujqKKMhrlekM8dVaZAw5EbAKsf6YdDTxILnXNCHAHdvsZdnl9A-~j16hKl7LQRcVZUy7IGbCqw==" xfId="13" xr:uid="{00000000-0005-0000-0000-000011000000}"/>
    <cellStyle name="gGuncwYiIzyw5Fu2nyja6DGKyzZF3FFHg7r83kzT+hSknGsh+Qel+sPme25BzjiNneUpCdRY0Tze/IkyAaqqVbr8DVolQqgf-~SdmeSJWdNA8GPcq3/dY9eg==" xfId="23" xr:uid="{00000000-0005-0000-0000-00001B000000}"/>
    <cellStyle name="hcco6OScBaXE9NkWMMIP2zG3zoC9rGLgYNcmFcn10nG56oEKoHbIyQfV1LiStexJaMKmV54VQ9kewYu2OXJKMwsIA4/UclB5-~ac2KBXsEpi8xBfDz39n4jQ==" xfId="22" xr:uid="{00000000-0005-0000-0000-000007000000}"/>
    <cellStyle name="JJPg45XR6wbBVR62hOTfDAu5zkBuOKoOi8ObUIakb1DcINIkDbj4D2CUysg7zhvLP/49Hp0aD1S/Ab1pd5IpeiZjiDA5uCRy-~1Yiaxzi5rdgNrUocyeoibg==" xfId="11" xr:uid="{00000000-0005-0000-0000-00000F000000}"/>
    <cellStyle name="JU8L5UIuw68FFa42npi0WHW3J3Nm7HccamHRFOEb1OjIydVqSj4Wc0ppnORqANsL6dOuGss9JGNkziDoIp08vLZhEsFIWlhM-~uaBsPNBKF8b1l5c3JQ9diQ==" xfId="5" xr:uid="{00000000-0005-0000-0000-000009000000}"/>
    <cellStyle name="M0cF1b5a4UWWOHEE9x03k4kkLXi7N7xs/MIki7x0sEMvPhBv5wZ8ITyFjYVe8cpiLCpIC+pO6e4+PguMN6sm5DpsqiNyD0jV-~+kJtuYpqBxazYWXAJxM1bg==" xfId="8" xr:uid="{00000000-0005-0000-0000-00000C000000}"/>
    <cellStyle name="Mrc6xKKr660AW44ncpnpkQ1w7ruTswgmMnn+XuoBZhjge+7lhfoExi1mV+FbHRFRRsunfPClh4CblhkGZ/u95sFzjUmnWeFZ-~Qvh6Mel1Hvz2AtaQ/nsYlg==" xfId="6" xr:uid="{00000000-0005-0000-0000-00000A000000}"/>
    <cellStyle name="mRPQ1n9yu1Z7KUiO058uGb2Kj6PanBobBWdf5tlOBWPig6d08DtCw6W3Z0+egJpGJdxbeuIL2qif08hIfa3smp9E+h3FlZzO-~WQyOSDh6SOSsGLOQvWwphw==" xfId="7" xr:uid="{00000000-0005-0000-0000-00000B000000}"/>
    <cellStyle name="Normal" xfId="0" builtinId="0"/>
    <cellStyle name="o6FtzTT/S3cUv3UeVCGlra2ggo2aPGaTtnWk9YCoSb3xoZ2NDDNY2Z7k9twelJ0j9I41pbpePIye5peh0z4NXzy9xW51KClg-~K0clvlaLBnnqH72iPqG8yA==" xfId="12" xr:uid="{00000000-0005-0000-0000-000010000000}"/>
    <cellStyle name="Output" xfId="2" builtinId="21"/>
    <cellStyle name="Ov/73O27h3L6hZUtS7i54CE5EzKLPmDUN4DWU+PEIrxphphdU6yV0thWd4qaDM0Jy0SdvuSJlZ3C5yvzRO/VC0pJdH7sG1Y+-~ilbceigATKQZUY1MIXkJ2g==" xfId="15" xr:uid="{00000000-0005-0000-0000-000007000000}"/>
    <cellStyle name="pK9/Aa0pQQuzuBhoejPC1E8wU8cnXqQFNrUUCGUoGNUHMAVQ4oQQdTLiu37WNgPRkc06pA5cvwcQVR/8feW4AHCwyB7s7306-~U6pKN9USEVy0BtYdAUoJEw==" xfId="21" xr:uid="{00000000-0005-0000-0000-000019000000}"/>
    <cellStyle name="pqMBrd16NqwYThjxXkPP5sOvfXOGu6uguQASDcReLu7r25vjNzEzhbTMChPuXkEwVKKPs/GcDshljv8EFEWQwIcSfPMLv2MT-~mu3p8OdOoXKtczcpwH8IOw==" xfId="14" xr:uid="{00000000-0005-0000-0000-000007000000}"/>
    <cellStyle name="QliLrj7mYJRZ13xoh0bYnEVwqpvpsqPycc67NiE6MQq1wUtjO1M5ul5d7ohf+YSVytbV7tfz6p3gXs/W0Vffyjb61o3MzWwt-~Wt9wiFxorrF3WyK9S/jm6A==" xfId="16" xr:uid="{00000000-0005-0000-0000-000007000000}"/>
    <cellStyle name="Vzfz0FerwdNY5aHnCRuIADkTYsAxCgzJTqw7eXhC0ITwLxGkyhytS+3vfRHb+mdeZmWMSG0s0upmWml9lQY9qYbZeOccuWiU-~sS9pAGL1n34lcPcdQNusWA==" xfId="26" xr:uid="{00000000-0005-0000-0000-000007000000}"/>
    <cellStyle name="ynTGf5P9PzgdX5+uP9Bemx1LeYPljIjR+ysdPwWDwYIyCzHJEnUDt4q1vikrYwgnIuzU6cxV6rYWYBJ0GOVwICmYXBCSF4xF-~a8Q8Dgf/PCvlUTfIHAJVNg==" xfId="20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94B5-1909-437B-A942-04FF07B6C92B}">
  <dimension ref="B2:L34"/>
  <sheetViews>
    <sheetView showGridLines="0" tabSelected="1" topLeftCell="A2" zoomScale="99" workbookViewId="0">
      <selection activeCell="L23" sqref="L23"/>
    </sheetView>
  </sheetViews>
  <sheetFormatPr defaultRowHeight="14.25" x14ac:dyDescent="0.45"/>
  <cols>
    <col min="1" max="1" width="7" customWidth="1"/>
    <col min="2" max="2" width="14.6640625" customWidth="1"/>
    <col min="3" max="3" width="18.9296875" bestFit="1" customWidth="1"/>
    <col min="4" max="4" width="21.86328125" bestFit="1" customWidth="1"/>
    <col min="5" max="5" width="8.86328125" customWidth="1"/>
    <col min="6" max="6" width="11.33203125" style="27" customWidth="1"/>
    <col min="7" max="7" width="26.53125" bestFit="1" customWidth="1"/>
    <col min="8" max="8" width="9.86328125" customWidth="1"/>
    <col min="9" max="9" width="16.33203125" bestFit="1" customWidth="1"/>
    <col min="10" max="10" width="8.86328125" customWidth="1"/>
    <col min="11" max="11" width="15.1328125" bestFit="1" customWidth="1"/>
    <col min="14" max="14" width="11.86328125" bestFit="1" customWidth="1"/>
  </cols>
  <sheetData>
    <row r="2" spans="2:12" ht="27.4" x14ac:dyDescent="0.7">
      <c r="B2" s="20"/>
      <c r="C2" s="20"/>
      <c r="D2" s="20" t="s">
        <v>37</v>
      </c>
      <c r="E2" s="20"/>
      <c r="G2" s="20"/>
      <c r="H2" s="20"/>
      <c r="I2" s="20"/>
    </row>
    <row r="3" spans="2:12" x14ac:dyDescent="0.45">
      <c r="B3" s="23" t="s">
        <v>0</v>
      </c>
      <c r="C3" s="26">
        <f ca="1">TODAY()</f>
        <v>45781</v>
      </c>
      <c r="D3" s="22"/>
      <c r="E3" s="22"/>
      <c r="F3" s="28"/>
      <c r="G3" s="22"/>
      <c r="H3" s="22"/>
      <c r="I3" s="22"/>
    </row>
    <row r="4" spans="2:12" x14ac:dyDescent="0.45">
      <c r="B4" s="14"/>
      <c r="C4" s="21"/>
      <c r="D4" s="22"/>
      <c r="E4" s="22"/>
      <c r="F4" s="28"/>
      <c r="G4" s="22"/>
      <c r="H4" s="22"/>
      <c r="I4" s="22"/>
    </row>
    <row r="5" spans="2:12" x14ac:dyDescent="0.45">
      <c r="B5" s="25" t="s">
        <v>16</v>
      </c>
      <c r="C5" s="25" t="s">
        <v>12</v>
      </c>
      <c r="D5" s="25" t="s">
        <v>13</v>
      </c>
      <c r="E5" s="25" t="s">
        <v>14</v>
      </c>
      <c r="F5" s="29" t="s">
        <v>17</v>
      </c>
      <c r="G5" s="25" t="s">
        <v>2</v>
      </c>
      <c r="H5" s="25" t="s">
        <v>1</v>
      </c>
      <c r="I5" s="25" t="s">
        <v>3</v>
      </c>
    </row>
    <row r="6" spans="2:12" x14ac:dyDescent="0.45">
      <c r="B6" s="23" t="s">
        <v>30</v>
      </c>
      <c r="C6" s="2">
        <f>_xlfn.XLOOKUP($B$6, B11:B19, C11:C19)</f>
        <v>294211</v>
      </c>
      <c r="D6" s="3" t="str">
        <f>_xlfn.XLOOKUP($B$6, B11:B19, D11:D19)</f>
        <v>Leather sectional</v>
      </c>
      <c r="E6" s="24" t="str">
        <f>_xlfn.XLOOKUP($B$6, B11:B19, E11:E19)</f>
        <v>Yes</v>
      </c>
      <c r="F6" s="37">
        <f>_xlfn.XLOOKUP($B$6, B11:B19, F11:F19)</f>
        <v>1399</v>
      </c>
      <c r="G6" s="35">
        <f>_xlfn.XLOOKUP($B$6, B11:B19, G11:G19)</f>
        <v>1474</v>
      </c>
      <c r="H6" s="4">
        <f>_xlfn.XLOOKUP($B$6, B11:B19, H11:H19)</f>
        <v>3</v>
      </c>
      <c r="I6" s="32">
        <f>_xlfn.XLOOKUP($B$6, B11:B19, I11:I19)</f>
        <v>43.02829343512262</v>
      </c>
    </row>
    <row r="7" spans="2:12" x14ac:dyDescent="0.45">
      <c r="B7" s="23"/>
      <c r="C7" s="41"/>
      <c r="D7" s="39"/>
      <c r="E7" s="39"/>
      <c r="F7" s="42"/>
      <c r="G7" s="39"/>
      <c r="H7" s="39"/>
      <c r="I7" s="39"/>
    </row>
    <row r="8" spans="2:12" x14ac:dyDescent="0.45">
      <c r="B8" s="39"/>
      <c r="C8" s="39"/>
      <c r="D8" s="40"/>
      <c r="E8" s="40"/>
      <c r="F8" s="39"/>
      <c r="G8" s="40"/>
      <c r="H8" s="22"/>
      <c r="I8" s="22"/>
    </row>
    <row r="9" spans="2:12" x14ac:dyDescent="0.45">
      <c r="B9" s="14"/>
      <c r="C9" s="21"/>
      <c r="D9" s="39"/>
      <c r="E9" s="39"/>
      <c r="F9" s="40"/>
      <c r="G9" s="40"/>
      <c r="H9" s="39"/>
      <c r="I9" s="40"/>
    </row>
    <row r="10" spans="2:12" x14ac:dyDescent="0.45">
      <c r="B10" s="1" t="s">
        <v>16</v>
      </c>
      <c r="C10" s="1" t="s">
        <v>12</v>
      </c>
      <c r="D10" s="1" t="s">
        <v>13</v>
      </c>
      <c r="E10" s="1" t="s">
        <v>14</v>
      </c>
      <c r="F10" s="31" t="s">
        <v>17</v>
      </c>
      <c r="G10" s="1" t="s">
        <v>2</v>
      </c>
      <c r="H10" s="1" t="s">
        <v>1</v>
      </c>
      <c r="I10" s="1" t="s">
        <v>3</v>
      </c>
      <c r="K10" s="18" t="s">
        <v>24</v>
      </c>
      <c r="L10" s="17"/>
    </row>
    <row r="11" spans="2:12" x14ac:dyDescent="0.45">
      <c r="B11" s="24" t="s">
        <v>30</v>
      </c>
      <c r="C11" s="2">
        <v>294211</v>
      </c>
      <c r="D11" s="3" t="str">
        <f>VLOOKUP(C11, $B$24:$C$29, 2, FALSE)</f>
        <v>Leather sectional</v>
      </c>
      <c r="E11" s="24" t="s">
        <v>4</v>
      </c>
      <c r="F11" s="37">
        <f>VLOOKUP(C11, $B$24:$D$29,3,FALSE)</f>
        <v>1399</v>
      </c>
      <c r="G11" s="35">
        <f>IF(E11="Yes", F11+$L$11, F11)</f>
        <v>1474</v>
      </c>
      <c r="H11" s="4">
        <v>3</v>
      </c>
      <c r="I11" s="32">
        <f>PMT($L$12/$L$13, H11*$L$13, -G11)</f>
        <v>43.02829343512262</v>
      </c>
      <c r="K11" s="15" t="s">
        <v>20</v>
      </c>
      <c r="L11" s="16">
        <v>75</v>
      </c>
    </row>
    <row r="12" spans="2:12" ht="15.75" x14ac:dyDescent="0.65">
      <c r="B12" s="24" t="s">
        <v>31</v>
      </c>
      <c r="C12" s="2">
        <v>327064</v>
      </c>
      <c r="D12" s="3" t="str">
        <f>VLOOKUP(C12, $B$24:$C$29, 2, FALSE)</f>
        <v>Media cabinet</v>
      </c>
      <c r="E12" s="24" t="s">
        <v>4</v>
      </c>
      <c r="F12" s="37">
        <f>VLOOKUP(C12, $B$24:$D$29,3,FALSE)</f>
        <v>379.99</v>
      </c>
      <c r="G12" s="35">
        <f>IF(E12="Yes", F12+$L$11, F12)</f>
        <v>454.99</v>
      </c>
      <c r="H12" s="4">
        <v>5</v>
      </c>
      <c r="I12" s="33">
        <f>PMT($L$12/$L$13, H12*$L$13, -G12)</f>
        <v>8.2262202512996065</v>
      </c>
      <c r="K12" s="2" t="s">
        <v>10</v>
      </c>
      <c r="L12" s="13">
        <v>3.2500000000000001E-2</v>
      </c>
    </row>
    <row r="13" spans="2:12" x14ac:dyDescent="0.45">
      <c r="B13" s="24" t="s">
        <v>32</v>
      </c>
      <c r="C13" s="2">
        <v>446741</v>
      </c>
      <c r="D13" s="3" t="str">
        <f>VLOOKUP(C13, $B$24:$C$29, 2, FALSE)</f>
        <v>End table set</v>
      </c>
      <c r="E13" s="24" t="s">
        <v>5</v>
      </c>
      <c r="F13" s="37">
        <f>VLOOKUP(C13, $B$24:$D$29,3,FALSE)</f>
        <v>467.99</v>
      </c>
      <c r="G13" s="35">
        <f>IF(E13="YES", F13+$L$11, F13)</f>
        <v>467.99</v>
      </c>
      <c r="H13" s="4">
        <v>3</v>
      </c>
      <c r="I13" s="32">
        <f>PMT($L$12/$L$13, H13*$L$13, -G13)</f>
        <v>13.661337208075329</v>
      </c>
      <c r="K13" s="2" t="s">
        <v>11</v>
      </c>
      <c r="L13" s="24">
        <v>12</v>
      </c>
    </row>
    <row r="14" spans="2:12" x14ac:dyDescent="0.45">
      <c r="B14" s="24" t="s">
        <v>18</v>
      </c>
      <c r="C14" s="2">
        <v>643081</v>
      </c>
      <c r="D14" s="3" t="str">
        <f>VLOOKUP(C14, $B$24:$C$29, 2, FALSE)</f>
        <v>Dining table</v>
      </c>
      <c r="E14" s="24" t="s">
        <v>5</v>
      </c>
      <c r="F14" s="37">
        <f>VLOOKUP(C14, $B$24:$D$29,3,FALSE)</f>
        <v>599.99</v>
      </c>
      <c r="G14" s="35">
        <f>IF(E14="YES", F14+$L$11, F14)</f>
        <v>599.99</v>
      </c>
      <c r="H14" s="4">
        <v>5</v>
      </c>
      <c r="I14" s="32">
        <f>PMT($L$12/$L$13, H14*$L$13, -G14)</f>
        <v>10.847820586336514</v>
      </c>
    </row>
    <row r="15" spans="2:12" x14ac:dyDescent="0.45">
      <c r="B15" s="24" t="s">
        <v>19</v>
      </c>
      <c r="C15" s="2">
        <v>294211</v>
      </c>
      <c r="D15" s="3" t="str">
        <f>VLOOKUP(C15, $B$24:$C$29, 2, FALSE)</f>
        <v>Leather sectional</v>
      </c>
      <c r="E15" s="24" t="s">
        <v>5</v>
      </c>
      <c r="F15" s="37">
        <f>VLOOKUP(C15, $B$24:$D$29,3,FALSE)</f>
        <v>1399</v>
      </c>
      <c r="G15" s="35">
        <f>IF(E15="YES", F15+$L$11, F15)</f>
        <v>1399</v>
      </c>
      <c r="H15" s="4">
        <v>3</v>
      </c>
      <c r="I15" s="32">
        <f>PMT($L$12/$L$13, H15*$L$13, -G15)</f>
        <v>40.838929793579752</v>
      </c>
    </row>
    <row r="16" spans="2:12" x14ac:dyDescent="0.45">
      <c r="B16" s="24" t="s">
        <v>33</v>
      </c>
      <c r="C16" s="2">
        <v>446741</v>
      </c>
      <c r="D16" s="3" t="str">
        <f>VLOOKUP(C16, $B$24:$C$29, 2, FALSE)</f>
        <v>End table set</v>
      </c>
      <c r="E16" s="24" t="s">
        <v>5</v>
      </c>
      <c r="F16" s="37">
        <f>VLOOKUP(C16, $B$24:$D$29,3,FALSE)</f>
        <v>467.99</v>
      </c>
      <c r="G16" s="35">
        <f>IF(E16="YES",F16+$L$11,F16)</f>
        <v>467.99</v>
      </c>
      <c r="H16" s="4">
        <v>3</v>
      </c>
      <c r="I16" s="32">
        <f>PMT($L$12/$L$13, H16*$L$13, -G16)</f>
        <v>13.661337208075329</v>
      </c>
    </row>
    <row r="17" spans="2:9" x14ac:dyDescent="0.45">
      <c r="B17" s="24" t="s">
        <v>34</v>
      </c>
      <c r="C17" s="2">
        <v>306862</v>
      </c>
      <c r="D17" s="3" t="str">
        <f>VLOOKUP(C17, $B$24:$C$29, 2, FALSE)</f>
        <v>Entertainment center</v>
      </c>
      <c r="E17" s="24" t="s">
        <v>4</v>
      </c>
      <c r="F17" s="37">
        <f>VLOOKUP(C17, $B$24:$D$29,3,FALSE)</f>
        <v>809.99</v>
      </c>
      <c r="G17" s="35">
        <f>IF(E17="YES", F17+$L$11, F17)</f>
        <v>884.99</v>
      </c>
      <c r="H17" s="4">
        <v>4</v>
      </c>
      <c r="I17" s="32">
        <f>PMT($L$12/$L$13, H17*$L$13, -G17)</f>
        <v>19.68659500865482</v>
      </c>
    </row>
    <row r="18" spans="2:9" x14ac:dyDescent="0.45">
      <c r="B18" s="24" t="s">
        <v>35</v>
      </c>
      <c r="C18" s="2">
        <v>643081</v>
      </c>
      <c r="D18" s="3" t="str">
        <f>VLOOKUP(C18, $B$24:$C$29, 2, FALSE)</f>
        <v>Dining table</v>
      </c>
      <c r="E18" s="24" t="s">
        <v>5</v>
      </c>
      <c r="F18" s="37">
        <f>VLOOKUP(C18, $B$24:$D$29,3,FALSE)</f>
        <v>599.99</v>
      </c>
      <c r="G18" s="35">
        <f>IF(E18="YES", F18+$L$11, F18)</f>
        <v>599.99</v>
      </c>
      <c r="H18" s="4">
        <v>4</v>
      </c>
      <c r="I18" s="32">
        <f>PMT($L$12/$L$13, H18*$L$13, -G18)</f>
        <v>13.346772437251049</v>
      </c>
    </row>
    <row r="19" spans="2:9" x14ac:dyDescent="0.45">
      <c r="B19" s="24" t="s">
        <v>36</v>
      </c>
      <c r="C19" s="2">
        <v>446741</v>
      </c>
      <c r="D19" s="3" t="str">
        <f>VLOOKUP(C19, $B$24:$C$29, 2, FALSE)</f>
        <v>End table set</v>
      </c>
      <c r="E19" s="24" t="s">
        <v>4</v>
      </c>
      <c r="F19" s="38">
        <f>VLOOKUP(C19, $B$24:$D$29,3,FALSE)</f>
        <v>467.99</v>
      </c>
      <c r="G19" s="36">
        <f>IF(E19="YES", F19+$L$11, F19)</f>
        <v>542.99</v>
      </c>
      <c r="H19" s="4">
        <v>5</v>
      </c>
      <c r="I19" s="34">
        <f>PMT($L$12/$L$13, H19*$L$13, -G19)</f>
        <v>9.8172604546323505</v>
      </c>
    </row>
    <row r="20" spans="2:9" x14ac:dyDescent="0.45">
      <c r="B20" s="5" t="s">
        <v>6</v>
      </c>
      <c r="C20" s="24"/>
      <c r="D20" s="24"/>
      <c r="E20" s="24"/>
      <c r="F20" s="30"/>
      <c r="G20" s="24"/>
      <c r="H20" s="24"/>
      <c r="I20" s="34">
        <f>SUM(I11:I19)</f>
        <v>173.11456638302738</v>
      </c>
    </row>
    <row r="21" spans="2:9" x14ac:dyDescent="0.45">
      <c r="B21" s="24"/>
      <c r="C21" s="24"/>
      <c r="D21" s="24"/>
      <c r="E21" s="24"/>
      <c r="F21" s="30"/>
      <c r="G21" s="24"/>
      <c r="H21" s="24"/>
      <c r="I21" s="24"/>
    </row>
    <row r="22" spans="2:9" ht="14.45" customHeight="1" x14ac:dyDescent="0.45">
      <c r="B22" s="6"/>
      <c r="C22" s="10"/>
      <c r="D22" s="6"/>
      <c r="E22" s="24"/>
      <c r="F22" s="30"/>
      <c r="G22" s="24"/>
      <c r="H22" s="24"/>
      <c r="I22" s="24"/>
    </row>
    <row r="23" spans="2:9" ht="14.45" customHeight="1" x14ac:dyDescent="0.45">
      <c r="B23" s="1" t="s">
        <v>12</v>
      </c>
      <c r="C23" s="1" t="s">
        <v>15</v>
      </c>
      <c r="D23" s="1" t="s">
        <v>17</v>
      </c>
      <c r="E23" s="10"/>
      <c r="F23" s="30"/>
      <c r="G23" s="1" t="s">
        <v>22</v>
      </c>
      <c r="H23" s="11"/>
      <c r="I23" s="11"/>
    </row>
    <row r="24" spans="2:9" x14ac:dyDescent="0.45">
      <c r="B24" s="2">
        <v>294211</v>
      </c>
      <c r="C24" s="3" t="s">
        <v>25</v>
      </c>
      <c r="D24" s="12">
        <v>1399</v>
      </c>
      <c r="E24" s="7"/>
      <c r="F24" s="30"/>
      <c r="G24" s="8" t="s">
        <v>21</v>
      </c>
      <c r="H24" s="8">
        <f>COUNT(C11:C19)</f>
        <v>9</v>
      </c>
      <c r="I24" s="24"/>
    </row>
    <row r="25" spans="2:9" x14ac:dyDescent="0.45">
      <c r="B25" s="2">
        <v>306862</v>
      </c>
      <c r="C25" s="3" t="s">
        <v>26</v>
      </c>
      <c r="D25" s="12">
        <v>809.99</v>
      </c>
      <c r="E25" s="7"/>
      <c r="F25" s="30"/>
      <c r="G25" s="8" t="s">
        <v>7</v>
      </c>
      <c r="H25" s="43">
        <f>MIN(I11:I19)</f>
        <v>8.2262202512996065</v>
      </c>
      <c r="I25" s="24"/>
    </row>
    <row r="26" spans="2:9" x14ac:dyDescent="0.45">
      <c r="B26" s="2">
        <v>327064</v>
      </c>
      <c r="C26" s="3" t="s">
        <v>27</v>
      </c>
      <c r="D26" s="12">
        <v>379.99</v>
      </c>
      <c r="E26" s="7"/>
      <c r="F26" s="30"/>
      <c r="G26" s="8" t="s">
        <v>8</v>
      </c>
      <c r="H26" s="19">
        <f>AVERAGE(I11:I19)</f>
        <v>19.234951820336377</v>
      </c>
      <c r="I26" s="24"/>
    </row>
    <row r="27" spans="2:9" x14ac:dyDescent="0.45">
      <c r="B27" s="2">
        <v>446229</v>
      </c>
      <c r="C27" s="3" t="s">
        <v>28</v>
      </c>
      <c r="D27" s="12">
        <v>1099.99</v>
      </c>
      <c r="E27" s="7"/>
      <c r="F27" s="30"/>
      <c r="G27" s="8" t="s">
        <v>23</v>
      </c>
      <c r="H27" s="43">
        <f>MAX(I11:I19)</f>
        <v>43.02829343512262</v>
      </c>
      <c r="I27" s="24"/>
    </row>
    <row r="28" spans="2:9" x14ac:dyDescent="0.45">
      <c r="B28" s="2">
        <v>446741</v>
      </c>
      <c r="C28" s="3" t="s">
        <v>29</v>
      </c>
      <c r="D28" s="12">
        <v>467.99</v>
      </c>
      <c r="E28" s="7"/>
      <c r="F28" s="30"/>
      <c r="G28" s="9" t="s">
        <v>9</v>
      </c>
      <c r="H28" s="44">
        <f>MEDIAN(I11:I19)</f>
        <v>13.661337208075329</v>
      </c>
      <c r="I28" s="24"/>
    </row>
    <row r="29" spans="2:9" x14ac:dyDescent="0.45">
      <c r="B29" s="2">
        <v>643081</v>
      </c>
      <c r="C29" s="3" t="s">
        <v>38</v>
      </c>
      <c r="D29" s="12">
        <v>599.99</v>
      </c>
      <c r="E29" s="7"/>
      <c r="F29" s="30"/>
      <c r="G29" s="24"/>
      <c r="H29" s="24"/>
      <c r="I29" s="24"/>
    </row>
    <row r="30" spans="2:9" x14ac:dyDescent="0.45">
      <c r="B30" s="2"/>
      <c r="C30" s="24"/>
      <c r="D30" s="24"/>
      <c r="E30" s="24"/>
      <c r="F30" s="30"/>
      <c r="G30" s="24"/>
      <c r="H30" s="24"/>
      <c r="I30" s="24"/>
    </row>
    <row r="31" spans="2:9" x14ac:dyDescent="0.45">
      <c r="D31" s="22"/>
      <c r="E31" s="22"/>
      <c r="F31" s="28"/>
      <c r="G31" s="22"/>
      <c r="H31" s="22"/>
      <c r="I31" s="22"/>
    </row>
    <row r="32" spans="2:9" x14ac:dyDescent="0.45">
      <c r="D32" s="22"/>
      <c r="E32" s="22"/>
      <c r="F32" s="28"/>
      <c r="G32" s="22"/>
      <c r="H32" s="22"/>
      <c r="I32" s="22"/>
    </row>
    <row r="33" spans="4:9" x14ac:dyDescent="0.45">
      <c r="D33" s="22"/>
      <c r="E33" s="22"/>
      <c r="F33" s="28"/>
      <c r="G33" s="22"/>
      <c r="H33" s="22"/>
      <c r="I33" s="22"/>
    </row>
    <row r="34" spans="4:9" x14ac:dyDescent="0.45">
      <c r="D34" s="22"/>
      <c r="E34" s="22"/>
      <c r="F34" s="28"/>
      <c r="G34" s="22"/>
      <c r="H34" s="22"/>
      <c r="I34" s="22"/>
    </row>
  </sheetData>
  <sortState xmlns:xlrd2="http://schemas.microsoft.com/office/spreadsheetml/2017/richdata2" ref="B11:I20">
    <sortCondition ref="C1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8Bxqo8zLjrXaS/Twc1h9pbRuz/Jl3JpJ81mHv2zUKVpmhzRPSU6usYIDQSj9Yhi2FsbIP4fGaAm+DYCIqKhYtlCrBzuQm+Qx-~fDt1L2lQG9XvtOjfPxCZqA==#@#11991402#@#9/9/2022 4:46:50 PM</id>
</project>
</file>

<file path=customXml/itemProps1.xml><?xml version="1.0" encoding="utf-8"?>
<ds:datastoreItem xmlns:ds="http://schemas.openxmlformats.org/officeDocument/2006/customXml" ds:itemID="{27097282-1932-4108-AF81-49E6EE6FFF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haley weaver</cp:lastModifiedBy>
  <dcterms:created xsi:type="dcterms:W3CDTF">2018-03-15T23:03:00Z</dcterms:created>
  <dcterms:modified xsi:type="dcterms:W3CDTF">2025-05-05T01:08:31Z</dcterms:modified>
</cp:coreProperties>
</file>