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nccoral/Desktop/Natalia/University/MBA/15. Business Analytics/7. Assignment/Forecast/"/>
    </mc:Choice>
  </mc:AlternateContent>
  <xr:revisionPtr revIDLastSave="0" documentId="10_ncr:8100000_{DE9F7E3E-E1D9-8E45-8128-B9C62DDD2D74}" xr6:coauthVersionLast="32" xr6:coauthVersionMax="32" xr10:uidLastSave="{00000000-0000-0000-0000-000000000000}"/>
  <bookViews>
    <workbookView xWindow="0" yWindow="460" windowWidth="21700" windowHeight="17540" firstSheet="3" activeTab="10" xr2:uid="{00000000-000D-0000-FFFF-FFFF00000000}"/>
  </bookViews>
  <sheets>
    <sheet name="Simple Average" sheetId="7" r:id="rId1"/>
    <sheet name="SMA n=2" sheetId="8" r:id="rId2"/>
    <sheet name="SMA n=3" sheetId="9" r:id="rId3"/>
    <sheet name="SMA n=4" sheetId="13" r:id="rId4"/>
    <sheet name="WMA n=4 Optimal Cs" sheetId="14" r:id="rId5"/>
    <sheet name="WMA n=3 Optimal Cs" sheetId="10" r:id="rId6"/>
    <sheet name="SES" sheetId="1" r:id="rId7"/>
    <sheet name="Holts" sheetId="4" r:id="rId8"/>
    <sheet name="Holt Additive" sheetId="12" r:id="rId9"/>
    <sheet name="Holt Multiplicative" sheetId="6" r:id="rId10"/>
    <sheet name="Results" sheetId="11" r:id="rId11"/>
  </sheets>
  <definedNames>
    <definedName name="solver_adj" localSheetId="8" hidden="1">'Holt Additive'!$E$3,'Holt Additive'!$G$3,'Holt Additive'!$I$3</definedName>
    <definedName name="solver_adj" localSheetId="9" hidden="1">'Holt Multiplicative'!$E$3,'Holt Multiplicative'!$G$3,'Holt Multiplicative'!$I$3</definedName>
    <definedName name="solver_adj" localSheetId="7" hidden="1">Holts!$E$3,Holts!$G$3</definedName>
    <definedName name="solver_adj" localSheetId="6" hidden="1">SES!$E$3</definedName>
    <definedName name="solver_adj" localSheetId="5" hidden="1">'WMA n=3 Optimal Cs'!$F$69:$F$71</definedName>
    <definedName name="solver_adj" localSheetId="4" hidden="1">'WMA n=4 Optimal Cs'!$F$69:$F$72</definedName>
    <definedName name="solver_cvg" localSheetId="8" hidden="1">0.001</definedName>
    <definedName name="solver_cvg" localSheetId="9" hidden="1">0.001</definedName>
    <definedName name="solver_cvg" localSheetId="7" hidden="1">0.001</definedName>
    <definedName name="solver_cvg" localSheetId="6" hidden="1">0.001</definedName>
    <definedName name="solver_cvg" localSheetId="5" hidden="1">0.0001</definedName>
    <definedName name="solver_cvg" localSheetId="4" hidden="1">0.0001</definedName>
    <definedName name="solver_drv" localSheetId="8" hidden="1">1</definedName>
    <definedName name="solver_drv" localSheetId="9" hidden="1">1</definedName>
    <definedName name="solver_drv" localSheetId="7" hidden="1">1</definedName>
    <definedName name="solver_drv" localSheetId="6" hidden="1">1</definedName>
    <definedName name="solver_drv" localSheetId="5" hidden="1">1</definedName>
    <definedName name="solver_drv" localSheetId="4" hidden="1">1</definedName>
    <definedName name="solver_eng" localSheetId="8" hidden="1">1</definedName>
    <definedName name="solver_eng" localSheetId="9" hidden="1">1</definedName>
    <definedName name="solver_eng" localSheetId="7" hidden="1">1</definedName>
    <definedName name="solver_eng" localSheetId="6" hidden="1">1</definedName>
    <definedName name="solver_eng" localSheetId="5" hidden="1">1</definedName>
    <definedName name="solver_eng" localSheetId="4" hidden="1">1</definedName>
    <definedName name="solver_est" localSheetId="8" hidden="1">1</definedName>
    <definedName name="solver_est" localSheetId="9" hidden="1">1</definedName>
    <definedName name="solver_est" localSheetId="7" hidden="1">1</definedName>
    <definedName name="solver_est" localSheetId="6" hidden="1">1</definedName>
    <definedName name="solver_itr" localSheetId="8" hidden="1">100</definedName>
    <definedName name="solver_itr" localSheetId="9" hidden="1">100</definedName>
    <definedName name="solver_itr" localSheetId="7" hidden="1">100</definedName>
    <definedName name="solver_itr" localSheetId="6" hidden="1">100</definedName>
    <definedName name="solver_itr" localSheetId="5" hidden="1">2147483647</definedName>
    <definedName name="solver_itr" localSheetId="4" hidden="1">2147483647</definedName>
    <definedName name="solver_lhs1" localSheetId="8" hidden="1">'Holt Additive'!$E$3</definedName>
    <definedName name="solver_lhs1" localSheetId="9" hidden="1">'Holt Multiplicative'!$E$3</definedName>
    <definedName name="solver_lhs1" localSheetId="7" hidden="1">Holts!$E$3</definedName>
    <definedName name="solver_lhs1" localSheetId="6" hidden="1">SES!$E$3</definedName>
    <definedName name="solver_lhs1" localSheetId="5" hidden="1">'WMA n=3 Optimal Cs'!$F$69</definedName>
    <definedName name="solver_lhs1" localSheetId="4" hidden="1">'WMA n=4 Optimal Cs'!$F$69</definedName>
    <definedName name="solver_lhs2" localSheetId="8" hidden="1">'Holt Additive'!$E$3</definedName>
    <definedName name="solver_lhs2" localSheetId="9" hidden="1">'Holt Multiplicative'!$E$3</definedName>
    <definedName name="solver_lhs2" localSheetId="7" hidden="1">Holts!$E$3</definedName>
    <definedName name="solver_lhs2" localSheetId="6" hidden="1">SES!$E$3</definedName>
    <definedName name="solver_lhs2" localSheetId="5" hidden="1">'WMA n=3 Optimal Cs'!$F$69</definedName>
    <definedName name="solver_lhs2" localSheetId="4" hidden="1">'WMA n=4 Optimal Cs'!$F$69</definedName>
    <definedName name="solver_lhs3" localSheetId="8" hidden="1">'Holt Additive'!$G$3</definedName>
    <definedName name="solver_lhs3" localSheetId="9" hidden="1">'Holt Multiplicative'!$G$3</definedName>
    <definedName name="solver_lhs3" localSheetId="7" hidden="1">Holts!$G$3</definedName>
    <definedName name="solver_lhs3" localSheetId="5" hidden="1">'WMA n=3 Optimal Cs'!$F$70</definedName>
    <definedName name="solver_lhs3" localSheetId="4" hidden="1">'WMA n=4 Optimal Cs'!$F$70</definedName>
    <definedName name="solver_lhs4" localSheetId="8" hidden="1">'Holt Additive'!$G$3</definedName>
    <definedName name="solver_lhs4" localSheetId="9" hidden="1">'Holt Multiplicative'!$G$3</definedName>
    <definedName name="solver_lhs4" localSheetId="7" hidden="1">Holts!$G$3</definedName>
    <definedName name="solver_lhs4" localSheetId="5" hidden="1">'WMA n=3 Optimal Cs'!$F$70</definedName>
    <definedName name="solver_lhs4" localSheetId="4" hidden="1">'WMA n=4 Optimal Cs'!$F$70</definedName>
    <definedName name="solver_lhs5" localSheetId="8" hidden="1">'Holt Additive'!$I$3</definedName>
    <definedName name="solver_lhs5" localSheetId="9" hidden="1">'Holt Multiplicative'!$I$3</definedName>
    <definedName name="solver_lhs5" localSheetId="5" hidden="1">'WMA n=3 Optimal Cs'!$F$71</definedName>
    <definedName name="solver_lhs5" localSheetId="4" hidden="1">'WMA n=4 Optimal Cs'!$F$71</definedName>
    <definedName name="solver_lhs6" localSheetId="8" hidden="1">'Holt Additive'!$I$3</definedName>
    <definedName name="solver_lhs6" localSheetId="9" hidden="1">'Holt Multiplicative'!$I$3</definedName>
    <definedName name="solver_lhs6" localSheetId="5" hidden="1">'WMA n=3 Optimal Cs'!$F$71</definedName>
    <definedName name="solver_lhs6" localSheetId="4" hidden="1">'WMA n=4 Optimal Cs'!$F$71</definedName>
    <definedName name="solver_lhs7" localSheetId="4" hidden="1">'WMA n=4 Optimal Cs'!$F$72</definedName>
    <definedName name="solver_lhs8" localSheetId="4" hidden="1">'WMA n=4 Optimal Cs'!$F$72</definedName>
    <definedName name="solver_lhs9" localSheetId="4" hidden="1">'WMA n=4 Optimal Cs'!$F$73</definedName>
    <definedName name="solver_lin" localSheetId="8" hidden="1">2</definedName>
    <definedName name="solver_lin" localSheetId="9" hidden="1">2</definedName>
    <definedName name="solver_lin" localSheetId="7" hidden="1">2</definedName>
    <definedName name="solver_lin" localSheetId="6" hidden="1">2</definedName>
    <definedName name="solver_lin" localSheetId="5" hidden="1">2</definedName>
    <definedName name="solver_lin" localSheetId="4" hidden="1">2</definedName>
    <definedName name="solver_mip" localSheetId="8" hidden="1">2147483647</definedName>
    <definedName name="solver_mip" localSheetId="9" hidden="1">2147483647</definedName>
    <definedName name="solver_mip" localSheetId="7" hidden="1">2147483647</definedName>
    <definedName name="solver_mip" localSheetId="6" hidden="1">2147483647</definedName>
    <definedName name="solver_mip" localSheetId="5" hidden="1">2147483647</definedName>
    <definedName name="solver_mip" localSheetId="4" hidden="1">2147483647</definedName>
    <definedName name="solver_mni" localSheetId="8" hidden="1">30</definedName>
    <definedName name="solver_mni" localSheetId="9" hidden="1">30</definedName>
    <definedName name="solver_mni" localSheetId="7" hidden="1">30</definedName>
    <definedName name="solver_mni" localSheetId="6" hidden="1">30</definedName>
    <definedName name="solver_mni" localSheetId="5" hidden="1">30</definedName>
    <definedName name="solver_mni" localSheetId="4" hidden="1">30</definedName>
    <definedName name="solver_mrt" localSheetId="8" hidden="1">0.075</definedName>
    <definedName name="solver_mrt" localSheetId="9" hidden="1">0.075</definedName>
    <definedName name="solver_mrt" localSheetId="7" hidden="1">0.075</definedName>
    <definedName name="solver_mrt" localSheetId="6" hidden="1">0.075</definedName>
    <definedName name="solver_mrt" localSheetId="5" hidden="1">0.075</definedName>
    <definedName name="solver_mrt" localSheetId="4" hidden="1">0.075</definedName>
    <definedName name="solver_msl" localSheetId="8" hidden="1">2</definedName>
    <definedName name="solver_msl" localSheetId="9" hidden="1">2</definedName>
    <definedName name="solver_msl" localSheetId="7" hidden="1">2</definedName>
    <definedName name="solver_msl" localSheetId="6" hidden="1">2</definedName>
    <definedName name="solver_msl" localSheetId="5" hidden="1">2</definedName>
    <definedName name="solver_msl" localSheetId="4" hidden="1">2</definedName>
    <definedName name="solver_neg" localSheetId="8" hidden="1">2</definedName>
    <definedName name="solver_neg" localSheetId="9" hidden="1">1</definedName>
    <definedName name="solver_neg" localSheetId="7" hidden="1">1</definedName>
    <definedName name="solver_neg" localSheetId="6" hidden="1">1</definedName>
    <definedName name="solver_neg" localSheetId="5" hidden="1">1</definedName>
    <definedName name="solver_neg" localSheetId="4" hidden="1">1</definedName>
    <definedName name="solver_nod" localSheetId="8" hidden="1">2147483647</definedName>
    <definedName name="solver_nod" localSheetId="9" hidden="1">2147483647</definedName>
    <definedName name="solver_nod" localSheetId="7" hidden="1">2147483647</definedName>
    <definedName name="solver_nod" localSheetId="6" hidden="1">2147483647</definedName>
    <definedName name="solver_nod" localSheetId="5" hidden="1">2147483647</definedName>
    <definedName name="solver_nod" localSheetId="4" hidden="1">2147483647</definedName>
    <definedName name="solver_num" localSheetId="8" hidden="1">6</definedName>
    <definedName name="solver_num" localSheetId="9" hidden="1">6</definedName>
    <definedName name="solver_num" localSheetId="7" hidden="1">4</definedName>
    <definedName name="solver_num" localSheetId="6" hidden="1">2</definedName>
    <definedName name="solver_num" localSheetId="5" hidden="1">6</definedName>
    <definedName name="solver_num" localSheetId="4" hidden="1">8</definedName>
    <definedName name="solver_nwt" localSheetId="8" hidden="1">1</definedName>
    <definedName name="solver_nwt" localSheetId="9" hidden="1">1</definedName>
    <definedName name="solver_nwt" localSheetId="7" hidden="1">1</definedName>
    <definedName name="solver_nwt" localSheetId="6" hidden="1">1</definedName>
    <definedName name="solver_opt" localSheetId="8" hidden="1">'Holt Additive'!$K$3</definedName>
    <definedName name="solver_opt" localSheetId="9" hidden="1">'Holt Multiplicative'!$K$3</definedName>
    <definedName name="solver_opt" localSheetId="7" hidden="1">Holts!$I$3</definedName>
    <definedName name="solver_opt" localSheetId="6" hidden="1">SES!$H$3</definedName>
    <definedName name="solver_opt" localSheetId="5" hidden="1">'WMA n=3 Optimal Cs'!$I$60</definedName>
    <definedName name="solver_opt" localSheetId="4" hidden="1">'WMA n=4 Optimal Cs'!$I$60</definedName>
    <definedName name="solver_pre" localSheetId="8" hidden="1">0.000001</definedName>
    <definedName name="solver_pre" localSheetId="9" hidden="1">0.000001</definedName>
    <definedName name="solver_pre" localSheetId="7" hidden="1">0.000001</definedName>
    <definedName name="solver_pre" localSheetId="6" hidden="1">0.000001</definedName>
    <definedName name="solver_pre" localSheetId="5" hidden="1">0.000001</definedName>
    <definedName name="solver_pre" localSheetId="4" hidden="1">0.000001</definedName>
    <definedName name="solver_rbv" localSheetId="8" hidden="1">1</definedName>
    <definedName name="solver_rbv" localSheetId="9" hidden="1">1</definedName>
    <definedName name="solver_rbv" localSheetId="7" hidden="1">1</definedName>
    <definedName name="solver_rbv" localSheetId="6" hidden="1">1</definedName>
    <definedName name="solver_rbv" localSheetId="5" hidden="1">1</definedName>
    <definedName name="solver_rbv" localSheetId="4" hidden="1">1</definedName>
    <definedName name="solver_rel1" localSheetId="8" hidden="1">1</definedName>
    <definedName name="solver_rel1" localSheetId="9" hidden="1">1</definedName>
    <definedName name="solver_rel1" localSheetId="7" hidden="1">1</definedName>
    <definedName name="solver_rel1" localSheetId="6" hidden="1">1</definedName>
    <definedName name="solver_rel1" localSheetId="5" hidden="1">1</definedName>
    <definedName name="solver_rel1" localSheetId="4" hidden="1">1</definedName>
    <definedName name="solver_rel2" localSheetId="8" hidden="1">3</definedName>
    <definedName name="solver_rel2" localSheetId="9" hidden="1">3</definedName>
    <definedName name="solver_rel2" localSheetId="7" hidden="1">3</definedName>
    <definedName name="solver_rel2" localSheetId="6" hidden="1">3</definedName>
    <definedName name="solver_rel2" localSheetId="5" hidden="1">3</definedName>
    <definedName name="solver_rel2" localSheetId="4" hidden="1">3</definedName>
    <definedName name="solver_rel3" localSheetId="8" hidden="1">1</definedName>
    <definedName name="solver_rel3" localSheetId="9" hidden="1">1</definedName>
    <definedName name="solver_rel3" localSheetId="7" hidden="1">1</definedName>
    <definedName name="solver_rel3" localSheetId="5" hidden="1">1</definedName>
    <definedName name="solver_rel3" localSheetId="4" hidden="1">1</definedName>
    <definedName name="solver_rel4" localSheetId="8" hidden="1">3</definedName>
    <definedName name="solver_rel4" localSheetId="9" hidden="1">3</definedName>
    <definedName name="solver_rel4" localSheetId="7" hidden="1">3</definedName>
    <definedName name="solver_rel4" localSheetId="5" hidden="1">3</definedName>
    <definedName name="solver_rel4" localSheetId="4" hidden="1">3</definedName>
    <definedName name="solver_rel5" localSheetId="8" hidden="1">1</definedName>
    <definedName name="solver_rel5" localSheetId="9" hidden="1">1</definedName>
    <definedName name="solver_rel5" localSheetId="5" hidden="1">1</definedName>
    <definedName name="solver_rel5" localSheetId="4" hidden="1">1</definedName>
    <definedName name="solver_rel6" localSheetId="8" hidden="1">3</definedName>
    <definedName name="solver_rel6" localSheetId="9" hidden="1">3</definedName>
    <definedName name="solver_rel6" localSheetId="5" hidden="1">3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el9" localSheetId="4" hidden="1">2</definedName>
    <definedName name="solver_rhs1" localSheetId="8" hidden="1">1</definedName>
    <definedName name="solver_rhs1" localSheetId="9" hidden="1">1</definedName>
    <definedName name="solver_rhs1" localSheetId="7" hidden="1">1</definedName>
    <definedName name="solver_rhs1" localSheetId="6" hidden="1">1</definedName>
    <definedName name="solver_rhs1" localSheetId="5" hidden="1">1</definedName>
    <definedName name="solver_rhs1" localSheetId="4" hidden="1">1</definedName>
    <definedName name="solver_rhs2" localSheetId="8" hidden="1">0</definedName>
    <definedName name="solver_rhs2" localSheetId="9" hidden="1">0</definedName>
    <definedName name="solver_rhs2" localSheetId="7" hidden="1">0</definedName>
    <definedName name="solver_rhs2" localSheetId="6" hidden="1">0</definedName>
    <definedName name="solver_rhs2" localSheetId="5" hidden="1">0</definedName>
    <definedName name="solver_rhs2" localSheetId="4" hidden="1">0</definedName>
    <definedName name="solver_rhs3" localSheetId="8" hidden="1">1</definedName>
    <definedName name="solver_rhs3" localSheetId="9" hidden="1">1</definedName>
    <definedName name="solver_rhs3" localSheetId="7" hidden="1">1</definedName>
    <definedName name="solver_rhs3" localSheetId="5" hidden="1">1</definedName>
    <definedName name="solver_rhs3" localSheetId="4" hidden="1">1</definedName>
    <definedName name="solver_rhs4" localSheetId="8" hidden="1">0</definedName>
    <definedName name="solver_rhs4" localSheetId="9" hidden="1">0</definedName>
    <definedName name="solver_rhs4" localSheetId="7" hidden="1">0</definedName>
    <definedName name="solver_rhs4" localSheetId="5" hidden="1">0</definedName>
    <definedName name="solver_rhs4" localSheetId="4" hidden="1">0</definedName>
    <definedName name="solver_rhs5" localSheetId="8" hidden="1">1</definedName>
    <definedName name="solver_rhs5" localSheetId="9" hidden="1">1</definedName>
    <definedName name="solver_rhs5" localSheetId="5" hidden="1">1</definedName>
    <definedName name="solver_rhs5" localSheetId="4" hidden="1">1</definedName>
    <definedName name="solver_rhs6" localSheetId="8" hidden="1">0</definedName>
    <definedName name="solver_rhs6" localSheetId="9" hidden="1">0</definedName>
    <definedName name="solver_rhs6" localSheetId="5" hidden="1">0</definedName>
    <definedName name="solver_rhs6" localSheetId="4" hidden="1">0</definedName>
    <definedName name="solver_rhs7" localSheetId="4" hidden="1">1</definedName>
    <definedName name="solver_rhs8" localSheetId="4" hidden="1">0</definedName>
    <definedName name="solver_rhs9" localSheetId="4" hidden="1">1</definedName>
    <definedName name="solver_rlx" localSheetId="8" hidden="1">1</definedName>
    <definedName name="solver_rlx" localSheetId="9" hidden="1">1</definedName>
    <definedName name="solver_rlx" localSheetId="7" hidden="1">1</definedName>
    <definedName name="solver_rlx" localSheetId="6" hidden="1">1</definedName>
    <definedName name="solver_rlx" localSheetId="5" hidden="1">1</definedName>
    <definedName name="solver_rlx" localSheetId="4" hidden="1">1</definedName>
    <definedName name="solver_rsd" localSheetId="8" hidden="1">0</definedName>
    <definedName name="solver_rsd" localSheetId="9" hidden="1">0</definedName>
    <definedName name="solver_rsd" localSheetId="7" hidden="1">0</definedName>
    <definedName name="solver_rsd" localSheetId="6" hidden="1">0</definedName>
    <definedName name="solver_rsd" localSheetId="5" hidden="1">0</definedName>
    <definedName name="solver_rsd" localSheetId="4" hidden="1">0</definedName>
    <definedName name="solver_scl" localSheetId="8" hidden="1">2</definedName>
    <definedName name="solver_scl" localSheetId="9" hidden="1">2</definedName>
    <definedName name="solver_scl" localSheetId="7" hidden="1">2</definedName>
    <definedName name="solver_scl" localSheetId="6" hidden="1">2</definedName>
    <definedName name="solver_scl" localSheetId="5" hidden="1">2</definedName>
    <definedName name="solver_scl" localSheetId="4" hidden="1">2</definedName>
    <definedName name="solver_sho" localSheetId="8" hidden="1">2</definedName>
    <definedName name="solver_sho" localSheetId="9" hidden="1">2</definedName>
    <definedName name="solver_sho" localSheetId="7" hidden="1">2</definedName>
    <definedName name="solver_sho" localSheetId="6" hidden="1">2</definedName>
    <definedName name="solver_sho" localSheetId="5" hidden="1">2</definedName>
    <definedName name="solver_sho" localSheetId="4" hidden="1">2</definedName>
    <definedName name="solver_ssz" localSheetId="8" hidden="1">100</definedName>
    <definedName name="solver_ssz" localSheetId="9" hidden="1">100</definedName>
    <definedName name="solver_ssz" localSheetId="7" hidden="1">100</definedName>
    <definedName name="solver_ssz" localSheetId="6" hidden="1">100</definedName>
    <definedName name="solver_ssz" localSheetId="5" hidden="1">100</definedName>
    <definedName name="solver_ssz" localSheetId="4" hidden="1">100</definedName>
    <definedName name="solver_tim" localSheetId="8" hidden="1">100</definedName>
    <definedName name="solver_tim" localSheetId="9" hidden="1">100</definedName>
    <definedName name="solver_tim" localSheetId="7" hidden="1">100</definedName>
    <definedName name="solver_tim" localSheetId="6" hidden="1">100</definedName>
    <definedName name="solver_tim" localSheetId="5" hidden="1">2147483647</definedName>
    <definedName name="solver_tim" localSheetId="4" hidden="1">2147483647</definedName>
    <definedName name="solver_tol" localSheetId="8" hidden="1">0.05</definedName>
    <definedName name="solver_tol" localSheetId="9" hidden="1">0.05</definedName>
    <definedName name="solver_tol" localSheetId="7" hidden="1">0.05</definedName>
    <definedName name="solver_tol" localSheetId="6" hidden="1">0.05</definedName>
    <definedName name="solver_tol" localSheetId="5" hidden="1">0.01</definedName>
    <definedName name="solver_tol" localSheetId="4" hidden="1">0.01</definedName>
    <definedName name="solver_typ" localSheetId="8" hidden="1">2</definedName>
    <definedName name="solver_typ" localSheetId="9" hidden="1">2</definedName>
    <definedName name="solver_typ" localSheetId="7" hidden="1">2</definedName>
    <definedName name="solver_typ" localSheetId="6" hidden="1">2</definedName>
    <definedName name="solver_typ" localSheetId="5" hidden="1">2</definedName>
    <definedName name="solver_typ" localSheetId="4" hidden="1">2</definedName>
    <definedName name="solver_val" localSheetId="8" hidden="1">0</definedName>
    <definedName name="solver_val" localSheetId="9" hidden="1">0</definedName>
    <definedName name="solver_val" localSheetId="7" hidden="1">0</definedName>
    <definedName name="solver_val" localSheetId="6" hidden="1">0</definedName>
    <definedName name="solver_val" localSheetId="5" hidden="1">0</definedName>
    <definedName name="solver_val" localSheetId="4" hidden="1">0</definedName>
    <definedName name="solver_ver" localSheetId="8" hidden="1">2</definedName>
    <definedName name="solver_ver" localSheetId="9" hidden="1">2</definedName>
    <definedName name="solver_ver" localSheetId="7" hidden="1">2</definedName>
    <definedName name="solver_ver" localSheetId="6" hidden="1">2</definedName>
    <definedName name="solver_ver" localSheetId="5" hidden="1">2</definedName>
    <definedName name="solver_ver" localSheetId="4" hidden="1">2</definedName>
  </definedNames>
  <calcPr calcId="162913"/>
</workbook>
</file>

<file path=xl/calcChain.xml><?xml version="1.0" encoding="utf-8"?>
<calcChain xmlns="http://schemas.openxmlformats.org/spreadsheetml/2006/main">
  <c r="J19" i="6" l="1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18" i="6"/>
  <c r="J17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18" i="12"/>
  <c r="L9" i="11" l="1"/>
  <c r="K9" i="11"/>
  <c r="J9" i="11"/>
  <c r="I9" i="11"/>
  <c r="E9" i="11"/>
  <c r="D9" i="11"/>
  <c r="C9" i="11"/>
  <c r="F73" i="14"/>
  <c r="F59" i="14"/>
  <c r="H59" i="14" s="1"/>
  <c r="I59" i="14" s="1"/>
  <c r="F58" i="14"/>
  <c r="H58" i="14" s="1"/>
  <c r="I58" i="14" s="1"/>
  <c r="F57" i="14"/>
  <c r="H57" i="14" s="1"/>
  <c r="I57" i="14" s="1"/>
  <c r="F56" i="14"/>
  <c r="H56" i="14" s="1"/>
  <c r="I56" i="14" s="1"/>
  <c r="F55" i="14"/>
  <c r="H55" i="14" s="1"/>
  <c r="I55" i="14" s="1"/>
  <c r="F54" i="14"/>
  <c r="H54" i="14" s="1"/>
  <c r="I54" i="14" s="1"/>
  <c r="F53" i="14"/>
  <c r="H53" i="14" s="1"/>
  <c r="I53" i="14" s="1"/>
  <c r="F52" i="14"/>
  <c r="H52" i="14" s="1"/>
  <c r="I52" i="14" s="1"/>
  <c r="F51" i="14"/>
  <c r="H51" i="14" s="1"/>
  <c r="I51" i="14" s="1"/>
  <c r="B51" i="14"/>
  <c r="D51" i="14" s="1"/>
  <c r="F50" i="14"/>
  <c r="H50" i="14" s="1"/>
  <c r="I50" i="14" s="1"/>
  <c r="D50" i="14"/>
  <c r="F49" i="14"/>
  <c r="F48" i="14"/>
  <c r="F47" i="14"/>
  <c r="F46" i="14"/>
  <c r="F45" i="14"/>
  <c r="F44" i="14"/>
  <c r="F43" i="14"/>
  <c r="F42" i="14"/>
  <c r="F41" i="14"/>
  <c r="F40" i="14"/>
  <c r="F39" i="14"/>
  <c r="D39" i="14"/>
  <c r="B39" i="14"/>
  <c r="B40" i="14" s="1"/>
  <c r="F38" i="14"/>
  <c r="H38" i="14" s="1"/>
  <c r="I38" i="14" s="1"/>
  <c r="D38" i="14"/>
  <c r="F37" i="14"/>
  <c r="F36" i="14"/>
  <c r="F35" i="14"/>
  <c r="G35" i="14" s="1"/>
  <c r="J35" i="14" s="1"/>
  <c r="F34" i="14"/>
  <c r="G34" i="14" s="1"/>
  <c r="J34" i="14" s="1"/>
  <c r="F33" i="14"/>
  <c r="G33" i="14" s="1"/>
  <c r="J33" i="14" s="1"/>
  <c r="F32" i="14"/>
  <c r="G32" i="14" s="1"/>
  <c r="J32" i="14" s="1"/>
  <c r="F31" i="14"/>
  <c r="G31" i="14" s="1"/>
  <c r="J31" i="14" s="1"/>
  <c r="F30" i="14"/>
  <c r="G30" i="14" s="1"/>
  <c r="J30" i="14" s="1"/>
  <c r="F29" i="14"/>
  <c r="G29" i="14" s="1"/>
  <c r="J29" i="14" s="1"/>
  <c r="F28" i="14"/>
  <c r="G28" i="14" s="1"/>
  <c r="J28" i="14" s="1"/>
  <c r="F27" i="14"/>
  <c r="G27" i="14" s="1"/>
  <c r="J27" i="14" s="1"/>
  <c r="B27" i="14"/>
  <c r="B28" i="14" s="1"/>
  <c r="F26" i="14"/>
  <c r="G26" i="14" s="1"/>
  <c r="J26" i="14" s="1"/>
  <c r="D26" i="14"/>
  <c r="F25" i="14"/>
  <c r="G25" i="14" s="1"/>
  <c r="J25" i="14" s="1"/>
  <c r="F24" i="14"/>
  <c r="H24" i="14" s="1"/>
  <c r="I24" i="14" s="1"/>
  <c r="F23" i="14"/>
  <c r="H23" i="14" s="1"/>
  <c r="I23" i="14" s="1"/>
  <c r="F22" i="14"/>
  <c r="G22" i="14" s="1"/>
  <c r="J22" i="14" s="1"/>
  <c r="F21" i="14"/>
  <c r="H21" i="14" s="1"/>
  <c r="I21" i="14" s="1"/>
  <c r="F20" i="14"/>
  <c r="G20" i="14" s="1"/>
  <c r="J20" i="14" s="1"/>
  <c r="F19" i="14"/>
  <c r="G19" i="14" s="1"/>
  <c r="J19" i="14" s="1"/>
  <c r="F18" i="14"/>
  <c r="G18" i="14" s="1"/>
  <c r="J18" i="14" s="1"/>
  <c r="B18" i="14"/>
  <c r="B19" i="14" s="1"/>
  <c r="F17" i="14"/>
  <c r="H17" i="14" s="1"/>
  <c r="I17" i="14" s="1"/>
  <c r="B17" i="14"/>
  <c r="D17" i="14" s="1"/>
  <c r="F16" i="14"/>
  <c r="H16" i="14" s="1"/>
  <c r="I16" i="14" s="1"/>
  <c r="B16" i="14"/>
  <c r="D16" i="14" s="1"/>
  <c r="F15" i="14"/>
  <c r="G15" i="14" s="1"/>
  <c r="J15" i="14" s="1"/>
  <c r="D15" i="14"/>
  <c r="B15" i="14"/>
  <c r="F14" i="14"/>
  <c r="H14" i="14" s="1"/>
  <c r="I14" i="14" s="1"/>
  <c r="D14" i="14"/>
  <c r="F13" i="14"/>
  <c r="H13" i="14" s="1"/>
  <c r="I13" i="14" s="1"/>
  <c r="F12" i="14"/>
  <c r="G12" i="14" s="1"/>
  <c r="J12" i="14" s="1"/>
  <c r="F11" i="14"/>
  <c r="H11" i="14" s="1"/>
  <c r="I11" i="14" s="1"/>
  <c r="F10" i="14"/>
  <c r="H10" i="14" s="1"/>
  <c r="I10" i="14" s="1"/>
  <c r="F9" i="14"/>
  <c r="H9" i="14" s="1"/>
  <c r="I9" i="14" s="1"/>
  <c r="F8" i="14"/>
  <c r="H8" i="14" s="1"/>
  <c r="I8" i="14" s="1"/>
  <c r="F7" i="14"/>
  <c r="H7" i="14" s="1"/>
  <c r="I7" i="14" s="1"/>
  <c r="F6" i="14"/>
  <c r="H6" i="14" s="1"/>
  <c r="B5" i="14"/>
  <c r="B6" i="14" s="1"/>
  <c r="B4" i="14"/>
  <c r="D4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B3" i="14"/>
  <c r="D3" i="14" s="1"/>
  <c r="A3" i="14"/>
  <c r="D2" i="14"/>
  <c r="H19" i="14" l="1"/>
  <c r="I19" i="14" s="1"/>
  <c r="H25" i="14"/>
  <c r="I25" i="14" s="1"/>
  <c r="G52" i="14"/>
  <c r="J52" i="14" s="1"/>
  <c r="G58" i="14"/>
  <c r="J58" i="14" s="1"/>
  <c r="G16" i="14"/>
  <c r="J16" i="14" s="1"/>
  <c r="G17" i="14"/>
  <c r="J17" i="14" s="1"/>
  <c r="G24" i="14"/>
  <c r="J24" i="14" s="1"/>
  <c r="H18" i="14"/>
  <c r="I18" i="14" s="1"/>
  <c r="G23" i="14"/>
  <c r="J23" i="14" s="1"/>
  <c r="H31" i="14"/>
  <c r="I31" i="14" s="1"/>
  <c r="G56" i="14"/>
  <c r="J56" i="14" s="1"/>
  <c r="H15" i="14"/>
  <c r="I15" i="14" s="1"/>
  <c r="H20" i="14"/>
  <c r="I20" i="14" s="1"/>
  <c r="H33" i="14"/>
  <c r="I33" i="14" s="1"/>
  <c r="G54" i="14"/>
  <c r="J54" i="14" s="1"/>
  <c r="H27" i="14"/>
  <c r="I27" i="14" s="1"/>
  <c r="H35" i="14"/>
  <c r="I35" i="14" s="1"/>
  <c r="H12" i="14"/>
  <c r="I12" i="14" s="1"/>
  <c r="G14" i="14"/>
  <c r="J14" i="14" s="1"/>
  <c r="G21" i="14"/>
  <c r="J21" i="14" s="1"/>
  <c r="H22" i="14"/>
  <c r="I22" i="14" s="1"/>
  <c r="H29" i="14"/>
  <c r="I29" i="14" s="1"/>
  <c r="G51" i="14"/>
  <c r="J51" i="14" s="1"/>
  <c r="G53" i="14"/>
  <c r="J53" i="14" s="1"/>
  <c r="G55" i="14"/>
  <c r="J55" i="14" s="1"/>
  <c r="G57" i="14"/>
  <c r="J57" i="14" s="1"/>
  <c r="G59" i="14"/>
  <c r="J59" i="14" s="1"/>
  <c r="G50" i="14"/>
  <c r="J50" i="14" s="1"/>
  <c r="B7" i="14"/>
  <c r="D6" i="14"/>
  <c r="D19" i="14"/>
  <c r="B20" i="14"/>
  <c r="I6" i="14"/>
  <c r="D28" i="14"/>
  <c r="B29" i="14"/>
  <c r="D5" i="14"/>
  <c r="G11" i="14"/>
  <c r="J11" i="14" s="1"/>
  <c r="G13" i="14"/>
  <c r="J13" i="14" s="1"/>
  <c r="D18" i="14"/>
  <c r="G6" i="14"/>
  <c r="G8" i="14"/>
  <c r="J8" i="14" s="1"/>
  <c r="H30" i="14"/>
  <c r="I30" i="14" s="1"/>
  <c r="H41" i="14"/>
  <c r="I41" i="14" s="1"/>
  <c r="G41" i="14"/>
  <c r="J41" i="14" s="1"/>
  <c r="H47" i="14"/>
  <c r="I47" i="14" s="1"/>
  <c r="G47" i="14"/>
  <c r="J47" i="14" s="1"/>
  <c r="H36" i="14"/>
  <c r="I36" i="14" s="1"/>
  <c r="G36" i="14"/>
  <c r="J36" i="14" s="1"/>
  <c r="H37" i="14"/>
  <c r="I37" i="14" s="1"/>
  <c r="G37" i="14"/>
  <c r="J37" i="14" s="1"/>
  <c r="G7" i="14"/>
  <c r="J7" i="14" s="1"/>
  <c r="G9" i="14"/>
  <c r="J9" i="14" s="1"/>
  <c r="G10" i="14"/>
  <c r="J10" i="14" s="1"/>
  <c r="H26" i="14"/>
  <c r="I26" i="14" s="1"/>
  <c r="D27" i="14"/>
  <c r="H28" i="14"/>
  <c r="I28" i="14" s="1"/>
  <c r="H32" i="14"/>
  <c r="I32" i="14" s="1"/>
  <c r="H34" i="14"/>
  <c r="I34" i="14" s="1"/>
  <c r="G38" i="14"/>
  <c r="J38" i="14" s="1"/>
  <c r="H39" i="14"/>
  <c r="I39" i="14" s="1"/>
  <c r="G39" i="14"/>
  <c r="J39" i="14" s="1"/>
  <c r="H43" i="14"/>
  <c r="I43" i="14" s="1"/>
  <c r="G43" i="14"/>
  <c r="J43" i="14" s="1"/>
  <c r="H45" i="14"/>
  <c r="I45" i="14" s="1"/>
  <c r="G45" i="14"/>
  <c r="J45" i="14" s="1"/>
  <c r="H49" i="14"/>
  <c r="I49" i="14" s="1"/>
  <c r="G49" i="14"/>
  <c r="J49" i="14" s="1"/>
  <c r="D40" i="14"/>
  <c r="B41" i="14"/>
  <c r="H40" i="14"/>
  <c r="I40" i="14" s="1"/>
  <c r="G40" i="14"/>
  <c r="J40" i="14" s="1"/>
  <c r="H42" i="14"/>
  <c r="I42" i="14" s="1"/>
  <c r="G42" i="14"/>
  <c r="J42" i="14" s="1"/>
  <c r="H44" i="14"/>
  <c r="I44" i="14" s="1"/>
  <c r="G44" i="14"/>
  <c r="J44" i="14" s="1"/>
  <c r="H46" i="14"/>
  <c r="I46" i="14" s="1"/>
  <c r="G46" i="14"/>
  <c r="J46" i="14" s="1"/>
  <c r="H48" i="14"/>
  <c r="I48" i="14" s="1"/>
  <c r="G48" i="14"/>
  <c r="J48" i="14" s="1"/>
  <c r="B52" i="14"/>
  <c r="K2" i="6"/>
  <c r="K2" i="12"/>
  <c r="I2" i="4"/>
  <c r="H2" i="1"/>
  <c r="H60" i="13"/>
  <c r="D20" i="14" l="1"/>
  <c r="B21" i="14"/>
  <c r="D41" i="14"/>
  <c r="B42" i="14"/>
  <c r="B30" i="14"/>
  <c r="D29" i="14"/>
  <c r="I60" i="14"/>
  <c r="F64" i="14"/>
  <c r="D52" i="14"/>
  <c r="B53" i="14"/>
  <c r="F62" i="14"/>
  <c r="G60" i="14"/>
  <c r="J6" i="14"/>
  <c r="F65" i="14" s="1"/>
  <c r="H60" i="14"/>
  <c r="D7" i="14"/>
  <c r="B8" i="14"/>
  <c r="D10" i="11"/>
  <c r="D8" i="11"/>
  <c r="D7" i="11"/>
  <c r="D6" i="11"/>
  <c r="B22" i="14" l="1"/>
  <c r="D21" i="14"/>
  <c r="B9" i="14"/>
  <c r="D8" i="14"/>
  <c r="D42" i="14"/>
  <c r="B43" i="14"/>
  <c r="F63" i="14"/>
  <c r="D53" i="14"/>
  <c r="B54" i="14"/>
  <c r="D30" i="14"/>
  <c r="B31" i="14"/>
  <c r="K7" i="6"/>
  <c r="K8" i="6"/>
  <c r="K9" i="6"/>
  <c r="K10" i="6"/>
  <c r="K11" i="6"/>
  <c r="K12" i="6"/>
  <c r="K13" i="6"/>
  <c r="K14" i="6"/>
  <c r="K15" i="6"/>
  <c r="K16" i="6"/>
  <c r="K17" i="6"/>
  <c r="K6" i="6"/>
  <c r="K7" i="12"/>
  <c r="K8" i="12"/>
  <c r="K9" i="12"/>
  <c r="K10" i="12"/>
  <c r="K11" i="12"/>
  <c r="K12" i="12"/>
  <c r="K13" i="12"/>
  <c r="K14" i="12"/>
  <c r="K15" i="12"/>
  <c r="K16" i="12"/>
  <c r="K17" i="12"/>
  <c r="K6" i="12"/>
  <c r="J6" i="4"/>
  <c r="B32" i="14" l="1"/>
  <c r="D31" i="14"/>
  <c r="B10" i="14"/>
  <c r="D9" i="14"/>
  <c r="D43" i="14"/>
  <c r="B44" i="14"/>
  <c r="D54" i="14"/>
  <c r="B55" i="14"/>
  <c r="B23" i="14"/>
  <c r="D22" i="14"/>
  <c r="F11" i="11"/>
  <c r="I6" i="4"/>
  <c r="D55" i="14" l="1"/>
  <c r="B56" i="14"/>
  <c r="D10" i="14"/>
  <c r="B11" i="14"/>
  <c r="D44" i="14"/>
  <c r="B45" i="14"/>
  <c r="D23" i="14"/>
  <c r="B24" i="14"/>
  <c r="D32" i="14"/>
  <c r="B33" i="14"/>
  <c r="F6" i="13"/>
  <c r="D24" i="14" l="1"/>
  <c r="B25" i="14"/>
  <c r="D25" i="14" s="1"/>
  <c r="D11" i="14"/>
  <c r="B12" i="14"/>
  <c r="B34" i="14"/>
  <c r="D33" i="14"/>
  <c r="D45" i="14"/>
  <c r="B46" i="14"/>
  <c r="D56" i="14"/>
  <c r="B57" i="14"/>
  <c r="F7" i="13"/>
  <c r="F8" i="13"/>
  <c r="H8" i="13" s="1"/>
  <c r="I8" i="13" s="1"/>
  <c r="F9" i="13"/>
  <c r="H9" i="13" s="1"/>
  <c r="I9" i="13" s="1"/>
  <c r="F10" i="13"/>
  <c r="H10" i="13" s="1"/>
  <c r="I10" i="13" s="1"/>
  <c r="F11" i="13"/>
  <c r="F12" i="13"/>
  <c r="H12" i="13" s="1"/>
  <c r="I12" i="13" s="1"/>
  <c r="F13" i="13"/>
  <c r="H13" i="13" s="1"/>
  <c r="I13" i="13" s="1"/>
  <c r="F14" i="13"/>
  <c r="G14" i="13" s="1"/>
  <c r="J14" i="13" s="1"/>
  <c r="F15" i="13"/>
  <c r="F16" i="13"/>
  <c r="G16" i="13" s="1"/>
  <c r="J16" i="13" s="1"/>
  <c r="F17" i="13"/>
  <c r="F18" i="13"/>
  <c r="F19" i="13"/>
  <c r="F20" i="13"/>
  <c r="F21" i="13"/>
  <c r="F22" i="13"/>
  <c r="F23" i="13"/>
  <c r="F24" i="13"/>
  <c r="F25" i="13"/>
  <c r="F26" i="13"/>
  <c r="H26" i="13" s="1"/>
  <c r="I26" i="13" s="1"/>
  <c r="F27" i="13"/>
  <c r="F28" i="13"/>
  <c r="G28" i="13" s="1"/>
  <c r="J28" i="13" s="1"/>
  <c r="F29" i="13"/>
  <c r="G29" i="13" s="1"/>
  <c r="J29" i="13" s="1"/>
  <c r="F30" i="13"/>
  <c r="H30" i="13" s="1"/>
  <c r="I30" i="13" s="1"/>
  <c r="F31" i="13"/>
  <c r="F32" i="13"/>
  <c r="G32" i="13" s="1"/>
  <c r="J32" i="13" s="1"/>
  <c r="F33" i="13"/>
  <c r="G33" i="13" s="1"/>
  <c r="J33" i="13" s="1"/>
  <c r="F34" i="13"/>
  <c r="H34" i="13" s="1"/>
  <c r="I34" i="13" s="1"/>
  <c r="F35" i="13"/>
  <c r="F36" i="13"/>
  <c r="H36" i="13" s="1"/>
  <c r="I36" i="13" s="1"/>
  <c r="F37" i="13"/>
  <c r="G37" i="13" s="1"/>
  <c r="J37" i="13" s="1"/>
  <c r="F38" i="13"/>
  <c r="H38" i="13" s="1"/>
  <c r="I38" i="13" s="1"/>
  <c r="F39" i="13"/>
  <c r="F40" i="13"/>
  <c r="G40" i="13" s="1"/>
  <c r="J40" i="13" s="1"/>
  <c r="F41" i="13"/>
  <c r="H41" i="13" s="1"/>
  <c r="I41" i="13" s="1"/>
  <c r="F42" i="13"/>
  <c r="G42" i="13" s="1"/>
  <c r="J42" i="13" s="1"/>
  <c r="F43" i="13"/>
  <c r="F44" i="13"/>
  <c r="H44" i="13" s="1"/>
  <c r="I44" i="13" s="1"/>
  <c r="F45" i="13"/>
  <c r="H45" i="13" s="1"/>
  <c r="I45" i="13" s="1"/>
  <c r="F46" i="13"/>
  <c r="G46" i="13" s="1"/>
  <c r="J46" i="13" s="1"/>
  <c r="F47" i="13"/>
  <c r="F48" i="13"/>
  <c r="H48" i="13" s="1"/>
  <c r="I48" i="13" s="1"/>
  <c r="F49" i="13"/>
  <c r="H49" i="13" s="1"/>
  <c r="I49" i="13" s="1"/>
  <c r="F50" i="13"/>
  <c r="H50" i="13" s="1"/>
  <c r="I50" i="13" s="1"/>
  <c r="F51" i="13"/>
  <c r="F52" i="13"/>
  <c r="H52" i="13" s="1"/>
  <c r="I52" i="13" s="1"/>
  <c r="F53" i="13"/>
  <c r="H53" i="13" s="1"/>
  <c r="I53" i="13" s="1"/>
  <c r="F54" i="13"/>
  <c r="G54" i="13" s="1"/>
  <c r="J54" i="13" s="1"/>
  <c r="F55" i="13"/>
  <c r="F56" i="13"/>
  <c r="H56" i="13" s="1"/>
  <c r="I56" i="13" s="1"/>
  <c r="F57" i="13"/>
  <c r="H57" i="13" s="1"/>
  <c r="I57" i="13" s="1"/>
  <c r="F58" i="13"/>
  <c r="G58" i="13" s="1"/>
  <c r="J58" i="13" s="1"/>
  <c r="F59" i="13"/>
  <c r="H59" i="13"/>
  <c r="I59" i="13" s="1"/>
  <c r="G59" i="13"/>
  <c r="J59" i="13" s="1"/>
  <c r="G56" i="13"/>
  <c r="J56" i="13" s="1"/>
  <c r="H55" i="13"/>
  <c r="I55" i="13" s="1"/>
  <c r="G55" i="13"/>
  <c r="J55" i="13" s="1"/>
  <c r="H51" i="13"/>
  <c r="I51" i="13" s="1"/>
  <c r="G51" i="13"/>
  <c r="J51" i="13" s="1"/>
  <c r="D51" i="13"/>
  <c r="B51" i="13"/>
  <c r="B52" i="13" s="1"/>
  <c r="D50" i="13"/>
  <c r="H47" i="13"/>
  <c r="I47" i="13" s="1"/>
  <c r="G47" i="13"/>
  <c r="J47" i="13" s="1"/>
  <c r="H43" i="13"/>
  <c r="I43" i="13" s="1"/>
  <c r="G43" i="13"/>
  <c r="J43" i="13" s="1"/>
  <c r="H40" i="13"/>
  <c r="I40" i="13" s="1"/>
  <c r="H39" i="13"/>
  <c r="I39" i="13" s="1"/>
  <c r="G39" i="13"/>
  <c r="J39" i="13" s="1"/>
  <c r="B39" i="13"/>
  <c r="D39" i="13" s="1"/>
  <c r="D38" i="13"/>
  <c r="H35" i="13"/>
  <c r="I35" i="13" s="1"/>
  <c r="G35" i="13"/>
  <c r="J35" i="13" s="1"/>
  <c r="H32" i="13"/>
  <c r="I32" i="13" s="1"/>
  <c r="H31" i="13"/>
  <c r="I31" i="13" s="1"/>
  <c r="G31" i="13"/>
  <c r="J31" i="13" s="1"/>
  <c r="H28" i="13"/>
  <c r="I28" i="13" s="1"/>
  <c r="H27" i="13"/>
  <c r="I27" i="13" s="1"/>
  <c r="G27" i="13"/>
  <c r="J27" i="13" s="1"/>
  <c r="B27" i="13"/>
  <c r="B28" i="13" s="1"/>
  <c r="D26" i="13"/>
  <c r="G15" i="13"/>
  <c r="J15" i="13" s="1"/>
  <c r="B15" i="13"/>
  <c r="D15" i="13" s="1"/>
  <c r="D14" i="13"/>
  <c r="G12" i="13"/>
  <c r="J12" i="13" s="1"/>
  <c r="D12" i="13"/>
  <c r="H11" i="13"/>
  <c r="I11" i="13" s="1"/>
  <c r="G11" i="13"/>
  <c r="J11" i="13" s="1"/>
  <c r="D10" i="13"/>
  <c r="D8" i="13"/>
  <c r="H7" i="13"/>
  <c r="I7" i="13" s="1"/>
  <c r="G7" i="13"/>
  <c r="J7" i="13" s="1"/>
  <c r="H6" i="13"/>
  <c r="G6" i="13"/>
  <c r="D6" i="13"/>
  <c r="B5" i="13"/>
  <c r="B6" i="13" s="1"/>
  <c r="B7" i="13" s="1"/>
  <c r="B8" i="13" s="1"/>
  <c r="B9" i="13" s="1"/>
  <c r="B10" i="13" s="1"/>
  <c r="B11" i="13" s="1"/>
  <c r="B12" i="13" s="1"/>
  <c r="B13" i="13" s="1"/>
  <c r="D13" i="13" s="1"/>
  <c r="B4" i="13"/>
  <c r="D4" i="13" s="1"/>
  <c r="D3" i="13"/>
  <c r="B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D2" i="13"/>
  <c r="D12" i="14" l="1"/>
  <c r="B13" i="14"/>
  <c r="D13" i="14" s="1"/>
  <c r="D46" i="14"/>
  <c r="B47" i="14"/>
  <c r="D57" i="14"/>
  <c r="B58" i="14"/>
  <c r="D34" i="14"/>
  <c r="B35" i="14"/>
  <c r="G36" i="13"/>
  <c r="J36" i="13" s="1"/>
  <c r="G52" i="13"/>
  <c r="J52" i="13" s="1"/>
  <c r="H33" i="13"/>
  <c r="I33" i="13" s="1"/>
  <c r="G48" i="13"/>
  <c r="J48" i="13" s="1"/>
  <c r="H54" i="13"/>
  <c r="I54" i="13" s="1"/>
  <c r="J6" i="13"/>
  <c r="H37" i="13"/>
  <c r="I37" i="13" s="1"/>
  <c r="G8" i="13"/>
  <c r="J8" i="13" s="1"/>
  <c r="G44" i="13"/>
  <c r="J44" i="13" s="1"/>
  <c r="I6" i="13"/>
  <c r="H42" i="13"/>
  <c r="I42" i="13" s="1"/>
  <c r="G13" i="13"/>
  <c r="J13" i="13" s="1"/>
  <c r="H29" i="13"/>
  <c r="I29" i="13" s="1"/>
  <c r="H58" i="13"/>
  <c r="I58" i="13" s="1"/>
  <c r="G38" i="13"/>
  <c r="J38" i="13" s="1"/>
  <c r="H46" i="13"/>
  <c r="I46" i="13" s="1"/>
  <c r="G53" i="13"/>
  <c r="J53" i="13" s="1"/>
  <c r="G57" i="13"/>
  <c r="J57" i="13" s="1"/>
  <c r="G26" i="13"/>
  <c r="J26" i="13" s="1"/>
  <c r="G50" i="13"/>
  <c r="J50" i="13" s="1"/>
  <c r="G9" i="13"/>
  <c r="J9" i="13" s="1"/>
  <c r="G10" i="13"/>
  <c r="J10" i="13" s="1"/>
  <c r="G30" i="13"/>
  <c r="J30" i="13" s="1"/>
  <c r="G34" i="13"/>
  <c r="J34" i="13" s="1"/>
  <c r="G41" i="13"/>
  <c r="J41" i="13" s="1"/>
  <c r="G45" i="13"/>
  <c r="J45" i="13" s="1"/>
  <c r="G49" i="13"/>
  <c r="J49" i="13" s="1"/>
  <c r="G17" i="13"/>
  <c r="J17" i="13" s="1"/>
  <c r="H17" i="13"/>
  <c r="I17" i="13" s="1"/>
  <c r="G19" i="13"/>
  <c r="J19" i="13" s="1"/>
  <c r="H19" i="13"/>
  <c r="I19" i="13" s="1"/>
  <c r="G21" i="13"/>
  <c r="J21" i="13" s="1"/>
  <c r="H21" i="13"/>
  <c r="I21" i="13" s="1"/>
  <c r="G23" i="13"/>
  <c r="J23" i="13" s="1"/>
  <c r="H23" i="13"/>
  <c r="I23" i="13" s="1"/>
  <c r="G25" i="13"/>
  <c r="J25" i="13" s="1"/>
  <c r="H25" i="13"/>
  <c r="I25" i="13" s="1"/>
  <c r="D5" i="13"/>
  <c r="D7" i="13"/>
  <c r="D9" i="13"/>
  <c r="D11" i="13"/>
  <c r="H14" i="13"/>
  <c r="I14" i="13" s="1"/>
  <c r="H15" i="13"/>
  <c r="I15" i="13" s="1"/>
  <c r="H16" i="13"/>
  <c r="I16" i="13" s="1"/>
  <c r="D52" i="13"/>
  <c r="B53" i="13"/>
  <c r="B16" i="13"/>
  <c r="B29" i="13"/>
  <c r="D28" i="13"/>
  <c r="G18" i="13"/>
  <c r="J18" i="13" s="1"/>
  <c r="H18" i="13"/>
  <c r="I18" i="13" s="1"/>
  <c r="G20" i="13"/>
  <c r="J20" i="13" s="1"/>
  <c r="H20" i="13"/>
  <c r="I20" i="13" s="1"/>
  <c r="G22" i="13"/>
  <c r="J22" i="13" s="1"/>
  <c r="H22" i="13"/>
  <c r="I22" i="13" s="1"/>
  <c r="G24" i="13"/>
  <c r="J24" i="13" s="1"/>
  <c r="H24" i="13"/>
  <c r="I24" i="13" s="1"/>
  <c r="D27" i="13"/>
  <c r="B40" i="13"/>
  <c r="B36" i="14" l="1"/>
  <c r="D35" i="14"/>
  <c r="D47" i="14"/>
  <c r="B48" i="14"/>
  <c r="D58" i="14"/>
  <c r="B59" i="14"/>
  <c r="D59" i="14" s="1"/>
  <c r="I60" i="13"/>
  <c r="C10" i="11" s="1"/>
  <c r="F64" i="13"/>
  <c r="F62" i="13"/>
  <c r="F63" i="13" s="1"/>
  <c r="E10" i="11" s="1"/>
  <c r="F65" i="13"/>
  <c r="G60" i="13"/>
  <c r="D16" i="13"/>
  <c r="B17" i="13"/>
  <c r="D40" i="13"/>
  <c r="B41" i="13"/>
  <c r="B30" i="13"/>
  <c r="D29" i="13"/>
  <c r="D53" i="13"/>
  <c r="B54" i="13"/>
  <c r="H13" i="11"/>
  <c r="G13" i="11"/>
  <c r="F13" i="11"/>
  <c r="E17" i="12"/>
  <c r="D17" i="12"/>
  <c r="D48" i="14" l="1"/>
  <c r="B49" i="14"/>
  <c r="D49" i="14" s="1"/>
  <c r="B37" i="14"/>
  <c r="D37" i="14" s="1"/>
  <c r="D36" i="14"/>
  <c r="F14" i="12"/>
  <c r="D54" i="13"/>
  <c r="B55" i="13"/>
  <c r="D41" i="13"/>
  <c r="B42" i="13"/>
  <c r="D17" i="13"/>
  <c r="B18" i="13"/>
  <c r="B31" i="13"/>
  <c r="D30" i="13"/>
  <c r="F6" i="12"/>
  <c r="D18" i="12" s="1"/>
  <c r="F12" i="12"/>
  <c r="F8" i="12"/>
  <c r="F9" i="12"/>
  <c r="G18" i="12"/>
  <c r="H18" i="12" s="1"/>
  <c r="F17" i="12"/>
  <c r="F15" i="12"/>
  <c r="F11" i="12"/>
  <c r="F7" i="12"/>
  <c r="F13" i="12"/>
  <c r="F10" i="12"/>
  <c r="F16" i="12"/>
  <c r="I18" i="12" l="1"/>
  <c r="K18" i="12"/>
  <c r="D42" i="13"/>
  <c r="B43" i="13"/>
  <c r="B32" i="13"/>
  <c r="D31" i="13"/>
  <c r="D18" i="13"/>
  <c r="B19" i="13"/>
  <c r="D55" i="13"/>
  <c r="B56" i="13"/>
  <c r="F18" i="12"/>
  <c r="E18" i="12"/>
  <c r="G19" i="12" s="1"/>
  <c r="H19" i="12" s="1"/>
  <c r="I19" i="12" l="1"/>
  <c r="K19" i="12"/>
  <c r="D43" i="13"/>
  <c r="B44" i="13"/>
  <c r="D56" i="13"/>
  <c r="B57" i="13"/>
  <c r="B33" i="13"/>
  <c r="D32" i="13"/>
  <c r="D19" i="13"/>
  <c r="B20" i="13"/>
  <c r="D19" i="12"/>
  <c r="H14" i="11"/>
  <c r="G14" i="11"/>
  <c r="F14" i="11"/>
  <c r="G12" i="11"/>
  <c r="F12" i="11"/>
  <c r="J8" i="11"/>
  <c r="K8" i="11"/>
  <c r="I8" i="11"/>
  <c r="D20" i="13" l="1"/>
  <c r="B21" i="13"/>
  <c r="D57" i="13"/>
  <c r="B58" i="13"/>
  <c r="D44" i="13"/>
  <c r="B45" i="13"/>
  <c r="B34" i="13"/>
  <c r="D33" i="13"/>
  <c r="E19" i="12"/>
  <c r="G20" i="12" s="1"/>
  <c r="H20" i="12" s="1"/>
  <c r="F19" i="12"/>
  <c r="D20" i="12"/>
  <c r="D2" i="10"/>
  <c r="A3" i="10"/>
  <c r="B3" i="10"/>
  <c r="B4" i="10" s="1"/>
  <c r="D3" i="10"/>
  <c r="A4" i="10"/>
  <c r="A5" i="10"/>
  <c r="F5" i="10"/>
  <c r="H5" i="10" s="1"/>
  <c r="I5" i="10" s="1"/>
  <c r="A6" i="10"/>
  <c r="F6" i="10"/>
  <c r="H6" i="10" s="1"/>
  <c r="I6" i="10" s="1"/>
  <c r="A7" i="10"/>
  <c r="F7" i="10"/>
  <c r="H7" i="10" s="1"/>
  <c r="I7" i="10" s="1"/>
  <c r="A8" i="10"/>
  <c r="F8" i="10"/>
  <c r="H8" i="10" s="1"/>
  <c r="I8" i="10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F9" i="10"/>
  <c r="H9" i="10" s="1"/>
  <c r="I9" i="10" s="1"/>
  <c r="F10" i="10"/>
  <c r="H10" i="10" s="1"/>
  <c r="I10" i="10" s="1"/>
  <c r="F11" i="10"/>
  <c r="H11" i="10" s="1"/>
  <c r="I11" i="10" s="1"/>
  <c r="F12" i="10"/>
  <c r="H12" i="10" s="1"/>
  <c r="I12" i="10" s="1"/>
  <c r="F13" i="10"/>
  <c r="H13" i="10" s="1"/>
  <c r="I13" i="10" s="1"/>
  <c r="D14" i="10"/>
  <c r="F14" i="10"/>
  <c r="H14" i="10" s="1"/>
  <c r="I14" i="10" s="1"/>
  <c r="B15" i="10"/>
  <c r="D15" i="10" s="1"/>
  <c r="F15" i="10"/>
  <c r="H15" i="10" s="1"/>
  <c r="I15" i="10" s="1"/>
  <c r="B16" i="10"/>
  <c r="D16" i="10" s="1"/>
  <c r="F16" i="10"/>
  <c r="H16" i="10" s="1"/>
  <c r="I16" i="10" s="1"/>
  <c r="B17" i="10"/>
  <c r="D17" i="10" s="1"/>
  <c r="F17" i="10"/>
  <c r="H17" i="10" s="1"/>
  <c r="I17" i="10" s="1"/>
  <c r="B18" i="10"/>
  <c r="D18" i="10" s="1"/>
  <c r="F18" i="10"/>
  <c r="H18" i="10" s="1"/>
  <c r="I18" i="10" s="1"/>
  <c r="B19" i="10"/>
  <c r="D19" i="10" s="1"/>
  <c r="F19" i="10"/>
  <c r="H19" i="10" s="1"/>
  <c r="I19" i="10" s="1"/>
  <c r="B20" i="10"/>
  <c r="D20" i="10" s="1"/>
  <c r="F20" i="10"/>
  <c r="H20" i="10" s="1"/>
  <c r="I20" i="10" s="1"/>
  <c r="B21" i="10"/>
  <c r="D21" i="10" s="1"/>
  <c r="F21" i="10"/>
  <c r="H21" i="10" s="1"/>
  <c r="I21" i="10" s="1"/>
  <c r="B22" i="10"/>
  <c r="D22" i="10" s="1"/>
  <c r="F22" i="10"/>
  <c r="H22" i="10" s="1"/>
  <c r="I22" i="10" s="1"/>
  <c r="B23" i="10"/>
  <c r="D23" i="10" s="1"/>
  <c r="F23" i="10"/>
  <c r="H23" i="10" s="1"/>
  <c r="I23" i="10" s="1"/>
  <c r="B24" i="10"/>
  <c r="D24" i="10" s="1"/>
  <c r="F24" i="10"/>
  <c r="H24" i="10" s="1"/>
  <c r="I24" i="10" s="1"/>
  <c r="B25" i="10"/>
  <c r="D25" i="10" s="1"/>
  <c r="F25" i="10"/>
  <c r="H25" i="10" s="1"/>
  <c r="I25" i="10" s="1"/>
  <c r="D26" i="10"/>
  <c r="F26" i="10"/>
  <c r="H26" i="10" s="1"/>
  <c r="I26" i="10" s="1"/>
  <c r="B27" i="10"/>
  <c r="B28" i="10" s="1"/>
  <c r="D27" i="10"/>
  <c r="F27" i="10"/>
  <c r="H27" i="10" s="1"/>
  <c r="I27" i="10" s="1"/>
  <c r="F28" i="10"/>
  <c r="H28" i="10" s="1"/>
  <c r="I28" i="10" s="1"/>
  <c r="F29" i="10"/>
  <c r="H29" i="10" s="1"/>
  <c r="I29" i="10" s="1"/>
  <c r="F30" i="10"/>
  <c r="H30" i="10" s="1"/>
  <c r="I30" i="10" s="1"/>
  <c r="F31" i="10"/>
  <c r="H31" i="10" s="1"/>
  <c r="I31" i="10" s="1"/>
  <c r="F32" i="10"/>
  <c r="H32" i="10" s="1"/>
  <c r="I32" i="10" s="1"/>
  <c r="F33" i="10"/>
  <c r="H33" i="10" s="1"/>
  <c r="I33" i="10" s="1"/>
  <c r="F34" i="10"/>
  <c r="H34" i="10" s="1"/>
  <c r="I34" i="10" s="1"/>
  <c r="F35" i="10"/>
  <c r="H35" i="10" s="1"/>
  <c r="I35" i="10" s="1"/>
  <c r="F36" i="10"/>
  <c r="H36" i="10" s="1"/>
  <c r="I36" i="10" s="1"/>
  <c r="F37" i="10"/>
  <c r="G37" i="10" s="1"/>
  <c r="J37" i="10" s="1"/>
  <c r="D38" i="10"/>
  <c r="F38" i="10"/>
  <c r="B39" i="10"/>
  <c r="D39" i="10"/>
  <c r="F39" i="10"/>
  <c r="B40" i="10"/>
  <c r="D40" i="10"/>
  <c r="F40" i="10"/>
  <c r="B41" i="10"/>
  <c r="D41" i="10"/>
  <c r="F41" i="10"/>
  <c r="B42" i="10"/>
  <c r="D42" i="10"/>
  <c r="F42" i="10"/>
  <c r="B43" i="10"/>
  <c r="D43" i="10"/>
  <c r="F43" i="10"/>
  <c r="B44" i="10"/>
  <c r="D44" i="10"/>
  <c r="F44" i="10"/>
  <c r="B45" i="10"/>
  <c r="D45" i="10"/>
  <c r="F45" i="10"/>
  <c r="B46" i="10"/>
  <c r="D46" i="10"/>
  <c r="F46" i="10"/>
  <c r="B47" i="10"/>
  <c r="D47" i="10"/>
  <c r="F47" i="10"/>
  <c r="B48" i="10"/>
  <c r="D48" i="10"/>
  <c r="F48" i="10"/>
  <c r="B49" i="10"/>
  <c r="D49" i="10"/>
  <c r="F49" i="10"/>
  <c r="D50" i="10"/>
  <c r="F50" i="10"/>
  <c r="H50" i="10" s="1"/>
  <c r="I50" i="10" s="1"/>
  <c r="B51" i="10"/>
  <c r="D51" i="10"/>
  <c r="F51" i="10"/>
  <c r="H51" i="10" s="1"/>
  <c r="I51" i="10" s="1"/>
  <c r="B52" i="10"/>
  <c r="D52" i="10"/>
  <c r="F52" i="10"/>
  <c r="H52" i="10" s="1"/>
  <c r="I52" i="10" s="1"/>
  <c r="B53" i="10"/>
  <c r="D53" i="10"/>
  <c r="F53" i="10"/>
  <c r="H53" i="10" s="1"/>
  <c r="I53" i="10" s="1"/>
  <c r="B54" i="10"/>
  <c r="D54" i="10"/>
  <c r="F54" i="10"/>
  <c r="H54" i="10" s="1"/>
  <c r="I54" i="10" s="1"/>
  <c r="B55" i="10"/>
  <c r="D55" i="10"/>
  <c r="F55" i="10"/>
  <c r="H55" i="10" s="1"/>
  <c r="I55" i="10" s="1"/>
  <c r="B56" i="10"/>
  <c r="D56" i="10"/>
  <c r="F56" i="10"/>
  <c r="H56" i="10" s="1"/>
  <c r="I56" i="10" s="1"/>
  <c r="B57" i="10"/>
  <c r="D57" i="10"/>
  <c r="F57" i="10"/>
  <c r="H57" i="10" s="1"/>
  <c r="I57" i="10" s="1"/>
  <c r="B58" i="10"/>
  <c r="D58" i="10"/>
  <c r="F58" i="10"/>
  <c r="G58" i="10" s="1"/>
  <c r="J58" i="10" s="1"/>
  <c r="B59" i="10"/>
  <c r="D59" i="10"/>
  <c r="F59" i="10"/>
  <c r="H59" i="10" s="1"/>
  <c r="I59" i="10" s="1"/>
  <c r="D2" i="9"/>
  <c r="A3" i="9"/>
  <c r="B3" i="9"/>
  <c r="B4" i="9" s="1"/>
  <c r="D3" i="9"/>
  <c r="A4" i="9"/>
  <c r="A5" i="9"/>
  <c r="F5" i="9"/>
  <c r="G5" i="9" s="1"/>
  <c r="A6" i="9"/>
  <c r="F6" i="9"/>
  <c r="G6" i="9" s="1"/>
  <c r="J6" i="9" s="1"/>
  <c r="A7" i="9"/>
  <c r="F7" i="9"/>
  <c r="G7" i="9" s="1"/>
  <c r="J7" i="9" s="1"/>
  <c r="A8" i="9"/>
  <c r="F8" i="9"/>
  <c r="G8" i="9" s="1"/>
  <c r="J8" i="9" s="1"/>
  <c r="A9" i="9"/>
  <c r="F9" i="9"/>
  <c r="G9" i="9" s="1"/>
  <c r="J9" i="9" s="1"/>
  <c r="A10" i="9"/>
  <c r="F10" i="9"/>
  <c r="G10" i="9" s="1"/>
  <c r="J10" i="9" s="1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F11" i="9"/>
  <c r="H11" i="9" s="1"/>
  <c r="I11" i="9" s="1"/>
  <c r="F12" i="9"/>
  <c r="H12" i="9" s="1"/>
  <c r="I12" i="9" s="1"/>
  <c r="G12" i="9"/>
  <c r="J12" i="9" s="1"/>
  <c r="F13" i="9"/>
  <c r="H13" i="9" s="1"/>
  <c r="I13" i="9" s="1"/>
  <c r="D14" i="9"/>
  <c r="F14" i="9"/>
  <c r="H14" i="9" s="1"/>
  <c r="I14" i="9" s="1"/>
  <c r="G14" i="9"/>
  <c r="J14" i="9" s="1"/>
  <c r="B15" i="9"/>
  <c r="D15" i="9" s="1"/>
  <c r="F15" i="9"/>
  <c r="H15" i="9" s="1"/>
  <c r="I15" i="9" s="1"/>
  <c r="B16" i="9"/>
  <c r="D16" i="9" s="1"/>
  <c r="F16" i="9"/>
  <c r="H16" i="9" s="1"/>
  <c r="I16" i="9" s="1"/>
  <c r="G16" i="9"/>
  <c r="J16" i="9" s="1"/>
  <c r="B17" i="9"/>
  <c r="D17" i="9" s="1"/>
  <c r="F17" i="9"/>
  <c r="H17" i="9" s="1"/>
  <c r="I17" i="9" s="1"/>
  <c r="G17" i="9"/>
  <c r="J17" i="9" s="1"/>
  <c r="B18" i="9"/>
  <c r="D18" i="9" s="1"/>
  <c r="F18" i="9"/>
  <c r="H18" i="9" s="1"/>
  <c r="I18" i="9" s="1"/>
  <c r="B19" i="9"/>
  <c r="D19" i="9" s="1"/>
  <c r="F19" i="9"/>
  <c r="H19" i="9" s="1"/>
  <c r="I19" i="9" s="1"/>
  <c r="F20" i="9"/>
  <c r="G20" i="9" s="1"/>
  <c r="J20" i="9" s="1"/>
  <c r="F21" i="9"/>
  <c r="H21" i="9" s="1"/>
  <c r="I21" i="9" s="1"/>
  <c r="F22" i="9"/>
  <c r="G22" i="9" s="1"/>
  <c r="J22" i="9" s="1"/>
  <c r="F23" i="9"/>
  <c r="H23" i="9" s="1"/>
  <c r="I23" i="9" s="1"/>
  <c r="G23" i="9"/>
  <c r="J23" i="9" s="1"/>
  <c r="F24" i="9"/>
  <c r="H24" i="9" s="1"/>
  <c r="I24" i="9" s="1"/>
  <c r="G24" i="9"/>
  <c r="J24" i="9" s="1"/>
  <c r="F25" i="9"/>
  <c r="H25" i="9" s="1"/>
  <c r="I25" i="9" s="1"/>
  <c r="G25" i="9"/>
  <c r="J25" i="9" s="1"/>
  <c r="D26" i="9"/>
  <c r="F26" i="9"/>
  <c r="G26" i="9" s="1"/>
  <c r="J26" i="9" s="1"/>
  <c r="H26" i="9"/>
  <c r="I26" i="9" s="1"/>
  <c r="B27" i="9"/>
  <c r="D27" i="9"/>
  <c r="F27" i="9"/>
  <c r="G27" i="9" s="1"/>
  <c r="J27" i="9" s="1"/>
  <c r="B28" i="9"/>
  <c r="D28" i="9"/>
  <c r="F28" i="9"/>
  <c r="G28" i="9" s="1"/>
  <c r="J28" i="9" s="1"/>
  <c r="B29" i="9"/>
  <c r="D29" i="9"/>
  <c r="F29" i="9"/>
  <c r="G29" i="9" s="1"/>
  <c r="J29" i="9" s="1"/>
  <c r="B30" i="9"/>
  <c r="D30" i="9"/>
  <c r="F30" i="9"/>
  <c r="G30" i="9" s="1"/>
  <c r="J30" i="9" s="1"/>
  <c r="H30" i="9"/>
  <c r="I30" i="9" s="1"/>
  <c r="B31" i="9"/>
  <c r="D31" i="9"/>
  <c r="F31" i="9"/>
  <c r="G31" i="9" s="1"/>
  <c r="J31" i="9" s="1"/>
  <c r="B32" i="9"/>
  <c r="D32" i="9"/>
  <c r="F32" i="9"/>
  <c r="G32" i="9" s="1"/>
  <c r="J32" i="9" s="1"/>
  <c r="H32" i="9"/>
  <c r="I32" i="9" s="1"/>
  <c r="B33" i="9"/>
  <c r="D33" i="9"/>
  <c r="F33" i="9"/>
  <c r="G33" i="9" s="1"/>
  <c r="J33" i="9" s="1"/>
  <c r="B34" i="9"/>
  <c r="D34" i="9"/>
  <c r="F34" i="9"/>
  <c r="G34" i="9" s="1"/>
  <c r="J34" i="9" s="1"/>
  <c r="B35" i="9"/>
  <c r="D35" i="9"/>
  <c r="F35" i="9"/>
  <c r="G35" i="9" s="1"/>
  <c r="J35" i="9" s="1"/>
  <c r="B36" i="9"/>
  <c r="D36" i="9"/>
  <c r="F36" i="9"/>
  <c r="G36" i="9" s="1"/>
  <c r="J36" i="9" s="1"/>
  <c r="B37" i="9"/>
  <c r="D37" i="9"/>
  <c r="F37" i="9"/>
  <c r="G37" i="9" s="1"/>
  <c r="J37" i="9" s="1"/>
  <c r="D38" i="9"/>
  <c r="F38" i="9"/>
  <c r="B39" i="9"/>
  <c r="D39" i="9"/>
  <c r="F39" i="9"/>
  <c r="B40" i="9"/>
  <c r="D40" i="9"/>
  <c r="F40" i="9"/>
  <c r="B41" i="9"/>
  <c r="D41" i="9"/>
  <c r="F41" i="9"/>
  <c r="B42" i="9"/>
  <c r="D42" i="9"/>
  <c r="F42" i="9"/>
  <c r="B43" i="9"/>
  <c r="D43" i="9"/>
  <c r="F43" i="9"/>
  <c r="B44" i="9"/>
  <c r="D44" i="9"/>
  <c r="F44" i="9"/>
  <c r="B45" i="9"/>
  <c r="D45" i="9"/>
  <c r="F45" i="9"/>
  <c r="B46" i="9"/>
  <c r="D46" i="9"/>
  <c r="F46" i="9"/>
  <c r="B47" i="9"/>
  <c r="D47" i="9"/>
  <c r="F47" i="9"/>
  <c r="B48" i="9"/>
  <c r="D48" i="9"/>
  <c r="F48" i="9"/>
  <c r="B49" i="9"/>
  <c r="D49" i="9"/>
  <c r="F49" i="9"/>
  <c r="D50" i="9"/>
  <c r="F50" i="9"/>
  <c r="H50" i="9" s="1"/>
  <c r="I50" i="9" s="1"/>
  <c r="G50" i="9"/>
  <c r="J50" i="9" s="1"/>
  <c r="B51" i="9"/>
  <c r="D51" i="9" s="1"/>
  <c r="F51" i="9"/>
  <c r="H51" i="9" s="1"/>
  <c r="I51" i="9" s="1"/>
  <c r="B52" i="9"/>
  <c r="D52" i="9" s="1"/>
  <c r="F52" i="9"/>
  <c r="H52" i="9" s="1"/>
  <c r="I52" i="9" s="1"/>
  <c r="B53" i="9"/>
  <c r="D53" i="9" s="1"/>
  <c r="F53" i="9"/>
  <c r="H53" i="9" s="1"/>
  <c r="I53" i="9" s="1"/>
  <c r="B54" i="9"/>
  <c r="D54" i="9" s="1"/>
  <c r="F54" i="9"/>
  <c r="H54" i="9" s="1"/>
  <c r="I54" i="9" s="1"/>
  <c r="B55" i="9"/>
  <c r="D55" i="9" s="1"/>
  <c r="F55" i="9"/>
  <c r="H55" i="9" s="1"/>
  <c r="I55" i="9" s="1"/>
  <c r="B56" i="9"/>
  <c r="D56" i="9" s="1"/>
  <c r="F56" i="9"/>
  <c r="G56" i="9" s="1"/>
  <c r="J56" i="9" s="1"/>
  <c r="B57" i="9"/>
  <c r="D57" i="9" s="1"/>
  <c r="F57" i="9"/>
  <c r="G57" i="9" s="1"/>
  <c r="J57" i="9" s="1"/>
  <c r="H57" i="9"/>
  <c r="I57" i="9" s="1"/>
  <c r="B58" i="9"/>
  <c r="D58" i="9" s="1"/>
  <c r="F58" i="9"/>
  <c r="G58" i="9" s="1"/>
  <c r="J58" i="9" s="1"/>
  <c r="F59" i="9"/>
  <c r="H59" i="9" s="1"/>
  <c r="I59" i="9" s="1"/>
  <c r="G59" i="9"/>
  <c r="J59" i="9" s="1"/>
  <c r="D2" i="8"/>
  <c r="A3" i="8"/>
  <c r="B3" i="8"/>
  <c r="B4" i="8" s="1"/>
  <c r="D3" i="8"/>
  <c r="A4" i="8"/>
  <c r="F4" i="8"/>
  <c r="G4" i="8" s="1"/>
  <c r="A5" i="8"/>
  <c r="F5" i="8"/>
  <c r="G5" i="8" s="1"/>
  <c r="J5" i="8" s="1"/>
  <c r="A6" i="8"/>
  <c r="F6" i="8"/>
  <c r="G6" i="8" s="1"/>
  <c r="J6" i="8" s="1"/>
  <c r="A7" i="8"/>
  <c r="F7" i="8"/>
  <c r="G7" i="8" s="1"/>
  <c r="J7" i="8" s="1"/>
  <c r="A8" i="8"/>
  <c r="F8" i="8"/>
  <c r="G8" i="8" s="1"/>
  <c r="J8" i="8" s="1"/>
  <c r="A9" i="8"/>
  <c r="F9" i="8"/>
  <c r="G9" i="8" s="1"/>
  <c r="J9" i="8" s="1"/>
  <c r="A10" i="8"/>
  <c r="F10" i="8"/>
  <c r="G10" i="8" s="1"/>
  <c r="J10" i="8" s="1"/>
  <c r="A11" i="8"/>
  <c r="F11" i="8"/>
  <c r="G11" i="8" s="1"/>
  <c r="J11" i="8" s="1"/>
  <c r="A12" i="8"/>
  <c r="F12" i="8"/>
  <c r="G12" i="8" s="1"/>
  <c r="J12" i="8" s="1"/>
  <c r="A13" i="8"/>
  <c r="F13" i="8"/>
  <c r="G13" i="8" s="1"/>
  <c r="J13" i="8" s="1"/>
  <c r="A14" i="8"/>
  <c r="D14" i="8"/>
  <c r="F14" i="8"/>
  <c r="H14" i="8" s="1"/>
  <c r="I14" i="8" s="1"/>
  <c r="A15" i="8"/>
  <c r="B15" i="8"/>
  <c r="D15" i="8"/>
  <c r="F15" i="8"/>
  <c r="H15" i="8" s="1"/>
  <c r="I15" i="8" s="1"/>
  <c r="A16" i="8"/>
  <c r="B16" i="8"/>
  <c r="D16" i="8"/>
  <c r="F16" i="8"/>
  <c r="H16" i="8" s="1"/>
  <c r="I16" i="8" s="1"/>
  <c r="A17" i="8"/>
  <c r="B17" i="8"/>
  <c r="D17" i="8"/>
  <c r="F17" i="8"/>
  <c r="H17" i="8" s="1"/>
  <c r="I17" i="8" s="1"/>
  <c r="G17" i="8"/>
  <c r="J17" i="8" s="1"/>
  <c r="A18" i="8"/>
  <c r="B18" i="8"/>
  <c r="D18" i="8"/>
  <c r="F18" i="8"/>
  <c r="H18" i="8" s="1"/>
  <c r="I18" i="8" s="1"/>
  <c r="G18" i="8"/>
  <c r="J18" i="8" s="1"/>
  <c r="A19" i="8"/>
  <c r="B19" i="8"/>
  <c r="D19" i="8"/>
  <c r="F19" i="8"/>
  <c r="H19" i="8" s="1"/>
  <c r="I19" i="8" s="1"/>
  <c r="A20" i="8"/>
  <c r="B20" i="8"/>
  <c r="D20" i="8"/>
  <c r="F20" i="8"/>
  <c r="H20" i="8" s="1"/>
  <c r="I20" i="8" s="1"/>
  <c r="A21" i="8"/>
  <c r="B21" i="8"/>
  <c r="D21" i="8"/>
  <c r="F21" i="8"/>
  <c r="H21" i="8" s="1"/>
  <c r="I21" i="8" s="1"/>
  <c r="A22" i="8"/>
  <c r="B22" i="8"/>
  <c r="D22" i="8"/>
  <c r="F22" i="8"/>
  <c r="H22" i="8" s="1"/>
  <c r="I22" i="8" s="1"/>
  <c r="A23" i="8"/>
  <c r="B23" i="8"/>
  <c r="D23" i="8"/>
  <c r="F23" i="8"/>
  <c r="H23" i="8" s="1"/>
  <c r="I23" i="8" s="1"/>
  <c r="A24" i="8"/>
  <c r="B24" i="8"/>
  <c r="D24" i="8"/>
  <c r="F24" i="8"/>
  <c r="H24" i="8" s="1"/>
  <c r="I24" i="8" s="1"/>
  <c r="A25" i="8"/>
  <c r="B25" i="8"/>
  <c r="D25" i="8"/>
  <c r="F25" i="8"/>
  <c r="H25" i="8" s="1"/>
  <c r="I25" i="8" s="1"/>
  <c r="A26" i="8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D26" i="8"/>
  <c r="F26" i="8"/>
  <c r="G26" i="8" s="1"/>
  <c r="J26" i="8" s="1"/>
  <c r="B27" i="8"/>
  <c r="D27" i="8" s="1"/>
  <c r="F27" i="8"/>
  <c r="G27" i="8" s="1"/>
  <c r="J27" i="8" s="1"/>
  <c r="B28" i="8"/>
  <c r="D28" i="8" s="1"/>
  <c r="F28" i="8"/>
  <c r="G28" i="8" s="1"/>
  <c r="J28" i="8" s="1"/>
  <c r="B29" i="8"/>
  <c r="D29" i="8" s="1"/>
  <c r="F29" i="8"/>
  <c r="G29" i="8" s="1"/>
  <c r="J29" i="8" s="1"/>
  <c r="B30" i="8"/>
  <c r="D30" i="8" s="1"/>
  <c r="F30" i="8"/>
  <c r="G30" i="8" s="1"/>
  <c r="J30" i="8" s="1"/>
  <c r="B31" i="8"/>
  <c r="D31" i="8" s="1"/>
  <c r="F31" i="8"/>
  <c r="G31" i="8" s="1"/>
  <c r="J31" i="8" s="1"/>
  <c r="B32" i="8"/>
  <c r="D32" i="8" s="1"/>
  <c r="F32" i="8"/>
  <c r="G32" i="8" s="1"/>
  <c r="J32" i="8" s="1"/>
  <c r="B33" i="8"/>
  <c r="D33" i="8" s="1"/>
  <c r="F33" i="8"/>
  <c r="G33" i="8" s="1"/>
  <c r="J33" i="8" s="1"/>
  <c r="B34" i="8"/>
  <c r="D34" i="8" s="1"/>
  <c r="F34" i="8"/>
  <c r="G34" i="8" s="1"/>
  <c r="J34" i="8" s="1"/>
  <c r="B35" i="8"/>
  <c r="D35" i="8" s="1"/>
  <c r="F35" i="8"/>
  <c r="G35" i="8" s="1"/>
  <c r="J35" i="8" s="1"/>
  <c r="B36" i="8"/>
  <c r="D36" i="8" s="1"/>
  <c r="F36" i="8"/>
  <c r="G36" i="8" s="1"/>
  <c r="J36" i="8" s="1"/>
  <c r="B37" i="8"/>
  <c r="D37" i="8" s="1"/>
  <c r="F37" i="8"/>
  <c r="G37" i="8" s="1"/>
  <c r="J37" i="8" s="1"/>
  <c r="D38" i="8"/>
  <c r="F38" i="8"/>
  <c r="G38" i="8" s="1"/>
  <c r="J38" i="8" s="1"/>
  <c r="B39" i="8"/>
  <c r="D39" i="8"/>
  <c r="F39" i="8"/>
  <c r="G39" i="8" s="1"/>
  <c r="J39" i="8" s="1"/>
  <c r="B40" i="8"/>
  <c r="D40" i="8"/>
  <c r="F40" i="8"/>
  <c r="G40" i="8" s="1"/>
  <c r="J40" i="8" s="1"/>
  <c r="B41" i="8"/>
  <c r="D41" i="8"/>
  <c r="F41" i="8"/>
  <c r="G41" i="8" s="1"/>
  <c r="J41" i="8" s="1"/>
  <c r="B42" i="8"/>
  <c r="D42" i="8"/>
  <c r="F42" i="8"/>
  <c r="G42" i="8" s="1"/>
  <c r="J42" i="8" s="1"/>
  <c r="B43" i="8"/>
  <c r="D43" i="8"/>
  <c r="F43" i="8"/>
  <c r="G43" i="8" s="1"/>
  <c r="J43" i="8" s="1"/>
  <c r="B44" i="8"/>
  <c r="D44" i="8"/>
  <c r="F44" i="8"/>
  <c r="G44" i="8" s="1"/>
  <c r="J44" i="8" s="1"/>
  <c r="B45" i="8"/>
  <c r="D45" i="8"/>
  <c r="F45" i="8"/>
  <c r="G45" i="8" s="1"/>
  <c r="J45" i="8" s="1"/>
  <c r="B46" i="8"/>
  <c r="D46" i="8"/>
  <c r="F46" i="8"/>
  <c r="G46" i="8" s="1"/>
  <c r="J46" i="8" s="1"/>
  <c r="B47" i="8"/>
  <c r="D47" i="8"/>
  <c r="F47" i="8"/>
  <c r="G47" i="8" s="1"/>
  <c r="J47" i="8" s="1"/>
  <c r="B48" i="8"/>
  <c r="D48" i="8"/>
  <c r="F48" i="8"/>
  <c r="G48" i="8" s="1"/>
  <c r="J48" i="8" s="1"/>
  <c r="B49" i="8"/>
  <c r="D49" i="8"/>
  <c r="F49" i="8"/>
  <c r="G49" i="8" s="1"/>
  <c r="J49" i="8" s="1"/>
  <c r="D50" i="8"/>
  <c r="F50" i="8"/>
  <c r="B51" i="8"/>
  <c r="D51" i="8"/>
  <c r="F51" i="8"/>
  <c r="B52" i="8"/>
  <c r="D52" i="8"/>
  <c r="F52" i="8"/>
  <c r="B53" i="8"/>
  <c r="D53" i="8"/>
  <c r="F53" i="8"/>
  <c r="B54" i="8"/>
  <c r="D54" i="8"/>
  <c r="F54" i="8"/>
  <c r="B55" i="8"/>
  <c r="D55" i="8"/>
  <c r="F55" i="8"/>
  <c r="B56" i="8"/>
  <c r="D56" i="8"/>
  <c r="F56" i="8"/>
  <c r="B57" i="8"/>
  <c r="D57" i="8"/>
  <c r="F57" i="8"/>
  <c r="B58" i="8"/>
  <c r="D58" i="8"/>
  <c r="F58" i="8"/>
  <c r="B59" i="8"/>
  <c r="D59" i="8"/>
  <c r="F59" i="8"/>
  <c r="D2" i="7"/>
  <c r="A3" i="7"/>
  <c r="B3" i="7"/>
  <c r="D3" i="7" s="1"/>
  <c r="F3" i="7"/>
  <c r="G3" i="7" s="1"/>
  <c r="A4" i="7"/>
  <c r="B4" i="7"/>
  <c r="D4" i="7" s="1"/>
  <c r="F4" i="7"/>
  <c r="G4" i="7" s="1"/>
  <c r="J4" i="7" s="1"/>
  <c r="A5" i="7"/>
  <c r="B5" i="7"/>
  <c r="D5" i="7" s="1"/>
  <c r="F5" i="7"/>
  <c r="G5" i="7" s="1"/>
  <c r="J5" i="7" s="1"/>
  <c r="A6" i="7"/>
  <c r="B6" i="7"/>
  <c r="D6" i="7" s="1"/>
  <c r="F6" i="7"/>
  <c r="G6" i="7" s="1"/>
  <c r="J6" i="7" s="1"/>
  <c r="A7" i="7"/>
  <c r="B7" i="7"/>
  <c r="D7" i="7" s="1"/>
  <c r="F7" i="7"/>
  <c r="G7" i="7" s="1"/>
  <c r="J7" i="7" s="1"/>
  <c r="A8" i="7"/>
  <c r="B8" i="7"/>
  <c r="D8" i="7" s="1"/>
  <c r="F8" i="7"/>
  <c r="G8" i="7" s="1"/>
  <c r="J8" i="7" s="1"/>
  <c r="A9" i="7"/>
  <c r="B9" i="7"/>
  <c r="D9" i="7" s="1"/>
  <c r="F9" i="7"/>
  <c r="G9" i="7" s="1"/>
  <c r="J9" i="7" s="1"/>
  <c r="A10" i="7"/>
  <c r="B10" i="7"/>
  <c r="D10" i="7" s="1"/>
  <c r="F10" i="7"/>
  <c r="G10" i="7" s="1"/>
  <c r="J10" i="7" s="1"/>
  <c r="A11" i="7"/>
  <c r="B11" i="7"/>
  <c r="D11" i="7" s="1"/>
  <c r="F11" i="7"/>
  <c r="G11" i="7" s="1"/>
  <c r="J11" i="7" s="1"/>
  <c r="A12" i="7"/>
  <c r="B12" i="7"/>
  <c r="D12" i="7" s="1"/>
  <c r="F12" i="7"/>
  <c r="G12" i="7" s="1"/>
  <c r="J12" i="7" s="1"/>
  <c r="A13" i="7"/>
  <c r="B13" i="7"/>
  <c r="D13" i="7" s="1"/>
  <c r="F13" i="7"/>
  <c r="G13" i="7" s="1"/>
  <c r="J13" i="7" s="1"/>
  <c r="A14" i="7"/>
  <c r="D14" i="7"/>
  <c r="F14" i="7"/>
  <c r="G14" i="7" s="1"/>
  <c r="J14" i="7" s="1"/>
  <c r="A15" i="7"/>
  <c r="B15" i="7"/>
  <c r="D15" i="7"/>
  <c r="F15" i="7"/>
  <c r="G15" i="7" s="1"/>
  <c r="J15" i="7" s="1"/>
  <c r="A16" i="7"/>
  <c r="B16" i="7"/>
  <c r="D16" i="7"/>
  <c r="F16" i="7"/>
  <c r="G16" i="7" s="1"/>
  <c r="J16" i="7" s="1"/>
  <c r="A17" i="7"/>
  <c r="B17" i="7"/>
  <c r="D17" i="7"/>
  <c r="F17" i="7"/>
  <c r="G17" i="7" s="1"/>
  <c r="J17" i="7" s="1"/>
  <c r="A18" i="7"/>
  <c r="B18" i="7"/>
  <c r="D18" i="7"/>
  <c r="F18" i="7"/>
  <c r="G18" i="7" s="1"/>
  <c r="J18" i="7" s="1"/>
  <c r="A19" i="7"/>
  <c r="B19" i="7"/>
  <c r="D19" i="7"/>
  <c r="F19" i="7"/>
  <c r="G19" i="7" s="1"/>
  <c r="J19" i="7" s="1"/>
  <c r="A20" i="7"/>
  <c r="B20" i="7"/>
  <c r="D20" i="7"/>
  <c r="F20" i="7"/>
  <c r="G20" i="7" s="1"/>
  <c r="J20" i="7" s="1"/>
  <c r="A21" i="7"/>
  <c r="B21" i="7"/>
  <c r="D21" i="7"/>
  <c r="F21" i="7"/>
  <c r="G21" i="7" s="1"/>
  <c r="J21" i="7" s="1"/>
  <c r="A22" i="7"/>
  <c r="B22" i="7"/>
  <c r="D22" i="7"/>
  <c r="F22" i="7"/>
  <c r="G22" i="7" s="1"/>
  <c r="J22" i="7" s="1"/>
  <c r="A23" i="7"/>
  <c r="B23" i="7"/>
  <c r="D23" i="7"/>
  <c r="F23" i="7"/>
  <c r="G23" i="7" s="1"/>
  <c r="J23" i="7" s="1"/>
  <c r="A24" i="7"/>
  <c r="B24" i="7"/>
  <c r="D24" i="7"/>
  <c r="F24" i="7"/>
  <c r="G24" i="7" s="1"/>
  <c r="J24" i="7" s="1"/>
  <c r="A25" i="7"/>
  <c r="B25" i="7"/>
  <c r="D25" i="7"/>
  <c r="F25" i="7"/>
  <c r="G25" i="7" s="1"/>
  <c r="J25" i="7" s="1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D26" i="7"/>
  <c r="F26" i="7"/>
  <c r="G26" i="7" s="1"/>
  <c r="J26" i="7" s="1"/>
  <c r="B27" i="7"/>
  <c r="D27" i="7" s="1"/>
  <c r="F27" i="7"/>
  <c r="G27" i="7" s="1"/>
  <c r="J27" i="7" s="1"/>
  <c r="F28" i="7"/>
  <c r="G28" i="7" s="1"/>
  <c r="J28" i="7" s="1"/>
  <c r="F29" i="7"/>
  <c r="H29" i="7" s="1"/>
  <c r="I29" i="7" s="1"/>
  <c r="G29" i="7"/>
  <c r="J29" i="7" s="1"/>
  <c r="F30" i="7"/>
  <c r="H30" i="7" s="1"/>
  <c r="I30" i="7" s="1"/>
  <c r="F31" i="7"/>
  <c r="H31" i="7" s="1"/>
  <c r="I31" i="7" s="1"/>
  <c r="F32" i="7"/>
  <c r="H32" i="7" s="1"/>
  <c r="I32" i="7" s="1"/>
  <c r="F33" i="7"/>
  <c r="H33" i="7" s="1"/>
  <c r="I33" i="7" s="1"/>
  <c r="F34" i="7"/>
  <c r="H34" i="7" s="1"/>
  <c r="I34" i="7" s="1"/>
  <c r="F35" i="7"/>
  <c r="H35" i="7" s="1"/>
  <c r="I35" i="7" s="1"/>
  <c r="F36" i="7"/>
  <c r="H36" i="7" s="1"/>
  <c r="I36" i="7" s="1"/>
  <c r="F37" i="7"/>
  <c r="H37" i="7" s="1"/>
  <c r="I37" i="7" s="1"/>
  <c r="D38" i="7"/>
  <c r="F38" i="7"/>
  <c r="H38" i="7" s="1"/>
  <c r="I38" i="7" s="1"/>
  <c r="B39" i="7"/>
  <c r="D39" i="7" s="1"/>
  <c r="F39" i="7"/>
  <c r="H39" i="7" s="1"/>
  <c r="I39" i="7" s="1"/>
  <c r="B40" i="7"/>
  <c r="D40" i="7" s="1"/>
  <c r="F40" i="7"/>
  <c r="H40" i="7" s="1"/>
  <c r="I40" i="7" s="1"/>
  <c r="B41" i="7"/>
  <c r="D41" i="7" s="1"/>
  <c r="F41" i="7"/>
  <c r="H41" i="7" s="1"/>
  <c r="I41" i="7" s="1"/>
  <c r="B42" i="7"/>
  <c r="D42" i="7" s="1"/>
  <c r="F42" i="7"/>
  <c r="H42" i="7" s="1"/>
  <c r="I42" i="7" s="1"/>
  <c r="B43" i="7"/>
  <c r="D43" i="7" s="1"/>
  <c r="F43" i="7"/>
  <c r="H43" i="7" s="1"/>
  <c r="I43" i="7" s="1"/>
  <c r="F44" i="7"/>
  <c r="H44" i="7" s="1"/>
  <c r="I44" i="7" s="1"/>
  <c r="F45" i="7"/>
  <c r="G45" i="7" s="1"/>
  <c r="J45" i="7" s="1"/>
  <c r="F46" i="7"/>
  <c r="H46" i="7" s="1"/>
  <c r="I46" i="7" s="1"/>
  <c r="F47" i="7"/>
  <c r="G47" i="7" s="1"/>
  <c r="J47" i="7" s="1"/>
  <c r="F48" i="7"/>
  <c r="H48" i="7" s="1"/>
  <c r="I48" i="7" s="1"/>
  <c r="F49" i="7"/>
  <c r="G49" i="7" s="1"/>
  <c r="J49" i="7" s="1"/>
  <c r="D50" i="7"/>
  <c r="F50" i="7"/>
  <c r="G50" i="7" s="1"/>
  <c r="J50" i="7" s="1"/>
  <c r="B51" i="7"/>
  <c r="D51" i="7" s="1"/>
  <c r="F51" i="7"/>
  <c r="G51" i="7" s="1"/>
  <c r="J51" i="7" s="1"/>
  <c r="F52" i="7"/>
  <c r="G52" i="7" s="1"/>
  <c r="J52" i="7" s="1"/>
  <c r="F53" i="7"/>
  <c r="G53" i="7" s="1"/>
  <c r="J53" i="7" s="1"/>
  <c r="F54" i="7"/>
  <c r="G54" i="7" s="1"/>
  <c r="J54" i="7" s="1"/>
  <c r="F55" i="7"/>
  <c r="G55" i="7" s="1"/>
  <c r="J55" i="7" s="1"/>
  <c r="F56" i="7"/>
  <c r="G56" i="7" s="1"/>
  <c r="J56" i="7" s="1"/>
  <c r="F57" i="7"/>
  <c r="G57" i="7" s="1"/>
  <c r="J57" i="7" s="1"/>
  <c r="F58" i="7"/>
  <c r="G58" i="7" s="1"/>
  <c r="J58" i="7" s="1"/>
  <c r="F59" i="7"/>
  <c r="G59" i="7" s="1"/>
  <c r="J59" i="7" s="1"/>
  <c r="G21" i="9" l="1"/>
  <c r="J21" i="9" s="1"/>
  <c r="G35" i="7"/>
  <c r="J35" i="7" s="1"/>
  <c r="H20" i="9"/>
  <c r="I20" i="9" s="1"/>
  <c r="H27" i="9"/>
  <c r="I27" i="9" s="1"/>
  <c r="G18" i="9"/>
  <c r="J18" i="9" s="1"/>
  <c r="G24" i="8"/>
  <c r="J24" i="8" s="1"/>
  <c r="G22" i="8"/>
  <c r="J22" i="8" s="1"/>
  <c r="G41" i="7"/>
  <c r="J41" i="7" s="1"/>
  <c r="G44" i="7"/>
  <c r="J44" i="7" s="1"/>
  <c r="G42" i="7"/>
  <c r="J42" i="7" s="1"/>
  <c r="G51" i="9"/>
  <c r="J51" i="9" s="1"/>
  <c r="H31" i="9"/>
  <c r="I31" i="9" s="1"/>
  <c r="H28" i="9"/>
  <c r="I28" i="9" s="1"/>
  <c r="G19" i="9"/>
  <c r="J19" i="9" s="1"/>
  <c r="G15" i="9"/>
  <c r="J15" i="9" s="1"/>
  <c r="H48" i="8"/>
  <c r="I48" i="8" s="1"/>
  <c r="H46" i="8"/>
  <c r="I46" i="8" s="1"/>
  <c r="H44" i="8"/>
  <c r="I44" i="8" s="1"/>
  <c r="H42" i="8"/>
  <c r="I42" i="8" s="1"/>
  <c r="H40" i="8"/>
  <c r="I40" i="8" s="1"/>
  <c r="H38" i="8"/>
  <c r="I38" i="8" s="1"/>
  <c r="H37" i="8"/>
  <c r="I37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G21" i="8"/>
  <c r="J21" i="8" s="1"/>
  <c r="G16" i="8"/>
  <c r="J16" i="8" s="1"/>
  <c r="G25" i="8"/>
  <c r="J25" i="8" s="1"/>
  <c r="G20" i="8"/>
  <c r="J20" i="8" s="1"/>
  <c r="G14" i="8"/>
  <c r="J14" i="8" s="1"/>
  <c r="H55" i="7"/>
  <c r="I55" i="7" s="1"/>
  <c r="G48" i="7"/>
  <c r="J48" i="7" s="1"/>
  <c r="G38" i="7"/>
  <c r="J38" i="7" s="1"/>
  <c r="G31" i="7"/>
  <c r="J31" i="7" s="1"/>
  <c r="G33" i="7"/>
  <c r="J33" i="7" s="1"/>
  <c r="H51" i="7"/>
  <c r="I51" i="7" s="1"/>
  <c r="H27" i="7"/>
  <c r="I27" i="7" s="1"/>
  <c r="G46" i="7"/>
  <c r="J46" i="7" s="1"/>
  <c r="G37" i="7"/>
  <c r="J37" i="7" s="1"/>
  <c r="I20" i="12"/>
  <c r="K20" i="12"/>
  <c r="J5" i="9"/>
  <c r="H22" i="9"/>
  <c r="I22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 s="1"/>
  <c r="G55" i="9"/>
  <c r="J55" i="9" s="1"/>
  <c r="G54" i="9"/>
  <c r="J54" i="9" s="1"/>
  <c r="G53" i="9"/>
  <c r="J53" i="9" s="1"/>
  <c r="H33" i="9"/>
  <c r="I33" i="9" s="1"/>
  <c r="H29" i="9"/>
  <c r="I29" i="9" s="1"/>
  <c r="G13" i="9"/>
  <c r="J13" i="9" s="1"/>
  <c r="G11" i="9"/>
  <c r="J11" i="9" s="1"/>
  <c r="H49" i="8"/>
  <c r="I49" i="8" s="1"/>
  <c r="H45" i="8"/>
  <c r="I45" i="8" s="1"/>
  <c r="H43" i="8"/>
  <c r="I43" i="8" s="1"/>
  <c r="H41" i="8"/>
  <c r="I41" i="8" s="1"/>
  <c r="H39" i="8"/>
  <c r="I39" i="8" s="1"/>
  <c r="H47" i="8"/>
  <c r="I47" i="8" s="1"/>
  <c r="G23" i="8"/>
  <c r="J23" i="8" s="1"/>
  <c r="G19" i="8"/>
  <c r="J19" i="8" s="1"/>
  <c r="G15" i="8"/>
  <c r="J15" i="8" s="1"/>
  <c r="H54" i="7"/>
  <c r="I54" i="7" s="1"/>
  <c r="H52" i="7"/>
  <c r="I52" i="7" s="1"/>
  <c r="H49" i="7"/>
  <c r="I49" i="7" s="1"/>
  <c r="H45" i="7"/>
  <c r="I45" i="7" s="1"/>
  <c r="G43" i="7"/>
  <c r="J43" i="7" s="1"/>
  <c r="G39" i="7"/>
  <c r="J39" i="7" s="1"/>
  <c r="G36" i="7"/>
  <c r="J36" i="7" s="1"/>
  <c r="G34" i="7"/>
  <c r="J34" i="7" s="1"/>
  <c r="G32" i="7"/>
  <c r="J32" i="7" s="1"/>
  <c r="G30" i="7"/>
  <c r="J30" i="7" s="1"/>
  <c r="H28" i="7"/>
  <c r="I28" i="7" s="1"/>
  <c r="H58" i="7"/>
  <c r="I58" i="7" s="1"/>
  <c r="G40" i="7"/>
  <c r="J40" i="7" s="1"/>
  <c r="H59" i="7"/>
  <c r="I59" i="7" s="1"/>
  <c r="H56" i="7"/>
  <c r="I56" i="7" s="1"/>
  <c r="H53" i="7"/>
  <c r="I53" i="7" s="1"/>
  <c r="H50" i="7"/>
  <c r="I50" i="7" s="1"/>
  <c r="H57" i="7"/>
  <c r="I57" i="7" s="1"/>
  <c r="B52" i="7"/>
  <c r="D52" i="7" s="1"/>
  <c r="H47" i="7"/>
  <c r="I47" i="7" s="1"/>
  <c r="H26" i="7"/>
  <c r="I26" i="7" s="1"/>
  <c r="B28" i="7"/>
  <c r="D45" i="13"/>
  <c r="B46" i="13"/>
  <c r="D21" i="13"/>
  <c r="B22" i="13"/>
  <c r="D58" i="13"/>
  <c r="B59" i="13"/>
  <c r="D59" i="13" s="1"/>
  <c r="B35" i="13"/>
  <c r="D34" i="13"/>
  <c r="F20" i="12"/>
  <c r="E20" i="12"/>
  <c r="D21" i="12" s="1"/>
  <c r="G33" i="10"/>
  <c r="J33" i="10" s="1"/>
  <c r="G7" i="10"/>
  <c r="J7" i="10" s="1"/>
  <c r="G6" i="10"/>
  <c r="J6" i="10" s="1"/>
  <c r="H37" i="10"/>
  <c r="I37" i="10" s="1"/>
  <c r="G35" i="10"/>
  <c r="J35" i="10" s="1"/>
  <c r="G36" i="10"/>
  <c r="J36" i="10" s="1"/>
  <c r="G34" i="10"/>
  <c r="J34" i="10" s="1"/>
  <c r="G26" i="10"/>
  <c r="J26" i="10" s="1"/>
  <c r="G24" i="10"/>
  <c r="J24" i="10" s="1"/>
  <c r="G31" i="10"/>
  <c r="J31" i="10" s="1"/>
  <c r="G29" i="10"/>
  <c r="J29" i="10" s="1"/>
  <c r="G27" i="10"/>
  <c r="J27" i="10" s="1"/>
  <c r="G21" i="10"/>
  <c r="J21" i="10" s="1"/>
  <c r="G30" i="10"/>
  <c r="J30" i="10" s="1"/>
  <c r="G28" i="10"/>
  <c r="J28" i="10" s="1"/>
  <c r="G32" i="10"/>
  <c r="J32" i="10" s="1"/>
  <c r="G18" i="10"/>
  <c r="J18" i="10" s="1"/>
  <c r="G25" i="10"/>
  <c r="J25" i="10" s="1"/>
  <c r="G22" i="10"/>
  <c r="J22" i="10" s="1"/>
  <c r="G54" i="10"/>
  <c r="J54" i="10" s="1"/>
  <c r="G50" i="10"/>
  <c r="J50" i="10" s="1"/>
  <c r="G16" i="10"/>
  <c r="J16" i="10" s="1"/>
  <c r="G20" i="10"/>
  <c r="J20" i="10" s="1"/>
  <c r="G17" i="10"/>
  <c r="J17" i="10" s="1"/>
  <c r="G14" i="10"/>
  <c r="J14" i="10" s="1"/>
  <c r="G59" i="10"/>
  <c r="J59" i="10" s="1"/>
  <c r="G53" i="10"/>
  <c r="J53" i="10" s="1"/>
  <c r="G52" i="10"/>
  <c r="J52" i="10" s="1"/>
  <c r="H58" i="10"/>
  <c r="I58" i="10" s="1"/>
  <c r="G23" i="10"/>
  <c r="J23" i="10" s="1"/>
  <c r="G19" i="10"/>
  <c r="J19" i="10" s="1"/>
  <c r="G15" i="10"/>
  <c r="J15" i="10" s="1"/>
  <c r="G8" i="10"/>
  <c r="J8" i="10" s="1"/>
  <c r="G12" i="10"/>
  <c r="J12" i="10" s="1"/>
  <c r="G10" i="10"/>
  <c r="J10" i="10" s="1"/>
  <c r="G57" i="10"/>
  <c r="J57" i="10" s="1"/>
  <c r="G56" i="10"/>
  <c r="J56" i="10" s="1"/>
  <c r="G13" i="10"/>
  <c r="J13" i="10" s="1"/>
  <c r="G11" i="10"/>
  <c r="J11" i="10" s="1"/>
  <c r="G9" i="10"/>
  <c r="J9" i="10" s="1"/>
  <c r="G5" i="10"/>
  <c r="D28" i="10"/>
  <c r="B29" i="10"/>
  <c r="G48" i="10"/>
  <c r="J48" i="10" s="1"/>
  <c r="H48" i="10"/>
  <c r="I48" i="10" s="1"/>
  <c r="G43" i="10"/>
  <c r="J43" i="10" s="1"/>
  <c r="H43" i="10"/>
  <c r="I43" i="10" s="1"/>
  <c r="G39" i="10"/>
  <c r="J39" i="10" s="1"/>
  <c r="H39" i="10"/>
  <c r="I39" i="10" s="1"/>
  <c r="B5" i="10"/>
  <c r="D4" i="10"/>
  <c r="G46" i="10"/>
  <c r="J46" i="10" s="1"/>
  <c r="H46" i="10"/>
  <c r="I46" i="10" s="1"/>
  <c r="G42" i="10"/>
  <c r="J42" i="10" s="1"/>
  <c r="H42" i="10"/>
  <c r="I42" i="10" s="1"/>
  <c r="G38" i="10"/>
  <c r="H38" i="10"/>
  <c r="I38" i="10" s="1"/>
  <c r="G44" i="10"/>
  <c r="J44" i="10" s="1"/>
  <c r="H44" i="10"/>
  <c r="I44" i="10" s="1"/>
  <c r="G40" i="10"/>
  <c r="J40" i="10" s="1"/>
  <c r="H40" i="10"/>
  <c r="I40" i="10" s="1"/>
  <c r="G47" i="10"/>
  <c r="J47" i="10" s="1"/>
  <c r="H47" i="10"/>
  <c r="I47" i="10" s="1"/>
  <c r="G55" i="10"/>
  <c r="J55" i="10" s="1"/>
  <c r="G51" i="10"/>
  <c r="J51" i="10" s="1"/>
  <c r="G49" i="10"/>
  <c r="J49" i="10" s="1"/>
  <c r="H49" i="10"/>
  <c r="I49" i="10" s="1"/>
  <c r="G45" i="10"/>
  <c r="J45" i="10" s="1"/>
  <c r="H45" i="10"/>
  <c r="I45" i="10" s="1"/>
  <c r="G41" i="10"/>
  <c r="J41" i="10" s="1"/>
  <c r="H41" i="10"/>
  <c r="I41" i="10" s="1"/>
  <c r="G47" i="9"/>
  <c r="J47" i="9" s="1"/>
  <c r="H47" i="9"/>
  <c r="I47" i="9" s="1"/>
  <c r="G43" i="9"/>
  <c r="J43" i="9" s="1"/>
  <c r="H43" i="9"/>
  <c r="I43" i="9" s="1"/>
  <c r="G46" i="9"/>
  <c r="J46" i="9" s="1"/>
  <c r="H46" i="9"/>
  <c r="I46" i="9" s="1"/>
  <c r="G42" i="9"/>
  <c r="J42" i="9" s="1"/>
  <c r="H42" i="9"/>
  <c r="I42" i="9" s="1"/>
  <c r="G41" i="9"/>
  <c r="J41" i="9" s="1"/>
  <c r="H41" i="9"/>
  <c r="I41" i="9" s="1"/>
  <c r="G40" i="9"/>
  <c r="J40" i="9" s="1"/>
  <c r="H40" i="9"/>
  <c r="I40" i="9" s="1"/>
  <c r="G39" i="9"/>
  <c r="J39" i="9" s="1"/>
  <c r="H39" i="9"/>
  <c r="I39" i="9" s="1"/>
  <c r="G38" i="9"/>
  <c r="J38" i="9" s="1"/>
  <c r="H38" i="9"/>
  <c r="I38" i="9" s="1"/>
  <c r="B20" i="9"/>
  <c r="B5" i="9"/>
  <c r="D4" i="9"/>
  <c r="H58" i="9"/>
  <c r="I58" i="9" s="1"/>
  <c r="H56" i="9"/>
  <c r="I56" i="9" s="1"/>
  <c r="G49" i="9"/>
  <c r="J49" i="9" s="1"/>
  <c r="H49" i="9"/>
  <c r="I49" i="9" s="1"/>
  <c r="G45" i="9"/>
  <c r="J45" i="9" s="1"/>
  <c r="H45" i="9"/>
  <c r="I45" i="9" s="1"/>
  <c r="B59" i="9"/>
  <c r="D59" i="9" s="1"/>
  <c r="G52" i="9"/>
  <c r="J52" i="9" s="1"/>
  <c r="G48" i="9"/>
  <c r="J48" i="9" s="1"/>
  <c r="H48" i="9"/>
  <c r="I48" i="9" s="1"/>
  <c r="G44" i="9"/>
  <c r="J44" i="9" s="1"/>
  <c r="H44" i="9"/>
  <c r="I44" i="9" s="1"/>
  <c r="H37" i="9"/>
  <c r="I37" i="9" s="1"/>
  <c r="H36" i="9"/>
  <c r="I36" i="9" s="1"/>
  <c r="H35" i="9"/>
  <c r="I35" i="9" s="1"/>
  <c r="H34" i="9"/>
  <c r="G57" i="8"/>
  <c r="J57" i="8" s="1"/>
  <c r="H57" i="8"/>
  <c r="I57" i="8" s="1"/>
  <c r="G56" i="8"/>
  <c r="J56" i="8" s="1"/>
  <c r="H56" i="8"/>
  <c r="I56" i="8" s="1"/>
  <c r="B5" i="8"/>
  <c r="D4" i="8"/>
  <c r="G59" i="8"/>
  <c r="J59" i="8" s="1"/>
  <c r="H59" i="8"/>
  <c r="I59" i="8" s="1"/>
  <c r="G55" i="8"/>
  <c r="J55" i="8" s="1"/>
  <c r="H55" i="8"/>
  <c r="I55" i="8" s="1"/>
  <c r="J4" i="8"/>
  <c r="G58" i="8"/>
  <c r="J58" i="8" s="1"/>
  <c r="H58" i="8"/>
  <c r="I58" i="8" s="1"/>
  <c r="G54" i="8"/>
  <c r="J54" i="8" s="1"/>
  <c r="H54" i="8"/>
  <c r="I54" i="8" s="1"/>
  <c r="G53" i="8"/>
  <c r="J53" i="8" s="1"/>
  <c r="H53" i="8"/>
  <c r="I53" i="8" s="1"/>
  <c r="G52" i="8"/>
  <c r="J52" i="8" s="1"/>
  <c r="H52" i="8"/>
  <c r="I52" i="8" s="1"/>
  <c r="G51" i="8"/>
  <c r="J51" i="8" s="1"/>
  <c r="H51" i="8"/>
  <c r="I51" i="8" s="1"/>
  <c r="G50" i="8"/>
  <c r="H50" i="8"/>
  <c r="I50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H4" i="8"/>
  <c r="B53" i="7"/>
  <c r="B44" i="7"/>
  <c r="J3" i="7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G60" i="7" l="1"/>
  <c r="F62" i="7"/>
  <c r="F64" i="10"/>
  <c r="J5" i="10"/>
  <c r="F62" i="10"/>
  <c r="F62" i="9"/>
  <c r="F65" i="9"/>
  <c r="G60" i="8"/>
  <c r="F62" i="8"/>
  <c r="F65" i="7"/>
  <c r="D5" i="11" s="1"/>
  <c r="D28" i="7"/>
  <c r="B29" i="7"/>
  <c r="D22" i="13"/>
  <c r="B23" i="13"/>
  <c r="B36" i="13"/>
  <c r="D35" i="13"/>
  <c r="D46" i="13"/>
  <c r="B47" i="13"/>
  <c r="E21" i="12"/>
  <c r="G22" i="12" s="1"/>
  <c r="H22" i="12" s="1"/>
  <c r="F21" i="12"/>
  <c r="G21" i="12"/>
  <c r="H21" i="12" s="1"/>
  <c r="I60" i="10"/>
  <c r="C8" i="11" s="1"/>
  <c r="J38" i="10"/>
  <c r="B30" i="10"/>
  <c r="D29" i="10"/>
  <c r="H60" i="10"/>
  <c r="B6" i="10"/>
  <c r="D5" i="10"/>
  <c r="G60" i="10"/>
  <c r="B6" i="9"/>
  <c r="D5" i="9"/>
  <c r="I34" i="9"/>
  <c r="F64" i="9" s="1"/>
  <c r="H60" i="9"/>
  <c r="D20" i="9"/>
  <c r="B21" i="9"/>
  <c r="G60" i="9"/>
  <c r="H60" i="8"/>
  <c r="I4" i="8"/>
  <c r="J50" i="8"/>
  <c r="F65" i="8" s="1"/>
  <c r="B6" i="8"/>
  <c r="D5" i="8"/>
  <c r="I3" i="7"/>
  <c r="H60" i="7"/>
  <c r="F63" i="7" s="1"/>
  <c r="E5" i="11" s="1"/>
  <c r="D44" i="7"/>
  <c r="B45" i="7"/>
  <c r="D53" i="7"/>
  <c r="B54" i="7"/>
  <c r="E17" i="6"/>
  <c r="D17" i="6"/>
  <c r="I60" i="9" l="1"/>
  <c r="C7" i="11" s="1"/>
  <c r="D22" i="12"/>
  <c r="F63" i="10"/>
  <c r="E8" i="11" s="1"/>
  <c r="F6" i="6"/>
  <c r="D18" i="6" s="1"/>
  <c r="E18" i="6" s="1"/>
  <c r="F15" i="6"/>
  <c r="F11" i="6"/>
  <c r="F7" i="6"/>
  <c r="F10" i="6"/>
  <c r="F13" i="6"/>
  <c r="F12" i="6"/>
  <c r="F14" i="6"/>
  <c r="F17" i="6"/>
  <c r="F9" i="6"/>
  <c r="F16" i="6"/>
  <c r="F8" i="6"/>
  <c r="G18" i="6"/>
  <c r="H18" i="6" s="1"/>
  <c r="I22" i="12"/>
  <c r="K22" i="12"/>
  <c r="I21" i="12"/>
  <c r="K21" i="12"/>
  <c r="F65" i="10"/>
  <c r="F63" i="9"/>
  <c r="E7" i="11" s="1"/>
  <c r="F63" i="8"/>
  <c r="E6" i="11" s="1"/>
  <c r="F64" i="8"/>
  <c r="I60" i="8"/>
  <c r="C6" i="11" s="1"/>
  <c r="D29" i="7"/>
  <c r="B30" i="7"/>
  <c r="F64" i="7"/>
  <c r="I60" i="7"/>
  <c r="C5" i="11" s="1"/>
  <c r="B37" i="13"/>
  <c r="D37" i="13" s="1"/>
  <c r="D36" i="13"/>
  <c r="D47" i="13"/>
  <c r="B48" i="13"/>
  <c r="D23" i="13"/>
  <c r="B24" i="13"/>
  <c r="B7" i="10"/>
  <c r="D6" i="10"/>
  <c r="B31" i="10"/>
  <c r="D30" i="10"/>
  <c r="D21" i="9"/>
  <c r="B22" i="9"/>
  <c r="B7" i="9"/>
  <c r="D6" i="9"/>
  <c r="B7" i="8"/>
  <c r="D6" i="8"/>
  <c r="D54" i="7"/>
  <c r="B55" i="7"/>
  <c r="D45" i="7"/>
  <c r="B46" i="7"/>
  <c r="F18" i="6" l="1"/>
  <c r="G19" i="6"/>
  <c r="H19" i="6" s="1"/>
  <c r="I19" i="6" s="1"/>
  <c r="F22" i="12"/>
  <c r="E22" i="12"/>
  <c r="G23" i="12" s="1"/>
  <c r="H23" i="12" s="1"/>
  <c r="I23" i="12" s="1"/>
  <c r="I18" i="6"/>
  <c r="K18" i="6"/>
  <c r="D19" i="6"/>
  <c r="D30" i="7"/>
  <c r="B31" i="7"/>
  <c r="D48" i="13"/>
  <c r="B49" i="13"/>
  <c r="D49" i="13" s="1"/>
  <c r="D24" i="13"/>
  <c r="B25" i="13"/>
  <c r="D25" i="13" s="1"/>
  <c r="B32" i="10"/>
  <c r="D31" i="10"/>
  <c r="B8" i="10"/>
  <c r="D7" i="10"/>
  <c r="B8" i="9"/>
  <c r="D7" i="9"/>
  <c r="D22" i="9"/>
  <c r="B23" i="9"/>
  <c r="B8" i="8"/>
  <c r="D7" i="8"/>
  <c r="D46" i="7"/>
  <c r="B47" i="7"/>
  <c r="D55" i="7"/>
  <c r="B56" i="7"/>
  <c r="K19" i="6" l="1"/>
  <c r="D23" i="12"/>
  <c r="E23" i="12" s="1"/>
  <c r="G24" i="12" s="1"/>
  <c r="H24" i="12" s="1"/>
  <c r="K23" i="12"/>
  <c r="E19" i="6"/>
  <c r="G20" i="6" s="1"/>
  <c r="H20" i="6" s="1"/>
  <c r="F19" i="6"/>
  <c r="D31" i="7"/>
  <c r="B32" i="7"/>
  <c r="B9" i="10"/>
  <c r="D8" i="10"/>
  <c r="B33" i="10"/>
  <c r="D32" i="10"/>
  <c r="D23" i="9"/>
  <c r="B24" i="9"/>
  <c r="B9" i="9"/>
  <c r="D8" i="9"/>
  <c r="B9" i="8"/>
  <c r="D8" i="8"/>
  <c r="D56" i="7"/>
  <c r="B57" i="7"/>
  <c r="D47" i="7"/>
  <c r="B48" i="7"/>
  <c r="D20" i="6" l="1"/>
  <c r="F23" i="12"/>
  <c r="D24" i="12"/>
  <c r="F24" i="12" s="1"/>
  <c r="I20" i="6"/>
  <c r="K20" i="6"/>
  <c r="I24" i="12"/>
  <c r="K24" i="12"/>
  <c r="D32" i="7"/>
  <c r="B33" i="7"/>
  <c r="B34" i="10"/>
  <c r="D33" i="10"/>
  <c r="B10" i="10"/>
  <c r="D9" i="10"/>
  <c r="B10" i="9"/>
  <c r="D9" i="9"/>
  <c r="D24" i="9"/>
  <c r="B25" i="9"/>
  <c r="D25" i="9" s="1"/>
  <c r="B10" i="8"/>
  <c r="D9" i="8"/>
  <c r="D48" i="7"/>
  <c r="B49" i="7"/>
  <c r="D49" i="7" s="1"/>
  <c r="D57" i="7"/>
  <c r="B58" i="7"/>
  <c r="E20" i="6" l="1"/>
  <c r="G21" i="6" s="1"/>
  <c r="H21" i="6" s="1"/>
  <c r="F20" i="6"/>
  <c r="E24" i="12"/>
  <c r="G25" i="12" s="1"/>
  <c r="H25" i="12" s="1"/>
  <c r="D33" i="7"/>
  <c r="B34" i="7"/>
  <c r="B11" i="10"/>
  <c r="D10" i="10"/>
  <c r="B35" i="10"/>
  <c r="D34" i="10"/>
  <c r="B11" i="9"/>
  <c r="D10" i="9"/>
  <c r="B11" i="8"/>
  <c r="D10" i="8"/>
  <c r="D58" i="7"/>
  <c r="B59" i="7"/>
  <c r="D59" i="7" s="1"/>
  <c r="D21" i="6" l="1"/>
  <c r="F21" i="6" s="1"/>
  <c r="K21" i="6"/>
  <c r="I21" i="6"/>
  <c r="D25" i="12"/>
  <c r="F25" i="12" s="1"/>
  <c r="K25" i="12"/>
  <c r="I25" i="12"/>
  <c r="D34" i="7"/>
  <c r="B35" i="7"/>
  <c r="B36" i="10"/>
  <c r="D35" i="10"/>
  <c r="B12" i="10"/>
  <c r="D11" i="10"/>
  <c r="B12" i="9"/>
  <c r="D11" i="9"/>
  <c r="B12" i="8"/>
  <c r="D11" i="8"/>
  <c r="E25" i="12" l="1"/>
  <c r="G26" i="12" s="1"/>
  <c r="H26" i="12" s="1"/>
  <c r="I26" i="12" s="1"/>
  <c r="E21" i="6"/>
  <c r="G22" i="6" s="1"/>
  <c r="H22" i="6" s="1"/>
  <c r="I22" i="6" s="1"/>
  <c r="K26" i="12"/>
  <c r="D35" i="7"/>
  <c r="B36" i="7"/>
  <c r="B13" i="10"/>
  <c r="D13" i="10" s="1"/>
  <c r="D12" i="10"/>
  <c r="B37" i="10"/>
  <c r="D37" i="10" s="1"/>
  <c r="D36" i="10"/>
  <c r="B13" i="9"/>
  <c r="D13" i="9" s="1"/>
  <c r="D12" i="9"/>
  <c r="B13" i="8"/>
  <c r="D13" i="8" s="1"/>
  <c r="D12" i="8"/>
  <c r="D26" i="12" l="1"/>
  <c r="K22" i="6"/>
  <c r="D22" i="6"/>
  <c r="D36" i="7"/>
  <c r="B37" i="7"/>
  <c r="D37" i="7" s="1"/>
  <c r="F26" i="12" l="1"/>
  <c r="E26" i="12"/>
  <c r="G27" i="12" s="1"/>
  <c r="H27" i="12" s="1"/>
  <c r="I27" i="12" s="1"/>
  <c r="E22" i="6"/>
  <c r="D23" i="6" s="1"/>
  <c r="F22" i="6"/>
  <c r="D27" i="12" l="1"/>
  <c r="K27" i="12"/>
  <c r="G23" i="6"/>
  <c r="H23" i="6" s="1"/>
  <c r="I23" i="6" s="1"/>
  <c r="F23" i="6"/>
  <c r="E23" i="6"/>
  <c r="G24" i="6" s="1"/>
  <c r="H24" i="6" s="1"/>
  <c r="F27" i="12"/>
  <c r="E27" i="12"/>
  <c r="G28" i="12" s="1"/>
  <c r="H28" i="12" s="1"/>
  <c r="K23" i="6" l="1"/>
  <c r="I24" i="6"/>
  <c r="K24" i="6"/>
  <c r="D24" i="6"/>
  <c r="I28" i="12"/>
  <c r="K28" i="12"/>
  <c r="D28" i="12"/>
  <c r="F24" i="6" l="1"/>
  <c r="E24" i="6"/>
  <c r="G25" i="6" s="1"/>
  <c r="H25" i="6" s="1"/>
  <c r="F28" i="12"/>
  <c r="E28" i="12"/>
  <c r="G29" i="12" s="1"/>
  <c r="H29" i="12" s="1"/>
  <c r="D25" i="6" l="1"/>
  <c r="E25" i="6" s="1"/>
  <c r="K25" i="6"/>
  <c r="I25" i="6"/>
  <c r="I29" i="12"/>
  <c r="K29" i="12"/>
  <c r="D29" i="12"/>
  <c r="F25" i="6" l="1"/>
  <c r="G26" i="6"/>
  <c r="H26" i="6" s="1"/>
  <c r="I26" i="6" s="1"/>
  <c r="D26" i="6"/>
  <c r="F26" i="6" s="1"/>
  <c r="E29" i="12"/>
  <c r="G30" i="12" s="1"/>
  <c r="H30" i="12" s="1"/>
  <c r="F29" i="12"/>
  <c r="E26" i="6" l="1"/>
  <c r="D27" i="6" s="1"/>
  <c r="F27" i="6" s="1"/>
  <c r="K26" i="6"/>
  <c r="I30" i="12"/>
  <c r="K30" i="12"/>
  <c r="D30" i="12"/>
  <c r="G27" i="6" l="1"/>
  <c r="H27" i="6" s="1"/>
  <c r="I27" i="6" s="1"/>
  <c r="E27" i="6"/>
  <c r="G28" i="6" s="1"/>
  <c r="H28" i="6" s="1"/>
  <c r="K28" i="6" s="1"/>
  <c r="F30" i="12"/>
  <c r="E30" i="12"/>
  <c r="G31" i="12" s="1"/>
  <c r="H31" i="12" s="1"/>
  <c r="K27" i="6" l="1"/>
  <c r="D28" i="6"/>
  <c r="F28" i="6" s="1"/>
  <c r="I28" i="6"/>
  <c r="D31" i="12"/>
  <c r="E31" i="12" s="1"/>
  <c r="G32" i="12" s="1"/>
  <c r="H32" i="12" s="1"/>
  <c r="K31" i="12"/>
  <c r="I31" i="12"/>
  <c r="E28" i="6" l="1"/>
  <c r="D29" i="6" s="1"/>
  <c r="G29" i="6"/>
  <c r="H29" i="6" s="1"/>
  <c r="E29" i="6"/>
  <c r="G30" i="6" s="1"/>
  <c r="H30" i="6" s="1"/>
  <c r="F29" i="6"/>
  <c r="F31" i="12"/>
  <c r="D32" i="12"/>
  <c r="F32" i="12" s="1"/>
  <c r="K32" i="12"/>
  <c r="I32" i="12"/>
  <c r="K29" i="6" l="1"/>
  <c r="I29" i="6"/>
  <c r="K30" i="6"/>
  <c r="I30" i="6"/>
  <c r="D30" i="6"/>
  <c r="E32" i="12"/>
  <c r="F30" i="6" l="1"/>
  <c r="E30" i="6"/>
  <c r="D31" i="6" s="1"/>
  <c r="G33" i="12"/>
  <c r="H33" i="12" s="1"/>
  <c r="D33" i="12"/>
  <c r="G31" i="6" l="1"/>
  <c r="H31" i="6" s="1"/>
  <c r="I31" i="6" s="1"/>
  <c r="E31" i="6"/>
  <c r="G32" i="6" s="1"/>
  <c r="H32" i="6" s="1"/>
  <c r="F31" i="6"/>
  <c r="F33" i="12"/>
  <c r="E33" i="12"/>
  <c r="G34" i="12" s="1"/>
  <c r="H34" i="12" s="1"/>
  <c r="K33" i="12"/>
  <c r="I33" i="12"/>
  <c r="K31" i="6" l="1"/>
  <c r="I32" i="6"/>
  <c r="K32" i="6"/>
  <c r="D32" i="6"/>
  <c r="K34" i="12"/>
  <c r="I34" i="12"/>
  <c r="D34" i="12"/>
  <c r="F32" i="6" l="1"/>
  <c r="E32" i="6"/>
  <c r="G33" i="6" s="1"/>
  <c r="H33" i="6" s="1"/>
  <c r="F34" i="12"/>
  <c r="E34" i="12"/>
  <c r="G35" i="12" s="1"/>
  <c r="H35" i="12" s="1"/>
  <c r="D35" i="12" l="1"/>
  <c r="E35" i="12" s="1"/>
  <c r="G36" i="12" s="1"/>
  <c r="H36" i="12" s="1"/>
  <c r="D33" i="6"/>
  <c r="E33" i="6" s="1"/>
  <c r="G34" i="6" s="1"/>
  <c r="H34" i="6" s="1"/>
  <c r="I33" i="6"/>
  <c r="K33" i="6"/>
  <c r="F35" i="12"/>
  <c r="I35" i="12"/>
  <c r="K35" i="12"/>
  <c r="F33" i="6" l="1"/>
  <c r="D34" i="6"/>
  <c r="F34" i="6" s="1"/>
  <c r="K34" i="6"/>
  <c r="I34" i="6"/>
  <c r="D36" i="12"/>
  <c r="E36" i="12" s="1"/>
  <c r="I36" i="12"/>
  <c r="K36" i="12"/>
  <c r="E34" i="6" l="1"/>
  <c r="G35" i="6" s="1"/>
  <c r="H35" i="6" s="1"/>
  <c r="K35" i="6" s="1"/>
  <c r="F36" i="12"/>
  <c r="G37" i="12"/>
  <c r="H37" i="12" s="1"/>
  <c r="D37" i="12"/>
  <c r="I35" i="6" l="1"/>
  <c r="D35" i="6"/>
  <c r="E35" i="6" s="1"/>
  <c r="G36" i="6" s="1"/>
  <c r="H36" i="6" s="1"/>
  <c r="I36" i="6" s="1"/>
  <c r="F37" i="12"/>
  <c r="E37" i="12"/>
  <c r="G38" i="12" s="1"/>
  <c r="H38" i="12" s="1"/>
  <c r="I37" i="12"/>
  <c r="K37" i="12"/>
  <c r="F35" i="6" l="1"/>
  <c r="K36" i="6"/>
  <c r="D36" i="6"/>
  <c r="E36" i="6" s="1"/>
  <c r="G37" i="6" s="1"/>
  <c r="H37" i="6" s="1"/>
  <c r="K37" i="6" s="1"/>
  <c r="D38" i="12"/>
  <c r="F38" i="12" s="1"/>
  <c r="K38" i="12"/>
  <c r="I38" i="12"/>
  <c r="F36" i="6" l="1"/>
  <c r="I37" i="6"/>
  <c r="D37" i="6"/>
  <c r="F37" i="6" s="1"/>
  <c r="E38" i="12"/>
  <c r="G39" i="12" s="1"/>
  <c r="H39" i="12" s="1"/>
  <c r="K39" i="12" s="1"/>
  <c r="E37" i="6" l="1"/>
  <c r="G38" i="6" s="1"/>
  <c r="H38" i="6" s="1"/>
  <c r="I38" i="6" s="1"/>
  <c r="D39" i="12"/>
  <c r="E39" i="12" s="1"/>
  <c r="G40" i="12" s="1"/>
  <c r="H40" i="12" s="1"/>
  <c r="I40" i="12" s="1"/>
  <c r="I39" i="12"/>
  <c r="K38" i="6" l="1"/>
  <c r="D38" i="6"/>
  <c r="F38" i="6" s="1"/>
  <c r="K40" i="12"/>
  <c r="D40" i="12"/>
  <c r="F39" i="12"/>
  <c r="E38" i="6" l="1"/>
  <c r="G39" i="6" s="1"/>
  <c r="H39" i="6" s="1"/>
  <c r="E40" i="12"/>
  <c r="G41" i="12" s="1"/>
  <c r="H41" i="12" s="1"/>
  <c r="F40" i="12"/>
  <c r="K41" i="12"/>
  <c r="I41" i="12"/>
  <c r="D41" i="12"/>
  <c r="D39" i="6" l="1"/>
  <c r="F39" i="6" s="1"/>
  <c r="I39" i="6"/>
  <c r="K39" i="6"/>
  <c r="F41" i="12"/>
  <c r="E41" i="12"/>
  <c r="G42" i="12" s="1"/>
  <c r="H42" i="12" s="1"/>
  <c r="E39" i="6" l="1"/>
  <c r="G40" i="6" s="1"/>
  <c r="H40" i="6" s="1"/>
  <c r="I40" i="6" s="1"/>
  <c r="K40" i="6"/>
  <c r="I42" i="12"/>
  <c r="K42" i="12"/>
  <c r="D42" i="12"/>
  <c r="D40" i="6" l="1"/>
  <c r="F40" i="6" s="1"/>
  <c r="E42" i="12"/>
  <c r="G43" i="12" s="1"/>
  <c r="H43" i="12" s="1"/>
  <c r="F42" i="12"/>
  <c r="E40" i="6" l="1"/>
  <c r="G41" i="6" s="1"/>
  <c r="H41" i="6" s="1"/>
  <c r="K41" i="6" s="1"/>
  <c r="I41" i="6"/>
  <c r="D41" i="6"/>
  <c r="F41" i="6"/>
  <c r="D43" i="12"/>
  <c r="I43" i="12"/>
  <c r="K43" i="12"/>
  <c r="E41" i="6" l="1"/>
  <c r="G42" i="6" s="1"/>
  <c r="H42" i="6" s="1"/>
  <c r="K42" i="6" s="1"/>
  <c r="D42" i="6"/>
  <c r="I42" i="6"/>
  <c r="E43" i="12"/>
  <c r="G44" i="12" s="1"/>
  <c r="H44" i="12" s="1"/>
  <c r="F43" i="12"/>
  <c r="E42" i="6" l="1"/>
  <c r="G43" i="6" s="1"/>
  <c r="H43" i="6" s="1"/>
  <c r="I43" i="6" s="1"/>
  <c r="F42" i="6"/>
  <c r="D44" i="12"/>
  <c r="K44" i="12"/>
  <c r="I44" i="12"/>
  <c r="K43" i="6" l="1"/>
  <c r="D43" i="6"/>
  <c r="F43" i="6" s="1"/>
  <c r="E43" i="6"/>
  <c r="G44" i="6" s="1"/>
  <c r="H44" i="6" s="1"/>
  <c r="F44" i="12"/>
  <c r="E44" i="12"/>
  <c r="G45" i="12" s="1"/>
  <c r="H45" i="12" s="1"/>
  <c r="K45" i="12" s="1"/>
  <c r="D44" i="6" l="1"/>
  <c r="I45" i="12"/>
  <c r="D45" i="12"/>
  <c r="E45" i="12" s="1"/>
  <c r="F44" i="6"/>
  <c r="E44" i="6"/>
  <c r="G45" i="6" s="1"/>
  <c r="H45" i="6" s="1"/>
  <c r="I44" i="6"/>
  <c r="K44" i="6"/>
  <c r="D46" i="12" l="1"/>
  <c r="F46" i="12" s="1"/>
  <c r="G46" i="12"/>
  <c r="H46" i="12" s="1"/>
  <c r="I46" i="12" s="1"/>
  <c r="F45" i="12"/>
  <c r="D45" i="6"/>
  <c r="K45" i="6"/>
  <c r="I45" i="6"/>
  <c r="E45" i="6" l="1"/>
  <c r="G46" i="6" s="1"/>
  <c r="H46" i="6" s="1"/>
  <c r="I46" i="6" s="1"/>
  <c r="F45" i="6"/>
  <c r="K46" i="12"/>
  <c r="E46" i="12"/>
  <c r="G47" i="12" s="1"/>
  <c r="H47" i="12" s="1"/>
  <c r="I47" i="12" s="1"/>
  <c r="D46" i="6" l="1"/>
  <c r="E46" i="6" s="1"/>
  <c r="G47" i="6" s="1"/>
  <c r="H47" i="6" s="1"/>
  <c r="K47" i="6" s="1"/>
  <c r="K46" i="6"/>
  <c r="K47" i="12"/>
  <c r="D47" i="12"/>
  <c r="F47" i="12" s="1"/>
  <c r="E47" i="12"/>
  <c r="G48" i="12" s="1"/>
  <c r="H48" i="12" s="1"/>
  <c r="E6" i="4"/>
  <c r="I47" i="6" l="1"/>
  <c r="F46" i="6"/>
  <c r="D47" i="6"/>
  <c r="E47" i="6" s="1"/>
  <c r="D48" i="12"/>
  <c r="E48" i="12" s="1"/>
  <c r="G49" i="12" s="1"/>
  <c r="H49" i="12" s="1"/>
  <c r="I48" i="12"/>
  <c r="K48" i="12"/>
  <c r="D6" i="4"/>
  <c r="F7" i="4" s="1"/>
  <c r="G7" i="4" s="1"/>
  <c r="G48" i="6" l="1"/>
  <c r="H48" i="6" s="1"/>
  <c r="K48" i="6" s="1"/>
  <c r="F47" i="6"/>
  <c r="D48" i="6"/>
  <c r="F48" i="6" s="1"/>
  <c r="F48" i="12"/>
  <c r="D49" i="12"/>
  <c r="E49" i="12" s="1"/>
  <c r="G50" i="12" s="1"/>
  <c r="H50" i="12" s="1"/>
  <c r="I50" i="12" s="1"/>
  <c r="I49" i="12"/>
  <c r="K49" i="12"/>
  <c r="H7" i="4"/>
  <c r="J7" i="4"/>
  <c r="I7" i="4"/>
  <c r="D7" i="4"/>
  <c r="E7" i="4" s="1"/>
  <c r="D6" i="1"/>
  <c r="I48" i="6" l="1"/>
  <c r="E48" i="6"/>
  <c r="D49" i="6" s="1"/>
  <c r="E49" i="6" s="1"/>
  <c r="G50" i="6" s="1"/>
  <c r="H50" i="6" s="1"/>
  <c r="I50" i="6" s="1"/>
  <c r="D50" i="12"/>
  <c r="K50" i="12"/>
  <c r="F49" i="12"/>
  <c r="D8" i="4"/>
  <c r="E8" i="4" s="1"/>
  <c r="D9" i="4" s="1"/>
  <c r="E9" i="4" s="1"/>
  <c r="F10" i="4" s="1"/>
  <c r="G10" i="4" s="1"/>
  <c r="F8" i="4"/>
  <c r="G8" i="4" s="1"/>
  <c r="E6" i="1"/>
  <c r="F6" i="1" s="1"/>
  <c r="D7" i="1"/>
  <c r="K50" i="6" l="1"/>
  <c r="F49" i="6"/>
  <c r="D50" i="6"/>
  <c r="G49" i="6"/>
  <c r="H49" i="6" s="1"/>
  <c r="I49" i="6" s="1"/>
  <c r="E50" i="12"/>
  <c r="G51" i="12" s="1"/>
  <c r="H51" i="12" s="1"/>
  <c r="I51" i="12" s="1"/>
  <c r="F50" i="12"/>
  <c r="F9" i="4"/>
  <c r="G9" i="4" s="1"/>
  <c r="J9" i="4" s="1"/>
  <c r="K51" i="12"/>
  <c r="D51" i="12"/>
  <c r="H10" i="4"/>
  <c r="J10" i="4"/>
  <c r="I10" i="4"/>
  <c r="H8" i="4"/>
  <c r="J8" i="4"/>
  <c r="I8" i="4"/>
  <c r="H6" i="1"/>
  <c r="G6" i="1"/>
  <c r="D10" i="4"/>
  <c r="E10" i="4" s="1"/>
  <c r="E7" i="1"/>
  <c r="D8" i="1"/>
  <c r="E50" i="6" l="1"/>
  <c r="G51" i="6" s="1"/>
  <c r="H51" i="6" s="1"/>
  <c r="K51" i="6" s="1"/>
  <c r="F50" i="6"/>
  <c r="K49" i="6"/>
  <c r="I51" i="6"/>
  <c r="H9" i="4"/>
  <c r="I9" i="4"/>
  <c r="F51" i="12"/>
  <c r="E51" i="12"/>
  <c r="D52" i="12" s="1"/>
  <c r="H7" i="1"/>
  <c r="G7" i="1"/>
  <c r="F7" i="1"/>
  <c r="D11" i="4"/>
  <c r="E11" i="4" s="1"/>
  <c r="F12" i="4" s="1"/>
  <c r="G12" i="4" s="1"/>
  <c r="F11" i="4"/>
  <c r="G11" i="4" s="1"/>
  <c r="D9" i="1"/>
  <c r="E8" i="1"/>
  <c r="D51" i="6" l="1"/>
  <c r="F51" i="6"/>
  <c r="E51" i="6"/>
  <c r="G52" i="12"/>
  <c r="H52" i="12" s="1"/>
  <c r="F52" i="12"/>
  <c r="E52" i="12"/>
  <c r="G53" i="12" s="1"/>
  <c r="H53" i="12" s="1"/>
  <c r="H12" i="4"/>
  <c r="J12" i="4"/>
  <c r="I12" i="4"/>
  <c r="H11" i="4"/>
  <c r="J11" i="4"/>
  <c r="I11" i="4"/>
  <c r="H8" i="1"/>
  <c r="G8" i="1"/>
  <c r="F8" i="1"/>
  <c r="D12" i="4"/>
  <c r="D10" i="1"/>
  <c r="E9" i="1"/>
  <c r="G52" i="6" l="1"/>
  <c r="H52" i="6" s="1"/>
  <c r="D52" i="6"/>
  <c r="I52" i="12"/>
  <c r="K52" i="12"/>
  <c r="D53" i="12"/>
  <c r="F53" i="12" s="1"/>
  <c r="I53" i="12"/>
  <c r="K53" i="12"/>
  <c r="H9" i="1"/>
  <c r="G9" i="1"/>
  <c r="F9" i="1"/>
  <c r="E12" i="4"/>
  <c r="F13" i="4" s="1"/>
  <c r="G13" i="4" s="1"/>
  <c r="D11" i="1"/>
  <c r="E10" i="1"/>
  <c r="E52" i="6" l="1"/>
  <c r="D53" i="6" s="1"/>
  <c r="F52" i="6"/>
  <c r="I52" i="6"/>
  <c r="K52" i="6"/>
  <c r="E53" i="12"/>
  <c r="D54" i="12" s="1"/>
  <c r="E54" i="12" s="1"/>
  <c r="G55" i="12" s="1"/>
  <c r="H55" i="12" s="1"/>
  <c r="H13" i="4"/>
  <c r="J13" i="4"/>
  <c r="I13" i="4"/>
  <c r="H10" i="1"/>
  <c r="G10" i="1"/>
  <c r="F10" i="1"/>
  <c r="D13" i="4"/>
  <c r="E13" i="4" s="1"/>
  <c r="F14" i="4" s="1"/>
  <c r="G14" i="4" s="1"/>
  <c r="D12" i="1"/>
  <c r="E11" i="1"/>
  <c r="G53" i="6" l="1"/>
  <c r="H53" i="6" s="1"/>
  <c r="I53" i="6" s="1"/>
  <c r="F53" i="6"/>
  <c r="E53" i="6"/>
  <c r="G54" i="6" s="1"/>
  <c r="H54" i="6" s="1"/>
  <c r="F54" i="12"/>
  <c r="G54" i="12"/>
  <c r="H54" i="12" s="1"/>
  <c r="D55" i="12"/>
  <c r="K55" i="12"/>
  <c r="I55" i="12"/>
  <c r="H14" i="4"/>
  <c r="J14" i="4"/>
  <c r="I14" i="4"/>
  <c r="H11" i="1"/>
  <c r="G11" i="1"/>
  <c r="F11" i="1"/>
  <c r="D14" i="4"/>
  <c r="D13" i="1"/>
  <c r="E12" i="1"/>
  <c r="D54" i="6" l="1"/>
  <c r="E54" i="6" s="1"/>
  <c r="G55" i="6" s="1"/>
  <c r="H55" i="6" s="1"/>
  <c r="K53" i="6"/>
  <c r="I54" i="6"/>
  <c r="K54" i="6"/>
  <c r="F55" i="12"/>
  <c r="I54" i="12"/>
  <c r="K54" i="12"/>
  <c r="E55" i="12"/>
  <c r="G56" i="12" s="1"/>
  <c r="H56" i="12" s="1"/>
  <c r="I56" i="12" s="1"/>
  <c r="H12" i="1"/>
  <c r="G12" i="1"/>
  <c r="F12" i="1"/>
  <c r="E14" i="4"/>
  <c r="D15" i="4" s="1"/>
  <c r="D14" i="1"/>
  <c r="E13" i="1"/>
  <c r="F54" i="6" l="1"/>
  <c r="D55" i="6"/>
  <c r="E55" i="6" s="1"/>
  <c r="G56" i="6" s="1"/>
  <c r="H56" i="6" s="1"/>
  <c r="F55" i="6"/>
  <c r="K55" i="6"/>
  <c r="I55" i="6"/>
  <c r="K56" i="12"/>
  <c r="D56" i="12"/>
  <c r="H13" i="1"/>
  <c r="G13" i="1"/>
  <c r="F13" i="1"/>
  <c r="F15" i="4"/>
  <c r="G15" i="4" s="1"/>
  <c r="E15" i="4"/>
  <c r="D16" i="4" s="1"/>
  <c r="D15" i="1"/>
  <c r="E14" i="1"/>
  <c r="D56" i="6" l="1"/>
  <c r="F56" i="6" s="1"/>
  <c r="I56" i="6"/>
  <c r="K56" i="6"/>
  <c r="F56" i="12"/>
  <c r="E56" i="12"/>
  <c r="H15" i="4"/>
  <c r="J15" i="4"/>
  <c r="I15" i="4"/>
  <c r="H14" i="1"/>
  <c r="G14" i="1"/>
  <c r="F14" i="1"/>
  <c r="E16" i="4"/>
  <c r="F17" i="4" s="1"/>
  <c r="G17" i="4" s="1"/>
  <c r="F16" i="4"/>
  <c r="G16" i="4" s="1"/>
  <c r="D16" i="1"/>
  <c r="E15" i="1"/>
  <c r="E56" i="6" l="1"/>
  <c r="G57" i="6" s="1"/>
  <c r="H57" i="6" s="1"/>
  <c r="K57" i="6"/>
  <c r="I57" i="6"/>
  <c r="D57" i="6"/>
  <c r="G57" i="12"/>
  <c r="H57" i="12" s="1"/>
  <c r="D57" i="12"/>
  <c r="H16" i="4"/>
  <c r="J16" i="4"/>
  <c r="I16" i="4"/>
  <c r="H17" i="4"/>
  <c r="J17" i="4"/>
  <c r="I17" i="4"/>
  <c r="H15" i="1"/>
  <c r="G15" i="1"/>
  <c r="F15" i="1"/>
  <c r="D17" i="4"/>
  <c r="D17" i="1"/>
  <c r="E16" i="1"/>
  <c r="F57" i="6" l="1"/>
  <c r="E57" i="6"/>
  <c r="G58" i="6" s="1"/>
  <c r="H58" i="6" s="1"/>
  <c r="F57" i="12"/>
  <c r="E57" i="12"/>
  <c r="G58" i="12" s="1"/>
  <c r="H58" i="12" s="1"/>
  <c r="I57" i="12"/>
  <c r="K57" i="12"/>
  <c r="H16" i="1"/>
  <c r="G16" i="1"/>
  <c r="F16" i="1"/>
  <c r="E17" i="4"/>
  <c r="D18" i="4" s="1"/>
  <c r="D18" i="1"/>
  <c r="E17" i="1"/>
  <c r="D58" i="6" l="1"/>
  <c r="I58" i="6"/>
  <c r="K58" i="6"/>
  <c r="D58" i="12"/>
  <c r="F58" i="12" s="1"/>
  <c r="K58" i="12"/>
  <c r="I58" i="12"/>
  <c r="H17" i="1"/>
  <c r="G17" i="1"/>
  <c r="F17" i="1"/>
  <c r="E18" i="4"/>
  <c r="D19" i="4" s="1"/>
  <c r="F18" i="4"/>
  <c r="G18" i="4" s="1"/>
  <c r="D19" i="1"/>
  <c r="E18" i="1"/>
  <c r="F58" i="6" l="1"/>
  <c r="E58" i="6"/>
  <c r="G59" i="6" s="1"/>
  <c r="H59" i="6" s="1"/>
  <c r="I59" i="6" s="1"/>
  <c r="E58" i="12"/>
  <c r="G59" i="12" s="1"/>
  <c r="H59" i="12" s="1"/>
  <c r="H18" i="4"/>
  <c r="J18" i="4"/>
  <c r="I18" i="4"/>
  <c r="H18" i="1"/>
  <c r="G18" i="1"/>
  <c r="F18" i="1"/>
  <c r="F19" i="4"/>
  <c r="G19" i="4" s="1"/>
  <c r="E19" i="4"/>
  <c r="D20" i="4" s="1"/>
  <c r="D20" i="1"/>
  <c r="E19" i="1"/>
  <c r="D59" i="6" l="1"/>
  <c r="E59" i="6" s="1"/>
  <c r="G60" i="6" s="1"/>
  <c r="H60" i="6" s="1"/>
  <c r="K59" i="6"/>
  <c r="D59" i="12"/>
  <c r="E59" i="12" s="1"/>
  <c r="F59" i="12"/>
  <c r="I59" i="12"/>
  <c r="K59" i="12"/>
  <c r="H19" i="4"/>
  <c r="J19" i="4"/>
  <c r="I19" i="4"/>
  <c r="H19" i="1"/>
  <c r="G19" i="1"/>
  <c r="F19" i="1"/>
  <c r="F20" i="4"/>
  <c r="G20" i="4" s="1"/>
  <c r="E20" i="4"/>
  <c r="F21" i="4" s="1"/>
  <c r="G21" i="4" s="1"/>
  <c r="D21" i="1"/>
  <c r="E20" i="1"/>
  <c r="K60" i="6" l="1"/>
  <c r="I60" i="6"/>
  <c r="D60" i="6"/>
  <c r="F59" i="6"/>
  <c r="G60" i="12"/>
  <c r="H60" i="12" s="1"/>
  <c r="D60" i="12"/>
  <c r="H21" i="4"/>
  <c r="J21" i="4"/>
  <c r="I21" i="4"/>
  <c r="H20" i="4"/>
  <c r="J20" i="4"/>
  <c r="I20" i="4"/>
  <c r="H20" i="1"/>
  <c r="G20" i="1"/>
  <c r="F20" i="1"/>
  <c r="D21" i="4"/>
  <c r="E21" i="4" s="1"/>
  <c r="F22" i="4" s="1"/>
  <c r="G22" i="4" s="1"/>
  <c r="D22" i="1"/>
  <c r="E21" i="1"/>
  <c r="F60" i="6" l="1"/>
  <c r="E60" i="6"/>
  <c r="E60" i="12"/>
  <c r="D61" i="12" s="1"/>
  <c r="F60" i="12"/>
  <c r="K60" i="12"/>
  <c r="I60" i="12"/>
  <c r="H22" i="4"/>
  <c r="J22" i="4"/>
  <c r="I22" i="4"/>
  <c r="H21" i="1"/>
  <c r="G21" i="1"/>
  <c r="F21" i="1"/>
  <c r="D22" i="4"/>
  <c r="E22" i="4" s="1"/>
  <c r="D23" i="4" s="1"/>
  <c r="D23" i="1"/>
  <c r="E22" i="1"/>
  <c r="D61" i="6" l="1"/>
  <c r="G61" i="6"/>
  <c r="H61" i="6" s="1"/>
  <c r="G61" i="12"/>
  <c r="H61" i="12" s="1"/>
  <c r="I61" i="12" s="1"/>
  <c r="K61" i="12"/>
  <c r="F61" i="12"/>
  <c r="E61" i="12"/>
  <c r="G62" i="12" s="1"/>
  <c r="H62" i="12" s="1"/>
  <c r="H22" i="1"/>
  <c r="G22" i="1"/>
  <c r="F22" i="1"/>
  <c r="F23" i="4"/>
  <c r="G23" i="4" s="1"/>
  <c r="E23" i="4"/>
  <c r="F24" i="4" s="1"/>
  <c r="G24" i="4" s="1"/>
  <c r="D24" i="1"/>
  <c r="E23" i="1"/>
  <c r="K61" i="6" l="1"/>
  <c r="I61" i="6"/>
  <c r="F61" i="6"/>
  <c r="E61" i="6"/>
  <c r="G62" i="6" s="1"/>
  <c r="H62" i="6" s="1"/>
  <c r="D62" i="12"/>
  <c r="I62" i="12"/>
  <c r="K62" i="12"/>
  <c r="E62" i="12"/>
  <c r="G63" i="12" s="1"/>
  <c r="H63" i="12" s="1"/>
  <c r="F62" i="12"/>
  <c r="H23" i="4"/>
  <c r="J23" i="4"/>
  <c r="I23" i="4"/>
  <c r="H24" i="4"/>
  <c r="J24" i="4"/>
  <c r="I24" i="4"/>
  <c r="H23" i="1"/>
  <c r="G23" i="1"/>
  <c r="F23" i="1"/>
  <c r="D24" i="4"/>
  <c r="E24" i="4" s="1"/>
  <c r="D25" i="1"/>
  <c r="E24" i="1"/>
  <c r="D62" i="6" l="1"/>
  <c r="E62" i="6" s="1"/>
  <c r="F62" i="6"/>
  <c r="K62" i="6"/>
  <c r="I62" i="6"/>
  <c r="K63" i="12"/>
  <c r="E13" i="11" s="1"/>
  <c r="I63" i="12"/>
  <c r="K3" i="12" s="1"/>
  <c r="C13" i="11" s="1"/>
  <c r="D63" i="12"/>
  <c r="H24" i="1"/>
  <c r="G24" i="1"/>
  <c r="F24" i="1"/>
  <c r="F25" i="4"/>
  <c r="G25" i="4" s="1"/>
  <c r="D25" i="4"/>
  <c r="E25" i="4" s="1"/>
  <c r="F26" i="4" s="1"/>
  <c r="G26" i="4" s="1"/>
  <c r="D26" i="1"/>
  <c r="E25" i="1"/>
  <c r="D63" i="6" l="1"/>
  <c r="G63" i="6"/>
  <c r="H63" i="6" s="1"/>
  <c r="K63" i="6" s="1"/>
  <c r="E14" i="11" s="1"/>
  <c r="I63" i="6"/>
  <c r="K3" i="6" s="1"/>
  <c r="C14" i="11" s="1"/>
  <c r="F63" i="6"/>
  <c r="E63" i="6"/>
  <c r="F63" i="12"/>
  <c r="E63" i="12"/>
  <c r="K4" i="12"/>
  <c r="D13" i="11" s="1"/>
  <c r="H25" i="4"/>
  <c r="J25" i="4"/>
  <c r="I25" i="4"/>
  <c r="H26" i="4"/>
  <c r="J26" i="4"/>
  <c r="I26" i="4"/>
  <c r="H25" i="1"/>
  <c r="G25" i="1"/>
  <c r="F25" i="1"/>
  <c r="D26" i="4"/>
  <c r="E26" i="4" s="1"/>
  <c r="D27" i="4" s="1"/>
  <c r="D27" i="1"/>
  <c r="E26" i="1"/>
  <c r="K4" i="6" l="1"/>
  <c r="D14" i="11" s="1"/>
  <c r="H26" i="1"/>
  <c r="G26" i="1"/>
  <c r="F26" i="1"/>
  <c r="E27" i="4"/>
  <c r="F28" i="4" s="1"/>
  <c r="G28" i="4" s="1"/>
  <c r="F27" i="4"/>
  <c r="G27" i="4" s="1"/>
  <c r="D28" i="1"/>
  <c r="E27" i="1"/>
  <c r="H28" i="4" l="1"/>
  <c r="J28" i="4"/>
  <c r="I28" i="4"/>
  <c r="H27" i="4"/>
  <c r="J27" i="4"/>
  <c r="I27" i="4"/>
  <c r="H27" i="1"/>
  <c r="G27" i="1"/>
  <c r="F27" i="1"/>
  <c r="D28" i="4"/>
  <c r="E28" i="4" s="1"/>
  <c r="F29" i="4" s="1"/>
  <c r="G29" i="4" s="1"/>
  <c r="D29" i="1"/>
  <c r="E28" i="1"/>
  <c r="H29" i="4" l="1"/>
  <c r="J29" i="4"/>
  <c r="I29" i="4"/>
  <c r="H28" i="1"/>
  <c r="G28" i="1"/>
  <c r="F28" i="1"/>
  <c r="D29" i="4"/>
  <c r="E29" i="4" s="1"/>
  <c r="F30" i="4" s="1"/>
  <c r="G30" i="4" s="1"/>
  <c r="D30" i="1"/>
  <c r="E29" i="1"/>
  <c r="H30" i="4" l="1"/>
  <c r="J30" i="4"/>
  <c r="I30" i="4"/>
  <c r="H29" i="1"/>
  <c r="G29" i="1"/>
  <c r="F29" i="1"/>
  <c r="D30" i="4"/>
  <c r="E30" i="4" s="1"/>
  <c r="D31" i="4" s="1"/>
  <c r="D31" i="1"/>
  <c r="E30" i="1"/>
  <c r="H30" i="1" l="1"/>
  <c r="G30" i="1"/>
  <c r="F30" i="1"/>
  <c r="F31" i="4"/>
  <c r="G31" i="4" s="1"/>
  <c r="E31" i="4"/>
  <c r="D32" i="4" s="1"/>
  <c r="D32" i="1"/>
  <c r="E31" i="1"/>
  <c r="H31" i="4" l="1"/>
  <c r="J31" i="4"/>
  <c r="I31" i="4"/>
  <c r="H31" i="1"/>
  <c r="G31" i="1"/>
  <c r="F31" i="1"/>
  <c r="E32" i="4"/>
  <c r="F33" i="4" s="1"/>
  <c r="G33" i="4" s="1"/>
  <c r="F32" i="4"/>
  <c r="G32" i="4" s="1"/>
  <c r="D33" i="1"/>
  <c r="E32" i="1"/>
  <c r="H32" i="4" l="1"/>
  <c r="J32" i="4"/>
  <c r="I32" i="4"/>
  <c r="H33" i="4"/>
  <c r="J33" i="4"/>
  <c r="I33" i="4"/>
  <c r="H32" i="1"/>
  <c r="G32" i="1"/>
  <c r="F32" i="1"/>
  <c r="D33" i="4"/>
  <c r="D34" i="1"/>
  <c r="E33" i="1"/>
  <c r="H33" i="1" l="1"/>
  <c r="G33" i="1"/>
  <c r="F33" i="1"/>
  <c r="E33" i="4"/>
  <c r="D34" i="4" s="1"/>
  <c r="D35" i="1"/>
  <c r="E34" i="1"/>
  <c r="H34" i="1" l="1"/>
  <c r="G34" i="1"/>
  <c r="F34" i="1"/>
  <c r="F34" i="4"/>
  <c r="G34" i="4" s="1"/>
  <c r="E34" i="4"/>
  <c r="D35" i="4" s="1"/>
  <c r="D36" i="1"/>
  <c r="E35" i="1"/>
  <c r="H34" i="4" l="1"/>
  <c r="J34" i="4"/>
  <c r="I34" i="4"/>
  <c r="H35" i="1"/>
  <c r="G35" i="1"/>
  <c r="F35" i="1"/>
  <c r="E35" i="4"/>
  <c r="D36" i="4" s="1"/>
  <c r="F35" i="4"/>
  <c r="G35" i="4" s="1"/>
  <c r="D37" i="1"/>
  <c r="E36" i="1"/>
  <c r="H35" i="4" l="1"/>
  <c r="J35" i="4"/>
  <c r="I35" i="4"/>
  <c r="H36" i="1"/>
  <c r="G36" i="1"/>
  <c r="F36" i="1"/>
  <c r="F36" i="4"/>
  <c r="G36" i="4" s="1"/>
  <c r="E36" i="4"/>
  <c r="F37" i="4" s="1"/>
  <c r="G37" i="4" s="1"/>
  <c r="D38" i="1"/>
  <c r="E37" i="1"/>
  <c r="H37" i="4" l="1"/>
  <c r="J37" i="4"/>
  <c r="I37" i="4"/>
  <c r="H36" i="4"/>
  <c r="J36" i="4"/>
  <c r="I36" i="4"/>
  <c r="H37" i="1"/>
  <c r="G37" i="1"/>
  <c r="F37" i="1"/>
  <c r="D37" i="4"/>
  <c r="E37" i="4" s="1"/>
  <c r="F38" i="4" s="1"/>
  <c r="G38" i="4" s="1"/>
  <c r="D39" i="1"/>
  <c r="E38" i="1"/>
  <c r="H38" i="4" l="1"/>
  <c r="J38" i="4"/>
  <c r="I38" i="4"/>
  <c r="H38" i="1"/>
  <c r="G38" i="1"/>
  <c r="F38" i="1"/>
  <c r="D38" i="4"/>
  <c r="E38" i="4" s="1"/>
  <c r="D39" i="4" s="1"/>
  <c r="D40" i="1"/>
  <c r="E39" i="1"/>
  <c r="H39" i="1" l="1"/>
  <c r="G39" i="1"/>
  <c r="F39" i="1"/>
  <c r="F39" i="4"/>
  <c r="G39" i="4" s="1"/>
  <c r="E39" i="4"/>
  <c r="F40" i="4" s="1"/>
  <c r="G40" i="4" s="1"/>
  <c r="D41" i="1"/>
  <c r="E40" i="1"/>
  <c r="H39" i="4" l="1"/>
  <c r="J39" i="4"/>
  <c r="I39" i="4"/>
  <c r="H40" i="4"/>
  <c r="J40" i="4"/>
  <c r="I40" i="4"/>
  <c r="H40" i="1"/>
  <c r="G40" i="1"/>
  <c r="F40" i="1"/>
  <c r="D40" i="4"/>
  <c r="D42" i="1"/>
  <c r="E41" i="1"/>
  <c r="H41" i="1" l="1"/>
  <c r="G41" i="1"/>
  <c r="F41" i="1"/>
  <c r="E40" i="4"/>
  <c r="F41" i="4" s="1"/>
  <c r="G41" i="4" s="1"/>
  <c r="D43" i="1"/>
  <c r="E42" i="1"/>
  <c r="H41" i="4" l="1"/>
  <c r="J41" i="4"/>
  <c r="I41" i="4"/>
  <c r="H42" i="1"/>
  <c r="G42" i="1"/>
  <c r="F42" i="1"/>
  <c r="D41" i="4"/>
  <c r="E41" i="4" s="1"/>
  <c r="F42" i="4" s="1"/>
  <c r="G42" i="4" s="1"/>
  <c r="D44" i="1"/>
  <c r="E43" i="1"/>
  <c r="H42" i="4" l="1"/>
  <c r="J42" i="4"/>
  <c r="I42" i="4"/>
  <c r="H43" i="1"/>
  <c r="G43" i="1"/>
  <c r="F43" i="1"/>
  <c r="D42" i="4"/>
  <c r="E42" i="4" s="1"/>
  <c r="D43" i="4" s="1"/>
  <c r="D45" i="1"/>
  <c r="E44" i="1"/>
  <c r="H44" i="1" l="1"/>
  <c r="G44" i="1"/>
  <c r="F44" i="1"/>
  <c r="F43" i="4"/>
  <c r="G43" i="4" s="1"/>
  <c r="E43" i="4"/>
  <c r="F44" i="4" s="1"/>
  <c r="G44" i="4" s="1"/>
  <c r="D46" i="1"/>
  <c r="E45" i="1"/>
  <c r="H43" i="4" l="1"/>
  <c r="J43" i="4"/>
  <c r="I43" i="4"/>
  <c r="H44" i="4"/>
  <c r="J44" i="4"/>
  <c r="I44" i="4"/>
  <c r="H45" i="1"/>
  <c r="G45" i="1"/>
  <c r="F45" i="1"/>
  <c r="D44" i="4"/>
  <c r="E44" i="4" s="1"/>
  <c r="F45" i="4" s="1"/>
  <c r="G45" i="4" s="1"/>
  <c r="D47" i="1"/>
  <c r="E46" i="1"/>
  <c r="H45" i="4" l="1"/>
  <c r="J45" i="4"/>
  <c r="I45" i="4"/>
  <c r="H46" i="1"/>
  <c r="G46" i="1"/>
  <c r="F46" i="1"/>
  <c r="D45" i="4"/>
  <c r="E45" i="4" s="1"/>
  <c r="D48" i="1"/>
  <c r="E47" i="1"/>
  <c r="H47" i="1" l="1"/>
  <c r="G47" i="1"/>
  <c r="F47" i="1"/>
  <c r="F46" i="4"/>
  <c r="G46" i="4" s="1"/>
  <c r="D46" i="4"/>
  <c r="E46" i="4" s="1"/>
  <c r="D47" i="4" s="1"/>
  <c r="D49" i="1"/>
  <c r="E48" i="1"/>
  <c r="H46" i="4" l="1"/>
  <c r="J46" i="4"/>
  <c r="I46" i="4"/>
  <c r="H48" i="1"/>
  <c r="G48" i="1"/>
  <c r="F48" i="1"/>
  <c r="F47" i="4"/>
  <c r="G47" i="4" s="1"/>
  <c r="E47" i="4"/>
  <c r="D48" i="4" s="1"/>
  <c r="D50" i="1"/>
  <c r="E49" i="1"/>
  <c r="H47" i="4" l="1"/>
  <c r="J47" i="4"/>
  <c r="I47" i="4"/>
  <c r="H49" i="1"/>
  <c r="G49" i="1"/>
  <c r="F49" i="1"/>
  <c r="E48" i="4"/>
  <c r="F49" i="4" s="1"/>
  <c r="G49" i="4" s="1"/>
  <c r="F48" i="4"/>
  <c r="G48" i="4" s="1"/>
  <c r="D51" i="1"/>
  <c r="E50" i="1"/>
  <c r="H48" i="4" l="1"/>
  <c r="J48" i="4"/>
  <c r="I48" i="4"/>
  <c r="H49" i="4"/>
  <c r="J49" i="4"/>
  <c r="I49" i="4"/>
  <c r="H50" i="1"/>
  <c r="G50" i="1"/>
  <c r="F50" i="1"/>
  <c r="D49" i="4"/>
  <c r="D52" i="1"/>
  <c r="E51" i="1"/>
  <c r="H51" i="1" l="1"/>
  <c r="G51" i="1"/>
  <c r="F51" i="1"/>
  <c r="E49" i="4"/>
  <c r="D50" i="4" s="1"/>
  <c r="D53" i="1"/>
  <c r="E52" i="1"/>
  <c r="H52" i="1" l="1"/>
  <c r="G52" i="1"/>
  <c r="F52" i="1"/>
  <c r="E50" i="4"/>
  <c r="D51" i="4" s="1"/>
  <c r="F50" i="4"/>
  <c r="G50" i="4" s="1"/>
  <c r="D54" i="1"/>
  <c r="E53" i="1"/>
  <c r="H50" i="4" l="1"/>
  <c r="J50" i="4"/>
  <c r="I50" i="4"/>
  <c r="H53" i="1"/>
  <c r="G53" i="1"/>
  <c r="F53" i="1"/>
  <c r="F51" i="4"/>
  <c r="G51" i="4" s="1"/>
  <c r="E51" i="4"/>
  <c r="F52" i="4" s="1"/>
  <c r="G52" i="4" s="1"/>
  <c r="D55" i="1"/>
  <c r="E54" i="1"/>
  <c r="H52" i="4" l="1"/>
  <c r="J52" i="4"/>
  <c r="I52" i="4"/>
  <c r="H51" i="4"/>
  <c r="J51" i="4"/>
  <c r="I51" i="4"/>
  <c r="H54" i="1"/>
  <c r="G54" i="1"/>
  <c r="F54" i="1"/>
  <c r="D52" i="4"/>
  <c r="E52" i="4" s="1"/>
  <c r="F53" i="4" s="1"/>
  <c r="G53" i="4" s="1"/>
  <c r="D56" i="1"/>
  <c r="E55" i="1"/>
  <c r="H53" i="4" l="1"/>
  <c r="J53" i="4"/>
  <c r="I53" i="4"/>
  <c r="H55" i="1"/>
  <c r="G55" i="1"/>
  <c r="F55" i="1"/>
  <c r="D53" i="4"/>
  <c r="E53" i="4" s="1"/>
  <c r="D54" i="4" s="1"/>
  <c r="D57" i="1"/>
  <c r="E56" i="1"/>
  <c r="H56" i="1" l="1"/>
  <c r="G56" i="1"/>
  <c r="F56" i="1"/>
  <c r="F54" i="4"/>
  <c r="G54" i="4" s="1"/>
  <c r="E54" i="4"/>
  <c r="D55" i="4" s="1"/>
  <c r="D58" i="1"/>
  <c r="E57" i="1"/>
  <c r="H54" i="4" l="1"/>
  <c r="J54" i="4"/>
  <c r="I54" i="4"/>
  <c r="H57" i="1"/>
  <c r="G57" i="1"/>
  <c r="F57" i="1"/>
  <c r="F55" i="4"/>
  <c r="G55" i="4" s="1"/>
  <c r="E55" i="4"/>
  <c r="F56" i="4" s="1"/>
  <c r="G56" i="4" s="1"/>
  <c r="D59" i="1"/>
  <c r="E58" i="1"/>
  <c r="H56" i="4" l="1"/>
  <c r="J56" i="4"/>
  <c r="I56" i="4"/>
  <c r="H55" i="4"/>
  <c r="J55" i="4"/>
  <c r="I55" i="4"/>
  <c r="H58" i="1"/>
  <c r="G58" i="1"/>
  <c r="F58" i="1"/>
  <c r="D56" i="4"/>
  <c r="E56" i="4" s="1"/>
  <c r="F57" i="4" s="1"/>
  <c r="G57" i="4" s="1"/>
  <c r="D60" i="1"/>
  <c r="E59" i="1"/>
  <c r="H57" i="4" l="1"/>
  <c r="J57" i="4"/>
  <c r="I57" i="4"/>
  <c r="H59" i="1"/>
  <c r="G59" i="1"/>
  <c r="F59" i="1"/>
  <c r="D57" i="4"/>
  <c r="D61" i="1"/>
  <c r="E60" i="1"/>
  <c r="H60" i="1" l="1"/>
  <c r="G60" i="1"/>
  <c r="F60" i="1"/>
  <c r="E57" i="4"/>
  <c r="D58" i="4" s="1"/>
  <c r="D62" i="1"/>
  <c r="E61" i="1"/>
  <c r="H61" i="1" l="1"/>
  <c r="G61" i="1"/>
  <c r="F61" i="1"/>
  <c r="F58" i="4"/>
  <c r="G58" i="4" s="1"/>
  <c r="E58" i="4"/>
  <c r="D59" i="4" s="1"/>
  <c r="D63" i="1"/>
  <c r="E63" i="1" s="1"/>
  <c r="E62" i="1"/>
  <c r="H58" i="4" l="1"/>
  <c r="J58" i="4"/>
  <c r="I58" i="4"/>
  <c r="H62" i="1"/>
  <c r="E11" i="11" s="1"/>
  <c r="G62" i="1"/>
  <c r="H63" i="1"/>
  <c r="G63" i="1"/>
  <c r="H4" i="1" s="1"/>
  <c r="D11" i="11" s="1"/>
  <c r="F62" i="1"/>
  <c r="F63" i="1"/>
  <c r="F59" i="4"/>
  <c r="G59" i="4" s="1"/>
  <c r="E59" i="4"/>
  <c r="F60" i="4" s="1"/>
  <c r="G60" i="4" s="1"/>
  <c r="H60" i="4" l="1"/>
  <c r="J60" i="4"/>
  <c r="I60" i="4"/>
  <c r="H59" i="4"/>
  <c r="J59" i="4"/>
  <c r="I59" i="4"/>
  <c r="H3" i="1"/>
  <c r="C11" i="11" s="1"/>
  <c r="D60" i="4"/>
  <c r="E60" i="4" l="1"/>
  <c r="F61" i="4" s="1"/>
  <c r="G61" i="4" s="1"/>
  <c r="H61" i="4" l="1"/>
  <c r="J61" i="4"/>
  <c r="I61" i="4"/>
  <c r="D61" i="4"/>
  <c r="E61" i="4" s="1"/>
  <c r="D62" i="4" s="1"/>
  <c r="F62" i="4" l="1"/>
  <c r="G62" i="4" s="1"/>
  <c r="E62" i="4"/>
  <c r="D63" i="4" s="1"/>
  <c r="E63" i="4" s="1"/>
  <c r="H62" i="4" l="1"/>
  <c r="J62" i="4"/>
  <c r="I62" i="4"/>
  <c r="F63" i="4"/>
  <c r="G63" i="4" s="1"/>
  <c r="H63" i="4" l="1"/>
  <c r="I3" i="4" s="1"/>
  <c r="C12" i="11" s="1"/>
  <c r="J63" i="4"/>
  <c r="E12" i="11" s="1"/>
  <c r="I63" i="4"/>
  <c r="I4" i="4" s="1"/>
  <c r="D12" i="11" s="1"/>
</calcChain>
</file>

<file path=xl/sharedStrings.xml><?xml version="1.0" encoding="utf-8"?>
<sst xmlns="http://schemas.openxmlformats.org/spreadsheetml/2006/main" count="947" uniqueCount="156">
  <si>
    <t>Simple Exponential Smoothing Template</t>
  </si>
  <si>
    <t>Alpha =</t>
  </si>
  <si>
    <t>Period</t>
  </si>
  <si>
    <t>Actuals</t>
  </si>
  <si>
    <t>Forecast</t>
  </si>
  <si>
    <t>Error</t>
  </si>
  <si>
    <t>Square error</t>
  </si>
  <si>
    <t>Instructions</t>
  </si>
  <si>
    <t>Paste your actuals into the C column, with the first observation in cell C6</t>
  </si>
  <si>
    <t>Copy the forecasting formula down the column from cell D7 i.e.</t>
  </si>
  <si>
    <t>Copy the error and squared error formulae down  from cells E6 and F6</t>
  </si>
  <si>
    <t>Formulae are stored in the cells with the following colours:</t>
  </si>
  <si>
    <t>MSE</t>
  </si>
  <si>
    <t>To do this, simply modify the range for the squared errors in the formula in cell H3</t>
  </si>
  <si>
    <t>Calculate the mean squared error (MSE) of the forecasts</t>
  </si>
  <si>
    <t>Enter your starting forecast in cell D6. ie</t>
  </si>
  <si>
    <t>Select DATA, SOLVER then SOLVE to determine the alpha value that minimises the MSE</t>
  </si>
  <si>
    <t>Note: select option "GRG Nonlinear" for Solving Method</t>
  </si>
  <si>
    <t>Jan18</t>
  </si>
  <si>
    <t>Feb18</t>
  </si>
  <si>
    <t>Mar18</t>
  </si>
  <si>
    <t>Apr18</t>
  </si>
  <si>
    <t>May18</t>
  </si>
  <si>
    <t>Jun18</t>
  </si>
  <si>
    <t>Jul18</t>
  </si>
  <si>
    <t>Aug18</t>
  </si>
  <si>
    <t>Sep18</t>
  </si>
  <si>
    <t>Oct18</t>
  </si>
  <si>
    <t>Nov18</t>
  </si>
  <si>
    <t>Dec18</t>
  </si>
  <si>
    <t>Jan19</t>
  </si>
  <si>
    <t>Feb19</t>
  </si>
  <si>
    <t>Mar19</t>
  </si>
  <si>
    <t>Apr19</t>
  </si>
  <si>
    <t>May19</t>
  </si>
  <si>
    <t>Jun19</t>
  </si>
  <si>
    <t>Jul19</t>
  </si>
  <si>
    <t>Aug19</t>
  </si>
  <si>
    <t>Sep19</t>
  </si>
  <si>
    <t>Oct19</t>
  </si>
  <si>
    <t>Nov19</t>
  </si>
  <si>
    <t>Dec19</t>
  </si>
  <si>
    <t>Jan20</t>
  </si>
  <si>
    <t>Feb20</t>
  </si>
  <si>
    <t>Mar20</t>
  </si>
  <si>
    <t>Apr20</t>
  </si>
  <si>
    <t>May20</t>
  </si>
  <si>
    <t>Jun20</t>
  </si>
  <si>
    <t>Jul20</t>
  </si>
  <si>
    <t>Aug20</t>
  </si>
  <si>
    <t>Sep20</t>
  </si>
  <si>
    <t>Oct20</t>
  </si>
  <si>
    <t>Nov20</t>
  </si>
  <si>
    <t>Dec20</t>
  </si>
  <si>
    <t>Jan21</t>
  </si>
  <si>
    <t>Feb21</t>
  </si>
  <si>
    <t>Mar21</t>
  </si>
  <si>
    <t>Apr21</t>
  </si>
  <si>
    <t>May21</t>
  </si>
  <si>
    <t>Jun21</t>
  </si>
  <si>
    <t>Jul21</t>
  </si>
  <si>
    <t>Aug21</t>
  </si>
  <si>
    <t>Sep21</t>
  </si>
  <si>
    <t>Oct21</t>
  </si>
  <si>
    <t>Nov21</t>
  </si>
  <si>
    <t>Dec21</t>
  </si>
  <si>
    <t>Jan22</t>
  </si>
  <si>
    <t>Feb22</t>
  </si>
  <si>
    <t>Mar22</t>
  </si>
  <si>
    <t>Apr22</t>
  </si>
  <si>
    <t>May22</t>
  </si>
  <si>
    <t>Jun22</t>
  </si>
  <si>
    <t>Jul22</t>
  </si>
  <si>
    <t>Aug22</t>
  </si>
  <si>
    <t>Sep22</t>
  </si>
  <si>
    <t>Oct22</t>
  </si>
  <si>
    <t>To do this, simply modify the range for the squared errors in the formula in cell I3</t>
  </si>
  <si>
    <t>Copy the error and squared error formulae down  from cells G7 and H7</t>
  </si>
  <si>
    <t>Copy the level, trend and forecast formulae down the columns from cell D7, E7 and F7 i.e.</t>
  </si>
  <si>
    <t>Enter your starting level and starting trend values in cells D6 and E6 ie</t>
  </si>
  <si>
    <t>Trend</t>
  </si>
  <si>
    <t xml:space="preserve">Level </t>
  </si>
  <si>
    <t>MSE=</t>
  </si>
  <si>
    <t>Beta=</t>
  </si>
  <si>
    <t>Holt's Method template</t>
  </si>
  <si>
    <t>XXXXXXXXX</t>
  </si>
  <si>
    <t>XXXXXXX</t>
  </si>
  <si>
    <t>Ignore the Cells that display #DIV0!  initially -these messages should disappear when you enter your data</t>
  </si>
  <si>
    <t>To do this, simply modify the range for the squared errors in the formula in cell K3</t>
  </si>
  <si>
    <t>Copy the formulae in the yellow strip (i.e D18 to I18) down the columns</t>
  </si>
  <si>
    <t>Enter your starting level, starting trend values and starting seasonal deviations for each quarter in cells D17, E17 and F6 to F17  i.e.</t>
  </si>
  <si>
    <t>deviation</t>
  </si>
  <si>
    <t>Seasonal</t>
  </si>
  <si>
    <t>Gamma=</t>
  </si>
  <si>
    <t>(Monthly data)</t>
  </si>
  <si>
    <t>Holt's-Winters  Method template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</si>
  <si>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</si>
  <si>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</si>
  <si>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</si>
  <si>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</si>
  <si>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</si>
  <si>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</si>
  <si>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</si>
  <si>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</si>
  <si>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</si>
  <si>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</si>
  <si>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</si>
  <si>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</si>
  <si>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Enter your starting level, starting trend values and starting seasonal indices for each quarter in cells D17, E17 and F6 to F17  i.e.</t>
  </si>
  <si>
    <t>indices</t>
  </si>
  <si>
    <t>Total</t>
  </si>
  <si>
    <t>SA</t>
  </si>
  <si>
    <t>CCT</t>
  </si>
  <si>
    <t>Month</t>
  </si>
  <si>
    <t>Year</t>
  </si>
  <si>
    <t>Number</t>
  </si>
  <si>
    <t>C3</t>
  </si>
  <si>
    <t>C2</t>
  </si>
  <si>
    <t>C1</t>
  </si>
  <si>
    <t>Models Results</t>
  </si>
  <si>
    <t>Simple Average</t>
  </si>
  <si>
    <t>Alpha</t>
  </si>
  <si>
    <t>Beta</t>
  </si>
  <si>
    <t>Gamma</t>
  </si>
  <si>
    <t>SES</t>
  </si>
  <si>
    <t>Model</t>
  </si>
  <si>
    <t>Abs (Error)</t>
  </si>
  <si>
    <t>Simple moving average</t>
  </si>
  <si>
    <t>Absolute Percentage Error</t>
  </si>
  <si>
    <t>MAPE</t>
  </si>
  <si>
    <t>MAPE=</t>
  </si>
  <si>
    <t>SMA n=2</t>
  </si>
  <si>
    <t>SMA n=3</t>
  </si>
  <si>
    <t>SMA n=4</t>
  </si>
  <si>
    <t>Simple Average (SA)</t>
  </si>
  <si>
    <t>Simple Moving Average (SMA n=2)</t>
  </si>
  <si>
    <t>Simple Moving Average (SMA n=3)</t>
  </si>
  <si>
    <t>WMA n=3</t>
  </si>
  <si>
    <t>Simple Exponential Smoothing (SES)</t>
  </si>
  <si>
    <t>Holt's Method</t>
  </si>
  <si>
    <t>Holt's</t>
  </si>
  <si>
    <t>Holt's Winters Additive</t>
  </si>
  <si>
    <t>Holt's Winter Multiplicative</t>
  </si>
  <si>
    <t>Simple Moving Average (SMA n=4) - Current Model</t>
  </si>
  <si>
    <t>Tracking Signal (TS)</t>
  </si>
  <si>
    <t>Average Abs Error</t>
  </si>
  <si>
    <t>Abs Error</t>
  </si>
  <si>
    <t>TS</t>
  </si>
  <si>
    <t>TS=</t>
  </si>
  <si>
    <t>Crisps</t>
  </si>
  <si>
    <t>WMA n=4</t>
  </si>
  <si>
    <t>C4</t>
  </si>
  <si>
    <t>WMA n=3 Optimal Cs</t>
  </si>
  <si>
    <t>WMA n=4 Optimal Cs</t>
  </si>
  <si>
    <t>Weighted Moving Average (WMA n=4 and Cs optimus)</t>
  </si>
  <si>
    <t>Weighted Moving Average (WMA n=3 and Cs optimus)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</si>
</sst>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_);_(@_)"/>
    <numFmt numFmtId="165" formatCode="_(* #,##0.00_);_(* \(#,##0.00\);_(* &quot;-&quot;_);_(@_)"/>
    <numFmt numFmtId="166" formatCode="0.0%"/>
    <numFmt numFmtId="167" formatCode="_(* #,##0.000_);_(* \(#,##0.000\);_(* &quot;-&quot;_);_(@_)"/>
  </numFmts>
  <fonts count="18">
    <font>
      <sz val="10"/>
      <name val="Arial"/>
    </font>
    <font>
      <sz val="14"/>
      <color indexed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  <font>
      <b/>
      <sz val="10"/>
      <color theme="0"/>
      <name val="Arial"/>
      <family val="2"/>
    </font>
    <font>
      <b/>
      <sz val="20"/>
      <color theme="8"/>
      <name val="Arial"/>
      <family val="2"/>
    </font>
    <font>
      <sz val="10"/>
      <name val="Arial"/>
      <family val="2"/>
    </font>
    <font>
      <sz val="10"/>
      <color rgb="FF0020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0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8" fillId="0" borderId="0" xfId="0" applyFont="1"/>
    <xf numFmtId="0" fontId="7" fillId="0" borderId="0" xfId="0" applyFont="1"/>
    <xf numFmtId="0" fontId="0" fillId="0" borderId="0" xfId="0" applyBorder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6" borderId="0" xfId="0" applyFill="1" applyBorder="1"/>
    <xf numFmtId="2" fontId="4" fillId="0" borderId="0" xfId="0" applyNumberFormat="1" applyFont="1"/>
    <xf numFmtId="0" fontId="7" fillId="0" borderId="0" xfId="2"/>
    <xf numFmtId="0" fontId="7" fillId="0" borderId="0" xfId="2" applyFont="1"/>
    <xf numFmtId="0" fontId="7" fillId="6" borderId="0" xfId="2" applyFill="1" applyBorder="1"/>
    <xf numFmtId="0" fontId="7" fillId="4" borderId="0" xfId="2" applyFill="1"/>
    <xf numFmtId="0" fontId="7" fillId="4" borderId="0" xfId="2" applyFont="1" applyFill="1"/>
    <xf numFmtId="0" fontId="7" fillId="7" borderId="0" xfId="2" applyFill="1"/>
    <xf numFmtId="0" fontId="7" fillId="5" borderId="0" xfId="2" applyFill="1"/>
    <xf numFmtId="0" fontId="7" fillId="2" borderId="0" xfId="2" applyFill="1"/>
    <xf numFmtId="0" fontId="5" fillId="0" borderId="0" xfId="2" applyFont="1"/>
    <xf numFmtId="0" fontId="11" fillId="0" borderId="0" xfId="2" applyFont="1"/>
    <xf numFmtId="0" fontId="4" fillId="0" borderId="0" xfId="2" applyFont="1"/>
    <xf numFmtId="0" fontId="3" fillId="0" borderId="0" xfId="2" applyFont="1"/>
    <xf numFmtId="0" fontId="7" fillId="6" borderId="0" xfId="2" applyFill="1"/>
    <xf numFmtId="0" fontId="8" fillId="0" borderId="0" xfId="2" applyFont="1"/>
    <xf numFmtId="0" fontId="6" fillId="0" borderId="0" xfId="2" applyFont="1"/>
    <xf numFmtId="0" fontId="2" fillId="0" borderId="0" xfId="2" applyFont="1"/>
    <xf numFmtId="0" fontId="1" fillId="0" borderId="0" xfId="2" applyFont="1"/>
    <xf numFmtId="41" fontId="7" fillId="0" borderId="1" xfId="1" applyFont="1" applyBorder="1" applyAlignment="1">
      <alignment horizontal="right" wrapText="1"/>
    </xf>
    <xf numFmtId="41" fontId="0" fillId="2" borderId="0" xfId="1" applyFont="1" applyFill="1"/>
    <xf numFmtId="41" fontId="7" fillId="4" borderId="0" xfId="1" applyFont="1" applyFill="1"/>
    <xf numFmtId="41" fontId="7" fillId="3" borderId="0" xfId="1" applyFont="1" applyFill="1"/>
    <xf numFmtId="41" fontId="7" fillId="0" borderId="0" xfId="1" applyFont="1" applyBorder="1" applyAlignment="1">
      <alignment horizontal="right" wrapText="1"/>
    </xf>
    <xf numFmtId="41" fontId="7" fillId="5" borderId="1" xfId="1" applyFont="1" applyFill="1" applyBorder="1"/>
    <xf numFmtId="41" fontId="0" fillId="0" borderId="1" xfId="1" applyFont="1" applyBorder="1"/>
    <xf numFmtId="41" fontId="0" fillId="5" borderId="1" xfId="1" applyFont="1" applyFill="1" applyBorder="1"/>
    <xf numFmtId="41" fontId="0" fillId="0" borderId="0" xfId="1" applyFont="1" applyBorder="1"/>
    <xf numFmtId="41" fontId="0" fillId="0" borderId="0" xfId="1" applyFont="1"/>
    <xf numFmtId="0" fontId="7" fillId="0" borderId="0" xfId="2" applyFill="1"/>
    <xf numFmtId="0" fontId="12" fillId="0" borderId="0" xfId="2" applyFont="1"/>
    <xf numFmtId="0" fontId="13" fillId="0" borderId="0" xfId="2" applyFont="1"/>
    <xf numFmtId="41" fontId="7" fillId="0" borderId="0" xfId="1" applyFont="1"/>
    <xf numFmtId="41" fontId="7" fillId="2" borderId="0" xfId="1" applyFont="1" applyFill="1"/>
    <xf numFmtId="41" fontId="7" fillId="7" borderId="0" xfId="1" applyFont="1" applyFill="1"/>
    <xf numFmtId="41" fontId="7" fillId="5" borderId="2" xfId="1" applyFont="1" applyFill="1" applyBorder="1"/>
    <xf numFmtId="41" fontId="7" fillId="0" borderId="2" xfId="1" applyFont="1" applyBorder="1"/>
    <xf numFmtId="41" fontId="7" fillId="0" borderId="0" xfId="1" applyFont="1" applyFill="1"/>
    <xf numFmtId="164" fontId="7" fillId="0" borderId="0" xfId="1" applyNumberFormat="1" applyFont="1"/>
    <xf numFmtId="164" fontId="7" fillId="2" borderId="0" xfId="1" applyNumberFormat="1" applyFont="1" applyFill="1"/>
    <xf numFmtId="164" fontId="7" fillId="0" borderId="0" xfId="1" applyNumberFormat="1" applyFont="1" applyFill="1"/>
    <xf numFmtId="164" fontId="7" fillId="4" borderId="0" xfId="1" applyNumberFormat="1" applyFont="1" applyFill="1"/>
    <xf numFmtId="165" fontId="7" fillId="2" borderId="0" xfId="1" applyNumberFormat="1" applyFont="1" applyFill="1"/>
    <xf numFmtId="41" fontId="4" fillId="6" borderId="0" xfId="1" applyFont="1" applyFill="1"/>
    <xf numFmtId="166" fontId="7" fillId="0" borderId="3" xfId="2" applyNumberFormat="1" applyBorder="1"/>
    <xf numFmtId="41" fontId="7" fillId="0" borderId="3" xfId="2" applyNumberFormat="1" applyBorder="1"/>
    <xf numFmtId="164" fontId="0" fillId="0" borderId="3" xfId="3" applyNumberFormat="1" applyFont="1" applyBorder="1"/>
    <xf numFmtId="41" fontId="7" fillId="9" borderId="3" xfId="2" applyNumberFormat="1" applyFill="1" applyBorder="1"/>
    <xf numFmtId="0" fontId="9" fillId="0" borderId="3" xfId="2" applyFont="1" applyBorder="1" applyAlignment="1">
      <alignment horizontal="center"/>
    </xf>
    <xf numFmtId="166" fontId="0" fillId="0" borderId="3" xfId="4" applyNumberFormat="1" applyFont="1" applyBorder="1" applyAlignment="1">
      <alignment horizontal="center"/>
    </xf>
    <xf numFmtId="41" fontId="0" fillId="0" borderId="3" xfId="3" applyFont="1" applyBorder="1"/>
    <xf numFmtId="0" fontId="7" fillId="0" borderId="3" xfId="2" applyBorder="1"/>
    <xf numFmtId="0" fontId="14" fillId="10" borderId="3" xfId="2" applyFont="1" applyFill="1" applyBorder="1" applyAlignment="1">
      <alignment horizontal="center"/>
    </xf>
    <xf numFmtId="165" fontId="0" fillId="0" borderId="3" xfId="3" applyNumberFormat="1" applyFont="1" applyBorder="1"/>
    <xf numFmtId="41" fontId="14" fillId="11" borderId="3" xfId="2" applyNumberFormat="1" applyFont="1" applyFill="1" applyBorder="1" applyAlignment="1">
      <alignment horizontal="center"/>
    </xf>
    <xf numFmtId="41" fontId="7" fillId="9" borderId="5" xfId="2" applyNumberFormat="1" applyFill="1" applyBorder="1"/>
    <xf numFmtId="0" fontId="14" fillId="11" borderId="3" xfId="2" applyFont="1" applyFill="1" applyBorder="1" applyAlignment="1">
      <alignment horizontal="center"/>
    </xf>
    <xf numFmtId="165" fontId="0" fillId="0" borderId="0" xfId="1" applyNumberFormat="1" applyFont="1"/>
    <xf numFmtId="0" fontId="7" fillId="0" borderId="3" xfId="0" applyFont="1" applyBorder="1"/>
    <xf numFmtId="41" fontId="0" fillId="0" borderId="3" xfId="1" applyFont="1" applyBorder="1"/>
    <xf numFmtId="0" fontId="14" fillId="10" borderId="3" xfId="0" applyFont="1" applyFill="1" applyBorder="1" applyAlignment="1">
      <alignment horizontal="center"/>
    </xf>
    <xf numFmtId="0" fontId="15" fillId="0" borderId="0" xfId="0" applyFont="1"/>
    <xf numFmtId="0" fontId="4" fillId="6" borderId="0" xfId="2" applyFont="1" applyFill="1"/>
    <xf numFmtId="41" fontId="9" fillId="6" borderId="0" xfId="0" applyNumberFormat="1" applyFont="1" applyFill="1" applyBorder="1"/>
    <xf numFmtId="41" fontId="4" fillId="6" borderId="0" xfId="1" applyNumberFormat="1" applyFont="1" applyFill="1"/>
    <xf numFmtId="0" fontId="17" fillId="0" borderId="0" xfId="2" applyFont="1"/>
    <xf numFmtId="166" fontId="0" fillId="0" borderId="0" xfId="5" applyNumberFormat="1" applyFont="1"/>
    <xf numFmtId="10" fontId="0" fillId="0" borderId="0" xfId="0" applyNumberFormat="1"/>
    <xf numFmtId="166" fontId="7" fillId="0" borderId="0" xfId="2" applyNumberFormat="1"/>
    <xf numFmtId="10" fontId="7" fillId="0" borderId="0" xfId="2" applyNumberFormat="1"/>
    <xf numFmtId="0" fontId="7" fillId="0" borderId="3" xfId="0" applyFont="1" applyBorder="1" applyAlignment="1">
      <alignment horizontal="center"/>
    </xf>
    <xf numFmtId="0" fontId="0" fillId="0" borderId="3" xfId="0" applyBorder="1"/>
    <xf numFmtId="10" fontId="0" fillId="0" borderId="3" xfId="5" applyNumberFormat="1" applyFont="1" applyBorder="1"/>
    <xf numFmtId="167" fontId="0" fillId="0" borderId="3" xfId="1" applyNumberFormat="1" applyFont="1" applyBorder="1"/>
    <xf numFmtId="43" fontId="0" fillId="0" borderId="0" xfId="0" applyNumberFormat="1"/>
    <xf numFmtId="164" fontId="0" fillId="0" borderId="3" xfId="1" applyNumberFormat="1" applyFont="1" applyBorder="1"/>
    <xf numFmtId="0" fontId="7" fillId="0" borderId="3" xfId="0" applyFont="1" applyFill="1" applyBorder="1"/>
    <xf numFmtId="41" fontId="0" fillId="0" borderId="3" xfId="1" applyFont="1" applyFill="1" applyBorder="1"/>
    <xf numFmtId="10" fontId="0" fillId="0" borderId="3" xfId="5" applyNumberFormat="1" applyFont="1" applyFill="1" applyBorder="1"/>
    <xf numFmtId="164" fontId="0" fillId="0" borderId="3" xfId="1" applyNumberFormat="1" applyFont="1" applyFill="1" applyBorder="1"/>
    <xf numFmtId="167" fontId="0" fillId="0" borderId="3" xfId="1" applyNumberFormat="1" applyFont="1" applyFill="1" applyBorder="1"/>
    <xf numFmtId="0" fontId="7" fillId="8" borderId="3" xfId="0" applyFont="1" applyFill="1" applyBorder="1"/>
    <xf numFmtId="41" fontId="0" fillId="8" borderId="3" xfId="1" applyFont="1" applyFill="1" applyBorder="1"/>
    <xf numFmtId="10" fontId="0" fillId="8" borderId="3" xfId="5" applyNumberFormat="1" applyFont="1" applyFill="1" applyBorder="1"/>
    <xf numFmtId="164" fontId="0" fillId="8" borderId="3" xfId="1" applyNumberFormat="1" applyFont="1" applyFill="1" applyBorder="1"/>
    <xf numFmtId="167" fontId="0" fillId="8" borderId="3" xfId="1" applyNumberFormat="1" applyFont="1" applyFill="1" applyBorder="1"/>
    <xf numFmtId="165" fontId="7" fillId="0" borderId="0" xfId="2" applyNumberFormat="1"/>
    <xf numFmtId="0" fontId="7" fillId="8" borderId="5" xfId="2" applyFill="1" applyBorder="1" applyAlignment="1">
      <alignment horizontal="center"/>
    </xf>
    <xf numFmtId="0" fontId="7" fillId="8" borderId="4" xfId="2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Comma [0]" xfId="1" builtinId="6"/>
    <cellStyle name="Comma [0] 2" xfId="3" xr:uid="{3E400B70-308E-A341-B3A0-86D7E06AB3E5}"/>
    <cellStyle name="Normal" xfId="0" builtinId="0"/>
    <cellStyle name="Normal 2" xfId="2" xr:uid="{47FDEF69-5F76-344D-A327-AC41F56E72F0}"/>
    <cellStyle name="Percent" xfId="5" builtinId="5"/>
    <cellStyle name="Percent 2" xfId="4" xr:uid="{DE047FE6-5E1C-344F-9D9F-344084865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Simple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Average'!$E$1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'Simple Average'!$D$2:$D$59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'Simple Average'!$E$2:$E$59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4-2C43-BC6D-73B07547047F}"/>
            </c:ext>
          </c:extLst>
        </c:ser>
        <c:ser>
          <c:idx val="1"/>
          <c:order val="1"/>
          <c:tx>
            <c:strRef>
              <c:f>'Simple Average'!$F$1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'Simple Average'!$D$2:$D$59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'Simple Average'!$F$2:$F$59</c:f>
              <c:numCache>
                <c:formatCode>_(* #,##0_);_(* \(#,##0\);_(* "-"_);_(@_)</c:formatCode>
                <c:ptCount val="58"/>
                <c:pt idx="1">
                  <c:v>7847.2849999999989</c:v>
                </c:pt>
                <c:pt idx="2">
                  <c:v>7187.557499999999</c:v>
                </c:pt>
                <c:pt idx="3">
                  <c:v>6938.6416666666655</c:v>
                </c:pt>
                <c:pt idx="4">
                  <c:v>6546.9439999999986</c:v>
                </c:pt>
                <c:pt idx="5">
                  <c:v>6077.590799999999</c:v>
                </c:pt>
                <c:pt idx="6">
                  <c:v>5636.4829999999993</c:v>
                </c:pt>
                <c:pt idx="7">
                  <c:v>5098.1559999999999</c:v>
                </c:pt>
                <c:pt idx="8">
                  <c:v>5170.4034999999994</c:v>
                </c:pt>
                <c:pt idx="9">
                  <c:v>5200.5702222222217</c:v>
                </c:pt>
                <c:pt idx="10">
                  <c:v>5484.9047999999993</c:v>
                </c:pt>
                <c:pt idx="11">
                  <c:v>5889.7599090909089</c:v>
                </c:pt>
                <c:pt idx="12">
                  <c:v>6237.8440833333334</c:v>
                </c:pt>
                <c:pt idx="13">
                  <c:v>6500.7023846153843</c:v>
                </c:pt>
                <c:pt idx="14">
                  <c:v>6592.8289999999997</c:v>
                </c:pt>
                <c:pt idx="15">
                  <c:v>6696.9502666666667</c:v>
                </c:pt>
                <c:pt idx="16">
                  <c:v>6764.7861249999996</c:v>
                </c:pt>
                <c:pt idx="17">
                  <c:v>6636.022705882353</c:v>
                </c:pt>
                <c:pt idx="18">
                  <c:v>6626.5138888888887</c:v>
                </c:pt>
                <c:pt idx="19">
                  <c:v>6440.5</c:v>
                </c:pt>
                <c:pt idx="20">
                  <c:v>6437.2493999999997</c:v>
                </c:pt>
                <c:pt idx="21">
                  <c:v>6431.103714285714</c:v>
                </c:pt>
                <c:pt idx="22">
                  <c:v>6559.9469090909088</c:v>
                </c:pt>
                <c:pt idx="23">
                  <c:v>6723.4209565217388</c:v>
                </c:pt>
                <c:pt idx="24">
                  <c:v>6913.9915416666663</c:v>
                </c:pt>
                <c:pt idx="25">
                  <c:v>7079.5443999999998</c:v>
                </c:pt>
                <c:pt idx="26">
                  <c:v>7161.0780769230769</c:v>
                </c:pt>
                <c:pt idx="27">
                  <c:v>7312.7340740740747</c:v>
                </c:pt>
                <c:pt idx="28">
                  <c:v>7310.7955714285717</c:v>
                </c:pt>
                <c:pt idx="29">
                  <c:v>7213.3224827586209</c:v>
                </c:pt>
                <c:pt idx="30">
                  <c:v>7189.3162666666667</c:v>
                </c:pt>
                <c:pt idx="31">
                  <c:v>7079.4655806451619</c:v>
                </c:pt>
                <c:pt idx="32">
                  <c:v>7137.548906250001</c:v>
                </c:pt>
                <c:pt idx="33">
                  <c:v>7230.5599696969703</c:v>
                </c:pt>
                <c:pt idx="34">
                  <c:v>7358.8972647058827</c:v>
                </c:pt>
                <c:pt idx="35">
                  <c:v>7461.6886857142863</c:v>
                </c:pt>
                <c:pt idx="36">
                  <c:v>7592.8459722222224</c:v>
                </c:pt>
                <c:pt idx="37">
                  <c:v>7778.2405405405416</c:v>
                </c:pt>
                <c:pt idx="38">
                  <c:v>7778.5625</c:v>
                </c:pt>
                <c:pt idx="39">
                  <c:v>7839.7142307692302</c:v>
                </c:pt>
                <c:pt idx="40">
                  <c:v>7847.7671250000003</c:v>
                </c:pt>
                <c:pt idx="41">
                  <c:v>7790.3378292682937</c:v>
                </c:pt>
                <c:pt idx="42">
                  <c:v>7774.8782619047633</c:v>
                </c:pt>
                <c:pt idx="43">
                  <c:v>7643.5621395348844</c:v>
                </c:pt>
                <c:pt idx="44">
                  <c:v>7675.3246363636372</c:v>
                </c:pt>
                <c:pt idx="45">
                  <c:v>7679.8658666666679</c:v>
                </c:pt>
                <c:pt idx="46">
                  <c:v>7758.0122608695656</c:v>
                </c:pt>
                <c:pt idx="47">
                  <c:v>7842.5705744680863</c:v>
                </c:pt>
                <c:pt idx="48">
                  <c:v>7973.8151041666679</c:v>
                </c:pt>
                <c:pt idx="49">
                  <c:v>8068.8978979591848</c:v>
                </c:pt>
                <c:pt idx="50">
                  <c:v>8115.7314400000005</c:v>
                </c:pt>
                <c:pt idx="51">
                  <c:v>8137.8691372549029</c:v>
                </c:pt>
                <c:pt idx="52">
                  <c:v>8134.7455000000009</c:v>
                </c:pt>
                <c:pt idx="53">
                  <c:v>8059.2529433962281</c:v>
                </c:pt>
                <c:pt idx="54">
                  <c:v>8040.4857962962978</c:v>
                </c:pt>
                <c:pt idx="55">
                  <c:v>7958.5966727272735</c:v>
                </c:pt>
                <c:pt idx="56">
                  <c:v>7969.1330178571434</c:v>
                </c:pt>
                <c:pt idx="57">
                  <c:v>8013.1276666666663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4-2C43-BC6D-73B07547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'Holt Multiplicative'!$C$5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'Holt Multiplicative'!$B$6:$B$63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'Holt Multiplicative'!$C$6:$C$63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5-C344-9DDF-3019D58C9224}"/>
            </c:ext>
          </c:extLst>
        </c:ser>
        <c:ser>
          <c:idx val="1"/>
          <c:order val="1"/>
          <c:tx>
            <c:strRef>
              <c:f>'Holt Multiplicative'!$G$5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 Multiplicative'!$G$6:$G$63</c:f>
              <c:numCache>
                <c:formatCode>_(* #,##0_);_(* \(#,##0\);_(* "-"_);_(@_)</c:formatCode>
                <c:ptCount val="58"/>
                <c:pt idx="12">
                  <c:v>8036.7958618302791</c:v>
                </c:pt>
                <c:pt idx="13">
                  <c:v>7005.9809551864782</c:v>
                </c:pt>
                <c:pt idx="14">
                  <c:v>7161.7774558960537</c:v>
                </c:pt>
                <c:pt idx="15">
                  <c:v>6203.0766058042745</c:v>
                </c:pt>
                <c:pt idx="16">
                  <c:v>5100.9257307123244</c:v>
                </c:pt>
                <c:pt idx="17">
                  <c:v>4197.6872205351274</c:v>
                </c:pt>
                <c:pt idx="18">
                  <c:v>2480.1678038339237</c:v>
                </c:pt>
                <c:pt idx="19">
                  <c:v>7897.567040307672</c:v>
                </c:pt>
                <c:pt idx="20">
                  <c:v>7526.5385671517924</c:v>
                </c:pt>
                <c:pt idx="21">
                  <c:v>11101.685813151027</c:v>
                </c:pt>
                <c:pt idx="22">
                  <c:v>13681.771267447251</c:v>
                </c:pt>
                <c:pt idx="23">
                  <c:v>13689.732561064347</c:v>
                </c:pt>
                <c:pt idx="24">
                  <c:v>11667.981783732859</c:v>
                </c:pt>
                <c:pt idx="25">
                  <c:v>9436.6437827070731</c:v>
                </c:pt>
                <c:pt idx="26">
                  <c:v>9561.0322451793836</c:v>
                </c:pt>
                <c:pt idx="27">
                  <c:v>8707.8422947090276</c:v>
                </c:pt>
                <c:pt idx="28">
                  <c:v>5736.0363913443398</c:v>
                </c:pt>
                <c:pt idx="29">
                  <c:v>6117.4932689719344</c:v>
                </c:pt>
                <c:pt idx="30">
                  <c:v>3051.8532826776782</c:v>
                </c:pt>
                <c:pt idx="31">
                  <c:v>7823.7310357559518</c:v>
                </c:pt>
                <c:pt idx="32">
                  <c:v>7885.4015984346934</c:v>
                </c:pt>
                <c:pt idx="33">
                  <c:v>12225.267747569142</c:v>
                </c:pt>
                <c:pt idx="34">
                  <c:v>14536.585946789832</c:v>
                </c:pt>
                <c:pt idx="35">
                  <c:v>15109.957401349549</c:v>
                </c:pt>
                <c:pt idx="36">
                  <c:v>13679.795896755368</c:v>
                </c:pt>
                <c:pt idx="37">
                  <c:v>11333.078120234943</c:v>
                </c:pt>
                <c:pt idx="38">
                  <c:v>12152.32931562709</c:v>
                </c:pt>
                <c:pt idx="39">
                  <c:v>8945.1268803423027</c:v>
                </c:pt>
                <c:pt idx="40">
                  <c:v>5764.1571479763852</c:v>
                </c:pt>
                <c:pt idx="41">
                  <c:v>7256.2688779197961</c:v>
                </c:pt>
                <c:pt idx="42">
                  <c:v>3874.5275766578625</c:v>
                </c:pt>
                <c:pt idx="43">
                  <c:v>8743.8430930886825</c:v>
                </c:pt>
                <c:pt idx="44">
                  <c:v>9274.5041840259346</c:v>
                </c:pt>
                <c:pt idx="45">
                  <c:v>11650.242599345866</c:v>
                </c:pt>
                <c:pt idx="46">
                  <c:v>12467.972034245468</c:v>
                </c:pt>
                <c:pt idx="47">
                  <c:v>13677.415040619602</c:v>
                </c:pt>
                <c:pt idx="48">
                  <c:v>14499.508626417817</c:v>
                </c:pt>
                <c:pt idx="49">
                  <c:v>9592.9993406954036</c:v>
                </c:pt>
                <c:pt idx="50">
                  <c:v>11794.859039245672</c:v>
                </c:pt>
                <c:pt idx="51">
                  <c:v>8983.5567457403922</c:v>
                </c:pt>
                <c:pt idx="52">
                  <c:v>5890.4363626699733</c:v>
                </c:pt>
                <c:pt idx="53">
                  <c:v>7301.1014937044538</c:v>
                </c:pt>
                <c:pt idx="54">
                  <c:v>2996.6396641696979</c:v>
                </c:pt>
                <c:pt idx="55">
                  <c:v>9706.9754285057043</c:v>
                </c:pt>
                <c:pt idx="56">
                  <c:v>9178.4074938901285</c:v>
                </c:pt>
                <c:pt idx="57">
                  <c:v>12696.695383818456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5-C344-9DDF-3019D58C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039008"/>
        <c:axId val="1284033088"/>
      </c:lineChart>
      <c:catAx>
        <c:axId val="12840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33088"/>
        <c:crosses val="autoZero"/>
        <c:auto val="1"/>
        <c:lblAlgn val="ctr"/>
        <c:lblOffset val="100"/>
        <c:noMultiLvlLbl val="0"/>
      </c:catAx>
      <c:valAx>
        <c:axId val="1284033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'Simple Average'!$E$1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'Simple Average'!$D$2:$D$59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'Simple Average'!$E$2:$E$59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C-9244-A7E4-7D6093C2622D}"/>
            </c:ext>
          </c:extLst>
        </c:ser>
        <c:ser>
          <c:idx val="1"/>
          <c:order val="1"/>
          <c:tx>
            <c:strRef>
              <c:f>'Simple Average'!$F$1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'Simple Average'!$D$2:$D$59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'Simple Average'!$F$2:$F$59</c:f>
              <c:numCache>
                <c:formatCode>_(* #,##0_);_(* \(#,##0\);_(* "-"_);_(@_)</c:formatCode>
                <c:ptCount val="58"/>
                <c:pt idx="1">
                  <c:v>7847.2849999999989</c:v>
                </c:pt>
                <c:pt idx="2">
                  <c:v>7187.557499999999</c:v>
                </c:pt>
                <c:pt idx="3">
                  <c:v>6938.6416666666655</c:v>
                </c:pt>
                <c:pt idx="4">
                  <c:v>6546.9439999999986</c:v>
                </c:pt>
                <c:pt idx="5">
                  <c:v>6077.590799999999</c:v>
                </c:pt>
                <c:pt idx="6">
                  <c:v>5636.4829999999993</c:v>
                </c:pt>
                <c:pt idx="7">
                  <c:v>5098.1559999999999</c:v>
                </c:pt>
                <c:pt idx="8">
                  <c:v>5170.4034999999994</c:v>
                </c:pt>
                <c:pt idx="9">
                  <c:v>5200.5702222222217</c:v>
                </c:pt>
                <c:pt idx="10">
                  <c:v>5484.9047999999993</c:v>
                </c:pt>
                <c:pt idx="11">
                  <c:v>5889.7599090909089</c:v>
                </c:pt>
                <c:pt idx="12">
                  <c:v>6237.8440833333334</c:v>
                </c:pt>
                <c:pt idx="13">
                  <c:v>6500.7023846153843</c:v>
                </c:pt>
                <c:pt idx="14">
                  <c:v>6592.8289999999997</c:v>
                </c:pt>
                <c:pt idx="15">
                  <c:v>6696.9502666666667</c:v>
                </c:pt>
                <c:pt idx="16">
                  <c:v>6764.7861249999996</c:v>
                </c:pt>
                <c:pt idx="17">
                  <c:v>6636.022705882353</c:v>
                </c:pt>
                <c:pt idx="18">
                  <c:v>6626.5138888888887</c:v>
                </c:pt>
                <c:pt idx="19">
                  <c:v>6440.5</c:v>
                </c:pt>
                <c:pt idx="20">
                  <c:v>6437.2493999999997</c:v>
                </c:pt>
                <c:pt idx="21">
                  <c:v>6431.103714285714</c:v>
                </c:pt>
                <c:pt idx="22">
                  <c:v>6559.9469090909088</c:v>
                </c:pt>
                <c:pt idx="23">
                  <c:v>6723.4209565217388</c:v>
                </c:pt>
                <c:pt idx="24">
                  <c:v>6913.9915416666663</c:v>
                </c:pt>
                <c:pt idx="25">
                  <c:v>7079.5443999999998</c:v>
                </c:pt>
                <c:pt idx="26">
                  <c:v>7161.0780769230769</c:v>
                </c:pt>
                <c:pt idx="27">
                  <c:v>7312.7340740740747</c:v>
                </c:pt>
                <c:pt idx="28">
                  <c:v>7310.7955714285717</c:v>
                </c:pt>
                <c:pt idx="29">
                  <c:v>7213.3224827586209</c:v>
                </c:pt>
                <c:pt idx="30">
                  <c:v>7189.3162666666667</c:v>
                </c:pt>
                <c:pt idx="31">
                  <c:v>7079.4655806451619</c:v>
                </c:pt>
                <c:pt idx="32">
                  <c:v>7137.548906250001</c:v>
                </c:pt>
                <c:pt idx="33">
                  <c:v>7230.5599696969703</c:v>
                </c:pt>
                <c:pt idx="34">
                  <c:v>7358.8972647058827</c:v>
                </c:pt>
                <c:pt idx="35">
                  <c:v>7461.6886857142863</c:v>
                </c:pt>
                <c:pt idx="36">
                  <c:v>7592.8459722222224</c:v>
                </c:pt>
                <c:pt idx="37">
                  <c:v>7778.2405405405416</c:v>
                </c:pt>
                <c:pt idx="38">
                  <c:v>7778.5625</c:v>
                </c:pt>
                <c:pt idx="39">
                  <c:v>7839.7142307692302</c:v>
                </c:pt>
                <c:pt idx="40">
                  <c:v>7847.7671250000003</c:v>
                </c:pt>
                <c:pt idx="41">
                  <c:v>7790.3378292682937</c:v>
                </c:pt>
                <c:pt idx="42">
                  <c:v>7774.8782619047633</c:v>
                </c:pt>
                <c:pt idx="43">
                  <c:v>7643.5621395348844</c:v>
                </c:pt>
                <c:pt idx="44">
                  <c:v>7675.3246363636372</c:v>
                </c:pt>
                <c:pt idx="45">
                  <c:v>7679.8658666666679</c:v>
                </c:pt>
                <c:pt idx="46">
                  <c:v>7758.0122608695656</c:v>
                </c:pt>
                <c:pt idx="47">
                  <c:v>7842.5705744680863</c:v>
                </c:pt>
                <c:pt idx="48">
                  <c:v>7973.8151041666679</c:v>
                </c:pt>
                <c:pt idx="49">
                  <c:v>8068.8978979591848</c:v>
                </c:pt>
                <c:pt idx="50">
                  <c:v>8115.7314400000005</c:v>
                </c:pt>
                <c:pt idx="51">
                  <c:v>8137.8691372549029</c:v>
                </c:pt>
                <c:pt idx="52">
                  <c:v>8134.7455000000009</c:v>
                </c:pt>
                <c:pt idx="53">
                  <c:v>8059.2529433962281</c:v>
                </c:pt>
                <c:pt idx="54">
                  <c:v>8040.4857962962978</c:v>
                </c:pt>
                <c:pt idx="55">
                  <c:v>7958.5966727272735</c:v>
                </c:pt>
                <c:pt idx="56">
                  <c:v>7969.1330178571434</c:v>
                </c:pt>
                <c:pt idx="57">
                  <c:v>8013.1276666666663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C-9244-A7E4-7D6093C2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 n=2'!$E$1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'SMA n=2'!$D$2:$D$59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n=2'!$E$2:$E$59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D-8E45-915F-6A30B706DB4E}"/>
            </c:ext>
          </c:extLst>
        </c:ser>
        <c:ser>
          <c:idx val="1"/>
          <c:order val="1"/>
          <c:tx>
            <c:strRef>
              <c:f>'SMA n=2'!$F$1</c:f>
              <c:strCache>
                <c:ptCount val="1"/>
                <c:pt idx="0">
                  <c:v>SMA 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 n=2'!$D$2:$D$59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n=2'!$F$2:$F$59</c:f>
              <c:numCache>
                <c:formatCode>_(* #,##0_);_(* \(#,##0\);_(* "-"_);_(@_)</c:formatCode>
                <c:ptCount val="58"/>
                <c:pt idx="2">
                  <c:v>7187.557499999999</c:v>
                </c:pt>
                <c:pt idx="3">
                  <c:v>6484.32</c:v>
                </c:pt>
                <c:pt idx="4">
                  <c:v>5906.3305</c:v>
                </c:pt>
                <c:pt idx="5">
                  <c:v>4786.0145000000002</c:v>
                </c:pt>
                <c:pt idx="6">
                  <c:v>3815.5610000000006</c:v>
                </c:pt>
                <c:pt idx="7">
                  <c:v>2649.5690000000004</c:v>
                </c:pt>
                <c:pt idx="8">
                  <c:v>3772.165</c:v>
                </c:pt>
                <c:pt idx="9">
                  <c:v>5559.02</c:v>
                </c:pt>
                <c:pt idx="10">
                  <c:v>6742.91</c:v>
                </c:pt>
                <c:pt idx="11">
                  <c:v>8991.1134999999995</c:v>
                </c:pt>
                <c:pt idx="12">
                  <c:v>10002.540499999999</c:v>
                </c:pt>
                <c:pt idx="13">
                  <c:v>9860.8859999999986</c:v>
                </c:pt>
                <c:pt idx="14">
                  <c:v>8722.7384999999995</c:v>
                </c:pt>
                <c:pt idx="15">
                  <c:v>7972.5614999999998</c:v>
                </c:pt>
                <c:pt idx="16">
                  <c:v>7968.4859999999999</c:v>
                </c:pt>
                <c:pt idx="17">
                  <c:v>6179.0659999999998</c:v>
                </c:pt>
                <c:pt idx="18">
                  <c:v>5520.3359999999993</c:v>
                </c:pt>
                <c:pt idx="19">
                  <c:v>4778.5569999999998</c:v>
                </c:pt>
                <c:pt idx="20">
                  <c:v>4733.8689999999997</c:v>
                </c:pt>
                <c:pt idx="21">
                  <c:v>6341.8389999999999</c:v>
                </c:pt>
                <c:pt idx="22">
                  <c:v>7786.9220000000005</c:v>
                </c:pt>
                <c:pt idx="23">
                  <c:v>9792.7520000000004</c:v>
                </c:pt>
                <c:pt idx="24">
                  <c:v>10808.482499999998</c:v>
                </c:pt>
                <c:pt idx="25">
                  <c:v>11174.963999999998</c:v>
                </c:pt>
                <c:pt idx="26">
                  <c:v>10126.1165</c:v>
                </c:pt>
                <c:pt idx="27">
                  <c:v>10227.605</c:v>
                </c:pt>
                <c:pt idx="28">
                  <c:v>9257.1229999999996</c:v>
                </c:pt>
                <c:pt idx="29">
                  <c:v>5871.2659999999996</c:v>
                </c:pt>
                <c:pt idx="30">
                  <c:v>5488.6059999999998</c:v>
                </c:pt>
                <c:pt idx="31">
                  <c:v>5138.5404999999992</c:v>
                </c:pt>
                <c:pt idx="32">
                  <c:v>6361.0385000000006</c:v>
                </c:pt>
                <c:pt idx="33">
                  <c:v>9572.523000000001</c:v>
                </c:pt>
                <c:pt idx="34">
                  <c:v>10900.470999999998</c:v>
                </c:pt>
                <c:pt idx="35">
                  <c:v>11275.3125</c:v>
                </c:pt>
                <c:pt idx="36">
                  <c:v>11569.973999999998</c:v>
                </c:pt>
                <c:pt idx="37">
                  <c:v>13317.897999999997</c:v>
                </c:pt>
                <c:pt idx="38">
                  <c:v>11121.46</c:v>
                </c:pt>
                <c:pt idx="39">
                  <c:v>8976.9774999999991</c:v>
                </c:pt>
                <c:pt idx="40">
                  <c:v>9162.6549999999988</c:v>
                </c:pt>
                <c:pt idx="41">
                  <c:v>6827.4979999999996</c:v>
                </c:pt>
                <c:pt idx="42">
                  <c:v>6317.1010000000006</c:v>
                </c:pt>
                <c:pt idx="43">
                  <c:v>4634.6605</c:v>
                </c:pt>
                <c:pt idx="44">
                  <c:v>5584.6985000000004</c:v>
                </c:pt>
                <c:pt idx="45">
                  <c:v>8460.3960000000006</c:v>
                </c:pt>
                <c:pt idx="46">
                  <c:v>9577.1400000000012</c:v>
                </c:pt>
                <c:pt idx="47">
                  <c:v>11503.4265</c:v>
                </c:pt>
                <c:pt idx="48">
                  <c:v>12937.280500000001</c:v>
                </c:pt>
                <c:pt idx="49">
                  <c:v>13387.59</c:v>
                </c:pt>
                <c:pt idx="50">
                  <c:v>11521.7235</c:v>
                </c:pt>
                <c:pt idx="51">
                  <c:v>9827.664499999999</c:v>
                </c:pt>
                <c:pt idx="52">
                  <c:v>8610.0969999999998</c:v>
                </c:pt>
                <c:pt idx="53">
                  <c:v>6054.54</c:v>
                </c:pt>
                <c:pt idx="54">
                  <c:v>5589.7334999999994</c:v>
                </c:pt>
                <c:pt idx="55">
                  <c:v>5291.2055</c:v>
                </c:pt>
                <c:pt idx="56">
                  <c:v>6042.6080000000011</c:v>
                </c:pt>
                <c:pt idx="57">
                  <c:v>9512.73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D-8E45-915F-6A30B706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 n=3'!$E$1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'SMA n=3'!$D$2:$D$59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n=3'!$E$2:$E$59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A-7D4F-A076-6FAAD78C8F4F}"/>
            </c:ext>
          </c:extLst>
        </c:ser>
        <c:ser>
          <c:idx val="1"/>
          <c:order val="1"/>
          <c:tx>
            <c:strRef>
              <c:f>'SMA n=3'!$F$1</c:f>
              <c:strCache>
                <c:ptCount val="1"/>
                <c:pt idx="0">
                  <c:v>SMA n=3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 n=3'!$D$2:$D$59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n=3'!$F$2:$F$59</c:f>
              <c:numCache>
                <c:formatCode>_(* #,##0_);_(* \(#,##0\);_(* "-"_);_(@_)</c:formatCode>
                <c:ptCount val="58"/>
                <c:pt idx="3">
                  <c:v>6938.6416666666655</c:v>
                </c:pt>
                <c:pt idx="4">
                  <c:v>6113.4969999999994</c:v>
                </c:pt>
                <c:pt idx="5">
                  <c:v>5337.6130000000003</c:v>
                </c:pt>
                <c:pt idx="6">
                  <c:v>4334.3243333333339</c:v>
                </c:pt>
                <c:pt idx="7">
                  <c:v>3166.4386666666669</c:v>
                </c:pt>
                <c:pt idx="8">
                  <c:v>3658.4246666666672</c:v>
                </c:pt>
                <c:pt idx="9">
                  <c:v>4328.7446666666665</c:v>
                </c:pt>
                <c:pt idx="10">
                  <c:v>6387.318666666667</c:v>
                </c:pt>
                <c:pt idx="11">
                  <c:v>7808.0436666666656</c:v>
                </c:pt>
                <c:pt idx="12">
                  <c:v>9349.6656666666659</c:v>
                </c:pt>
                <c:pt idx="13">
                  <c:v>9886.6943333333329</c:v>
                </c:pt>
                <c:pt idx="14">
                  <c:v>9170.748999999998</c:v>
                </c:pt>
                <c:pt idx="15">
                  <c:v>8533.375</c:v>
                </c:pt>
                <c:pt idx="16">
                  <c:v>7909.1490000000003</c:v>
                </c:pt>
                <c:pt idx="17">
                  <c:v>6837.5933333333332</c:v>
                </c:pt>
                <c:pt idx="18">
                  <c:v>6274.3319999999994</c:v>
                </c:pt>
                <c:pt idx="19">
                  <c:v>4710.9739999999993</c:v>
                </c:pt>
                <c:pt idx="20">
                  <c:v>5310.8673333333327</c:v>
                </c:pt>
                <c:pt idx="21">
                  <c:v>5258.6426666666666</c:v>
                </c:pt>
                <c:pt idx="22">
                  <c:v>7316.4440000000004</c:v>
                </c:pt>
                <c:pt idx="23">
                  <c:v>8631.231333333335</c:v>
                </c:pt>
                <c:pt idx="24">
                  <c:v>10294.206333333334</c:v>
                </c:pt>
                <c:pt idx="25">
                  <c:v>10889.925999999998</c:v>
                </c:pt>
                <c:pt idx="26">
                  <c:v>10516.449333333332</c:v>
                </c:pt>
                <c:pt idx="27">
                  <c:v>10502.674333333334</c:v>
                </c:pt>
                <c:pt idx="28">
                  <c:v>9237.8886666666658</c:v>
                </c:pt>
                <c:pt idx="29">
                  <c:v>7666.1073333333334</c:v>
                </c:pt>
                <c:pt idx="30">
                  <c:v>6078.5559999999996</c:v>
                </c:pt>
                <c:pt idx="31">
                  <c:v>4920.3856666666661</c:v>
                </c:pt>
                <c:pt idx="32">
                  <c:v>6405.0709999999999</c:v>
                </c:pt>
                <c:pt idx="33">
                  <c:v>7642.9970000000003</c:v>
                </c:pt>
                <c:pt idx="34">
                  <c:v>10246.358</c:v>
                </c:pt>
                <c:pt idx="35">
                  <c:v>10919.179666666665</c:v>
                </c:pt>
                <c:pt idx="36">
                  <c:v>11577.991999999998</c:v>
                </c:pt>
                <c:pt idx="37">
                  <c:v>12530.797666666665</c:v>
                </c:pt>
                <c:pt idx="38">
                  <c:v>11475.423666666664</c:v>
                </c:pt>
                <c:pt idx="39">
                  <c:v>10802.133333333333</c:v>
                </c:pt>
                <c:pt idx="40">
                  <c:v>8705.2616666666654</c:v>
                </c:pt>
                <c:pt idx="41">
                  <c:v>7939.4919999999993</c:v>
                </c:pt>
                <c:pt idx="42">
                  <c:v>6932.0106666666661</c:v>
                </c:pt>
                <c:pt idx="43">
                  <c:v>4920.8290000000006</c:v>
                </c:pt>
                <c:pt idx="44">
                  <c:v>6103.4776666666667</c:v>
                </c:pt>
                <c:pt idx="45">
                  <c:v>6349.6923333333334</c:v>
                </c:pt>
                <c:pt idx="46">
                  <c:v>9398.4639999999999</c:v>
                </c:pt>
                <c:pt idx="47">
                  <c:v>10295.511</c:v>
                </c:pt>
                <c:pt idx="48">
                  <c:v>12383.053666666667</c:v>
                </c:pt>
                <c:pt idx="49">
                  <c:v>12835.811000000002</c:v>
                </c:pt>
                <c:pt idx="50">
                  <c:v>12395.251666666665</c:v>
                </c:pt>
                <c:pt idx="51">
                  <c:v>10762.733666666667</c:v>
                </c:pt>
                <c:pt idx="52">
                  <c:v>9210.2563333333328</c:v>
                </c:pt>
                <c:pt idx="53">
                  <c:v>7117.9446666666663</c:v>
                </c:pt>
                <c:pt idx="54">
                  <c:v>6384.9690000000001</c:v>
                </c:pt>
                <c:pt idx="55">
                  <c:v>4905.3503333333329</c:v>
                </c:pt>
                <c:pt idx="56">
                  <c:v>6377.0143333333335</c:v>
                </c:pt>
                <c:pt idx="57">
                  <c:v>7520.6813333333339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A-7D4F-A076-6FAAD78C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'WMA n=3 Optimal Cs'!$E$1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'WMA n=3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n=3 Optimal Cs'!$E$2:$E$59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3-A241-A211-D9EE631E037B}"/>
            </c:ext>
          </c:extLst>
        </c:ser>
        <c:ser>
          <c:idx val="1"/>
          <c:order val="1"/>
          <c:tx>
            <c:strRef>
              <c:f>'WMA n=3 Optimal Cs'!$F$1</c:f>
              <c:strCache>
                <c:ptCount val="1"/>
                <c:pt idx="0">
                  <c:v>WMA n=3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'WMA n=3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n=3 Optimal Cs'!$F$2:$F$59</c:f>
              <c:numCache>
                <c:formatCode>_(* #,##0_);_(* \(#,##0\);_(* "-"_);_(@_)</c:formatCode>
                <c:ptCount val="58"/>
                <c:pt idx="3">
                  <c:v>6343.9277298356246</c:v>
                </c:pt>
                <c:pt idx="4">
                  <c:v>5638.7948355983026</c:v>
                </c:pt>
                <c:pt idx="5">
                  <c:v>4526.119140700147</c:v>
                </c:pt>
                <c:pt idx="6">
                  <c:v>3631.6279778187804</c:v>
                </c:pt>
                <c:pt idx="7">
                  <c:v>2376.6985911951415</c:v>
                </c:pt>
                <c:pt idx="8">
                  <c:v>4234.9816722778814</c:v>
                </c:pt>
                <c:pt idx="9">
                  <c:v>5416.1358617950727</c:v>
                </c:pt>
                <c:pt idx="10">
                  <c:v>6976.8621044133988</c:v>
                </c:pt>
                <c:pt idx="11">
                  <c:v>9080.7942252721296</c:v>
                </c:pt>
                <c:pt idx="12">
                  <c:v>9823.0442147427093</c:v>
                </c:pt>
                <c:pt idx="13">
                  <c:v>9607.9561689093716</c:v>
                </c:pt>
                <c:pt idx="14">
                  <c:v>8287.2943617316632</c:v>
                </c:pt>
                <c:pt idx="15">
                  <c:v>7866.4341098663381</c:v>
                </c:pt>
                <c:pt idx="16">
                  <c:v>7758.510912669386</c:v>
                </c:pt>
                <c:pt idx="17">
                  <c:v>5604.50787712079</c:v>
                </c:pt>
                <c:pt idx="18">
                  <c:v>5677.8365709329837</c:v>
                </c:pt>
                <c:pt idx="19">
                  <c:v>4208.230830056963</c:v>
                </c:pt>
                <c:pt idx="20">
                  <c:v>5103.6432006239638</c:v>
                </c:pt>
                <c:pt idx="21">
                  <c:v>6207.0447732443026</c:v>
                </c:pt>
                <c:pt idx="22">
                  <c:v>8050.4056071203158</c:v>
                </c:pt>
                <c:pt idx="23">
                  <c:v>9748.0327359324729</c:v>
                </c:pt>
                <c:pt idx="24">
                  <c:v>10732.839278656749</c:v>
                </c:pt>
                <c:pt idx="25">
                  <c:v>10919.702900932565</c:v>
                </c:pt>
                <c:pt idx="26">
                  <c:v>9664.5165180075455</c:v>
                </c:pt>
                <c:pt idx="27">
                  <c:v>10315.712514712279</c:v>
                </c:pt>
                <c:pt idx="28">
                  <c:v>8510.1572016268219</c:v>
                </c:pt>
                <c:pt idx="29">
                  <c:v>5363.7685502057066</c:v>
                </c:pt>
                <c:pt idx="30">
                  <c:v>5663.6674184831336</c:v>
                </c:pt>
                <c:pt idx="31">
                  <c:v>4654.7186573168601</c:v>
                </c:pt>
                <c:pt idx="32">
                  <c:v>6962.6766772182127</c:v>
                </c:pt>
                <c:pt idx="33">
                  <c:v>9562.4354280537354</c:v>
                </c:pt>
                <c:pt idx="34">
                  <c:v>10880.844752245255</c:v>
                </c:pt>
                <c:pt idx="35">
                  <c:v>10962.593749657128</c:v>
                </c:pt>
                <c:pt idx="36">
                  <c:v>11514.491526531978</c:v>
                </c:pt>
                <c:pt idx="37">
                  <c:v>13374.967435246832</c:v>
                </c:pt>
                <c:pt idx="38">
                  <c:v>9961.6490490581818</c:v>
                </c:pt>
                <c:pt idx="39">
                  <c:v>9134.4749037852816</c:v>
                </c:pt>
                <c:pt idx="40">
                  <c:v>8699.1696571483735</c:v>
                </c:pt>
                <c:pt idx="41">
                  <c:v>6316.0257209891133</c:v>
                </c:pt>
                <c:pt idx="42">
                  <c:v>6424.8255094718988</c:v>
                </c:pt>
                <c:pt idx="43">
                  <c:v>3835.7350977280512</c:v>
                </c:pt>
                <c:pt idx="44">
                  <c:v>6449.8394504046983</c:v>
                </c:pt>
                <c:pt idx="45">
                  <c:v>8129.3498556426184</c:v>
                </c:pt>
                <c:pt idx="46">
                  <c:v>9866.983793606827</c:v>
                </c:pt>
                <c:pt idx="47">
                  <c:v>11340.72980793404</c:v>
                </c:pt>
                <c:pt idx="48">
                  <c:v>13021.761136930632</c:v>
                </c:pt>
                <c:pt idx="49">
                  <c:v>12910.088361039714</c:v>
                </c:pt>
                <c:pt idx="50">
                  <c:v>10980.493464927325</c:v>
                </c:pt>
                <c:pt idx="51">
                  <c:v>9468.985464368161</c:v>
                </c:pt>
                <c:pt idx="52">
                  <c:v>8260.8697719892971</c:v>
                </c:pt>
                <c:pt idx="53">
                  <c:v>5392.7962794804116</c:v>
                </c:pt>
                <c:pt idx="54">
                  <c:v>5890.2385430210888</c:v>
                </c:pt>
                <c:pt idx="55">
                  <c:v>4691.4708456236258</c:v>
                </c:pt>
                <c:pt idx="56">
                  <c:v>6630.4800568336905</c:v>
                </c:pt>
                <c:pt idx="57">
                  <c:v>9596.8746952185411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3-A241-A211-D9EE631E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 n=4'!$E$1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'SMA n=4'!$D$2:$D$59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n=4'!$E$2:$E$59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F-3045-9956-EC2EA24372DF}"/>
            </c:ext>
          </c:extLst>
        </c:ser>
        <c:ser>
          <c:idx val="1"/>
          <c:order val="1"/>
          <c:tx>
            <c:strRef>
              <c:f>'SMA n=4'!$F$1</c:f>
              <c:strCache>
                <c:ptCount val="1"/>
                <c:pt idx="0">
                  <c:v>SMA 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 n=4'!$D$2:$D$59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n=4'!$F$2:$F$59</c:f>
              <c:numCache>
                <c:formatCode>_(* #,##0_);_(* \(#,##0\);_(* "-"_);_(@_)</c:formatCode>
                <c:ptCount val="58"/>
                <c:pt idx="4">
                  <c:v>6546.9439999999986</c:v>
                </c:pt>
                <c:pt idx="5">
                  <c:v>5635.1672499999995</c:v>
                </c:pt>
                <c:pt idx="6">
                  <c:v>4860.9457499999999</c:v>
                </c:pt>
                <c:pt idx="7">
                  <c:v>3717.7917500000003</c:v>
                </c:pt>
                <c:pt idx="8">
                  <c:v>3793.8630000000003</c:v>
                </c:pt>
                <c:pt idx="9">
                  <c:v>4104.2945</c:v>
                </c:pt>
                <c:pt idx="10">
                  <c:v>5257.5375000000004</c:v>
                </c:pt>
                <c:pt idx="11">
                  <c:v>7275.06675</c:v>
                </c:pt>
                <c:pt idx="12">
                  <c:v>8372.7252499999995</c:v>
                </c:pt>
                <c:pt idx="13">
                  <c:v>9425.999749999999</c:v>
                </c:pt>
                <c:pt idx="14">
                  <c:v>9362.6394999999993</c:v>
                </c:pt>
                <c:pt idx="15">
                  <c:v>8916.7237499999992</c:v>
                </c:pt>
                <c:pt idx="16">
                  <c:v>8345.6122500000001</c:v>
                </c:pt>
                <c:pt idx="17">
                  <c:v>7075.8137500000003</c:v>
                </c:pt>
                <c:pt idx="18">
                  <c:v>6744.4110000000001</c:v>
                </c:pt>
                <c:pt idx="19">
                  <c:v>5478.8114999999998</c:v>
                </c:pt>
                <c:pt idx="20">
                  <c:v>5127.1024999999991</c:v>
                </c:pt>
                <c:pt idx="21">
                  <c:v>5560.1979999999994</c:v>
                </c:pt>
                <c:pt idx="22">
                  <c:v>6260.3955000000005</c:v>
                </c:pt>
                <c:pt idx="23">
                  <c:v>8067.2955000000002</c:v>
                </c:pt>
                <c:pt idx="24">
                  <c:v>9297.7022500000003</c:v>
                </c:pt>
                <c:pt idx="25">
                  <c:v>10483.858</c:v>
                </c:pt>
                <c:pt idx="26">
                  <c:v>10467.299499999999</c:v>
                </c:pt>
                <c:pt idx="27">
                  <c:v>10701.2845</c:v>
                </c:pt>
                <c:pt idx="28">
                  <c:v>9691.6197499999998</c:v>
                </c:pt>
                <c:pt idx="29">
                  <c:v>8049.4354999999996</c:v>
                </c:pt>
                <c:pt idx="30">
                  <c:v>7372.8644999999997</c:v>
                </c:pt>
                <c:pt idx="31">
                  <c:v>5504.9032499999994</c:v>
                </c:pt>
                <c:pt idx="32">
                  <c:v>5924.8222500000002</c:v>
                </c:pt>
                <c:pt idx="33">
                  <c:v>7355.5317500000001</c:v>
                </c:pt>
                <c:pt idx="34">
                  <c:v>8630.7547500000001</c:v>
                </c:pt>
                <c:pt idx="35">
                  <c:v>10423.917750000001</c:v>
                </c:pt>
                <c:pt idx="36">
                  <c:v>11235.2225</c:v>
                </c:pt>
                <c:pt idx="37">
                  <c:v>12296.605249999999</c:v>
                </c:pt>
                <c:pt idx="38">
                  <c:v>11345.716999999999</c:v>
                </c:pt>
                <c:pt idx="39">
                  <c:v>11147.437749999997</c:v>
                </c:pt>
                <c:pt idx="40">
                  <c:v>10142.057499999999</c:v>
                </c:pt>
                <c:pt idx="41">
                  <c:v>7902.2377499999993</c:v>
                </c:pt>
                <c:pt idx="42">
                  <c:v>7739.8779999999997</c:v>
                </c:pt>
                <c:pt idx="43">
                  <c:v>5731.0792499999998</c:v>
                </c:pt>
                <c:pt idx="44">
                  <c:v>5950.8997500000005</c:v>
                </c:pt>
                <c:pt idx="45">
                  <c:v>6547.5282500000003</c:v>
                </c:pt>
                <c:pt idx="46">
                  <c:v>7580.9192500000008</c:v>
                </c:pt>
                <c:pt idx="47">
                  <c:v>9981.9112499999992</c:v>
                </c:pt>
                <c:pt idx="48">
                  <c:v>11257.21025</c:v>
                </c:pt>
                <c:pt idx="49">
                  <c:v>12445.508249999999</c:v>
                </c:pt>
                <c:pt idx="50">
                  <c:v>12229.502</c:v>
                </c:pt>
                <c:pt idx="51">
                  <c:v>11607.62725</c:v>
                </c:pt>
                <c:pt idx="52">
                  <c:v>10065.910250000001</c:v>
                </c:pt>
                <c:pt idx="53">
                  <c:v>7941.1022499999999</c:v>
                </c:pt>
                <c:pt idx="54">
                  <c:v>7099.91525</c:v>
                </c:pt>
                <c:pt idx="55">
                  <c:v>5672.8727499999995</c:v>
                </c:pt>
                <c:pt idx="56">
                  <c:v>5816.1707500000002</c:v>
                </c:pt>
                <c:pt idx="57">
                  <c:v>7401.9677499999998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F-3045-9956-EC2EA243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SES!$C$5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SES!$C$6:$C$63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2-504A-975B-9BF8325D2071}"/>
            </c:ext>
          </c:extLst>
        </c:ser>
        <c:ser>
          <c:idx val="1"/>
          <c:order val="1"/>
          <c:tx>
            <c:strRef>
              <c:f>SES!$D$5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SES!$D$6:$D$63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7847.284999999998</c:v>
                </c:pt>
                <c:pt idx="2">
                  <c:v>6842.221421960463</c:v>
                </c:pt>
                <c:pt idx="3">
                  <c:v>6536.4557838587307</c:v>
                </c:pt>
                <c:pt idx="4">
                  <c:v>5649.345688351862</c:v>
                </c:pt>
                <c:pt idx="5">
                  <c:v>4545.476543868569</c:v>
                </c:pt>
                <c:pt idx="6">
                  <c:v>3696.5077905711478</c:v>
                </c:pt>
                <c:pt idx="7">
                  <c:v>2303.8330876593673</c:v>
                </c:pt>
                <c:pt idx="8">
                  <c:v>4872.6049148988113</c:v>
                </c:pt>
                <c:pt idx="9">
                  <c:v>5306.2550018259399</c:v>
                </c:pt>
                <c:pt idx="10">
                  <c:v>7391.6033905804679</c:v>
                </c:pt>
                <c:pt idx="11">
                  <c:v>9331.4975606307562</c:v>
                </c:pt>
                <c:pt idx="12">
                  <c:v>9891.5739169644767</c:v>
                </c:pt>
                <c:pt idx="13">
                  <c:v>9711.370865456096</c:v>
                </c:pt>
                <c:pt idx="14">
                  <c:v>8248.1739609942888</c:v>
                </c:pt>
                <c:pt idx="15">
                  <c:v>8176.9327765685175</c:v>
                </c:pt>
                <c:pt idx="16">
                  <c:v>7876.348892386216</c:v>
                </c:pt>
                <c:pt idx="17">
                  <c:v>5362.2400832434332</c:v>
                </c:pt>
                <c:pt idx="18">
                  <c:v>6202.1377220468185</c:v>
                </c:pt>
                <c:pt idx="19">
                  <c:v>3833.2544473450707</c:v>
                </c:pt>
                <c:pt idx="20">
                  <c:v>5769.7406106803282</c:v>
                </c:pt>
                <c:pt idx="21">
                  <c:v>6179.891672916503</c:v>
                </c:pt>
                <c:pt idx="22">
                  <c:v>8530.3979997242695</c:v>
                </c:pt>
                <c:pt idx="23">
                  <c:v>9893.4706548183258</c:v>
                </c:pt>
                <c:pt idx="24">
                  <c:v>10962.663471445836</c:v>
                </c:pt>
                <c:pt idx="25">
                  <c:v>11031.332738474437</c:v>
                </c:pt>
                <c:pt idx="26">
                  <c:v>9635.9166222845543</c:v>
                </c:pt>
                <c:pt idx="27">
                  <c:v>10869.81678028742</c:v>
                </c:pt>
                <c:pt idx="28">
                  <c:v>8118.9482872904464</c:v>
                </c:pt>
                <c:pt idx="29">
                  <c:v>5350.1704610054385</c:v>
                </c:pt>
                <c:pt idx="30">
                  <c:v>6220.7973745400104</c:v>
                </c:pt>
                <c:pt idx="31">
                  <c:v>4364.5828263293315</c:v>
                </c:pt>
                <c:pt idx="32">
                  <c:v>7848.3755262161812</c:v>
                </c:pt>
                <c:pt idx="33">
                  <c:v>9644.9363163947546</c:v>
                </c:pt>
                <c:pt idx="34">
                  <c:v>11129.61071715218</c:v>
                </c:pt>
                <c:pt idx="35">
                  <c:v>10997.821618159876</c:v>
                </c:pt>
                <c:pt idx="36">
                  <c:v>11900.870530311659</c:v>
                </c:pt>
                <c:pt idx="37">
                  <c:v>13844.471915837723</c:v>
                </c:pt>
                <c:pt idx="38">
                  <c:v>9232.9832317430228</c:v>
                </c:pt>
                <c:pt idx="39">
                  <c:v>9941.7670942154691</c:v>
                </c:pt>
                <c:pt idx="40">
                  <c:v>8585.9421933302601</c:v>
                </c:pt>
                <c:pt idx="41">
                  <c:v>6230.0932201223795</c:v>
                </c:pt>
                <c:pt idx="42">
                  <c:v>6923.982295333798</c:v>
                </c:pt>
                <c:pt idx="43">
                  <c:v>3270.9735281968296</c:v>
                </c:pt>
                <c:pt idx="44">
                  <c:v>7666.2397693752482</c:v>
                </c:pt>
                <c:pt idx="45">
                  <c:v>7828.8228069849411</c:v>
                </c:pt>
                <c:pt idx="46">
                  <c:v>10453.561926347664</c:v>
                </c:pt>
                <c:pt idx="47">
                  <c:v>11427.574549508159</c:v>
                </c:pt>
                <c:pt idx="48">
                  <c:v>13495.458422148715</c:v>
                </c:pt>
                <c:pt idx="49">
                  <c:v>12838.403656496905</c:v>
                </c:pt>
                <c:pt idx="50">
                  <c:v>10989.062711663093</c:v>
                </c:pt>
                <c:pt idx="51">
                  <c:v>9660.376886872069</c:v>
                </c:pt>
                <c:pt idx="52">
                  <c:v>8376.9161426326391</c:v>
                </c:pt>
                <c:pt idx="53">
                  <c:v>5144.7010973873239</c:v>
                </c:pt>
                <c:pt idx="54">
                  <c:v>6592.8387011582263</c:v>
                </c:pt>
                <c:pt idx="55">
                  <c:v>4264.8091091325514</c:v>
                </c:pt>
                <c:pt idx="56">
                  <c:v>7527.9096789760888</c:v>
                </c:pt>
                <c:pt idx="57">
                  <c:v>9774.1783270729393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2-504A-975B-9BF8325D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70288"/>
        <c:axId val="558805168"/>
      </c:lineChart>
      <c:catAx>
        <c:axId val="5587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5168"/>
        <c:crosses val="autoZero"/>
        <c:auto val="1"/>
        <c:lblAlgn val="ctr"/>
        <c:lblOffset val="100"/>
        <c:noMultiLvlLbl val="0"/>
      </c:catAx>
      <c:valAx>
        <c:axId val="55880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'Holt Additive'!$C$5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'Holt Additive'!$B$6:$B$63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'Holt Additive'!$C$6:$C$63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3-8148-AD05-73DC89D0F9C6}"/>
            </c:ext>
          </c:extLst>
        </c:ser>
        <c:ser>
          <c:idx val="4"/>
          <c:order val="1"/>
          <c:tx>
            <c:strRef>
              <c:f>'Holt Additive'!$G$5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'Holt Additive'!$B$6:$B$63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'Holt Additive'!$G$6:$G$63</c:f>
              <c:numCache>
                <c:formatCode>_(* #,##0_);_(* \(#,##0\);_(* "-"_);_(@_)</c:formatCode>
                <c:ptCount val="58"/>
                <c:pt idx="12">
                  <c:v>7997.9280833333323</c:v>
                </c:pt>
                <c:pt idx="13">
                  <c:v>7021.3032889297137</c:v>
                </c:pt>
                <c:pt idx="14">
                  <c:v>7202.0801247602785</c:v>
                </c:pt>
                <c:pt idx="15">
                  <c:v>6435.1597418813008</c:v>
                </c:pt>
                <c:pt idx="16">
                  <c:v>5627.3549466797267</c:v>
                </c:pt>
                <c:pt idx="17">
                  <c:v>4966.5060333246838</c:v>
                </c:pt>
                <c:pt idx="18">
                  <c:v>3790.1450297695164</c:v>
                </c:pt>
                <c:pt idx="19">
                  <c:v>7755.0237464368138</c:v>
                </c:pt>
                <c:pt idx="20">
                  <c:v>7586.9024020473844</c:v>
                </c:pt>
                <c:pt idx="21">
                  <c:v>10243.453650559775</c:v>
                </c:pt>
                <c:pt idx="22">
                  <c:v>12205.72313720491</c:v>
                </c:pt>
                <c:pt idx="23">
                  <c:v>12280.248542149731</c:v>
                </c:pt>
                <c:pt idx="24">
                  <c:v>10711.058184734293</c:v>
                </c:pt>
                <c:pt idx="25">
                  <c:v>9209.3617344505183</c:v>
                </c:pt>
                <c:pt idx="26">
                  <c:v>9313.2305683982468</c:v>
                </c:pt>
                <c:pt idx="27">
                  <c:v>8741.9091391407455</c:v>
                </c:pt>
                <c:pt idx="28">
                  <c:v>6639.0563283856391</c:v>
                </c:pt>
                <c:pt idx="29">
                  <c:v>6721.126668643481</c:v>
                </c:pt>
                <c:pt idx="30">
                  <c:v>4388.5806305717169</c:v>
                </c:pt>
                <c:pt idx="31">
                  <c:v>7956.254245657241</c:v>
                </c:pt>
                <c:pt idx="32">
                  <c:v>7953.6734988353028</c:v>
                </c:pt>
                <c:pt idx="33">
                  <c:v>11027.580371284268</c:v>
                </c:pt>
                <c:pt idx="34">
                  <c:v>12775.621039767069</c:v>
                </c:pt>
                <c:pt idx="35">
                  <c:v>13180.517901623676</c:v>
                </c:pt>
                <c:pt idx="36">
                  <c:v>12094.281100131942</c:v>
                </c:pt>
                <c:pt idx="37">
                  <c:v>10672.025773519083</c:v>
                </c:pt>
                <c:pt idx="38">
                  <c:v>11200.311409149715</c:v>
                </c:pt>
                <c:pt idx="39">
                  <c:v>8943.3057991959431</c:v>
                </c:pt>
                <c:pt idx="40">
                  <c:v>6580.9259024641979</c:v>
                </c:pt>
                <c:pt idx="41">
                  <c:v>7447.68349003806</c:v>
                </c:pt>
                <c:pt idx="42">
                  <c:v>4907.2566989303632</c:v>
                </c:pt>
                <c:pt idx="43">
                  <c:v>8770.6149896536099</c:v>
                </c:pt>
                <c:pt idx="44">
                  <c:v>9076.6535891746043</c:v>
                </c:pt>
                <c:pt idx="45">
                  <c:v>11002.498702094317</c:v>
                </c:pt>
                <c:pt idx="46">
                  <c:v>11644.117869573523</c:v>
                </c:pt>
                <c:pt idx="47">
                  <c:v>12414.927378739725</c:v>
                </c:pt>
                <c:pt idx="48">
                  <c:v>12786.800847976378</c:v>
                </c:pt>
                <c:pt idx="49">
                  <c:v>8986.6117881077007</c:v>
                </c:pt>
                <c:pt idx="50">
                  <c:v>10584.419312165515</c:v>
                </c:pt>
                <c:pt idx="51">
                  <c:v>8329.5341600566644</c:v>
                </c:pt>
                <c:pt idx="52">
                  <c:v>5834.8774455638086</c:v>
                </c:pt>
                <c:pt idx="53">
                  <c:v>6870.1368527711138</c:v>
                </c:pt>
                <c:pt idx="54">
                  <c:v>3375.4238430027908</c:v>
                </c:pt>
                <c:pt idx="55">
                  <c:v>8681.4458295613622</c:v>
                </c:pt>
                <c:pt idx="56">
                  <c:v>8371.0399423071794</c:v>
                </c:pt>
                <c:pt idx="57">
                  <c:v>11222.270119202894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3-8148-AD05-73DC89D0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891008"/>
        <c:axId val="1306892704"/>
      </c:lineChart>
      <c:catAx>
        <c:axId val="13068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2704"/>
        <c:crosses val="autoZero"/>
        <c:auto val="1"/>
        <c:lblAlgn val="ctr"/>
        <c:lblOffset val="100"/>
        <c:noMultiLvlLbl val="0"/>
      </c:catAx>
      <c:valAx>
        <c:axId val="1306892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'Holt Multiplicative'!$C$5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'Holt Multiplicative'!$B$6:$B$63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'Holt Multiplicative'!$C$6:$C$63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6-FA47-99F8-16D05AA5F9D5}"/>
            </c:ext>
          </c:extLst>
        </c:ser>
        <c:ser>
          <c:idx val="1"/>
          <c:order val="1"/>
          <c:tx>
            <c:strRef>
              <c:f>'Holt Multiplicative'!$G$5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 Multiplicative'!$G$6:$G$63</c:f>
              <c:numCache>
                <c:formatCode>_(* #,##0_);_(* \(#,##0\);_(* "-"_);_(@_)</c:formatCode>
                <c:ptCount val="58"/>
                <c:pt idx="12">
                  <c:v>8036.7958618302791</c:v>
                </c:pt>
                <c:pt idx="13">
                  <c:v>7005.9809551864782</c:v>
                </c:pt>
                <c:pt idx="14">
                  <c:v>7161.7774558960537</c:v>
                </c:pt>
                <c:pt idx="15">
                  <c:v>6203.0766058042745</c:v>
                </c:pt>
                <c:pt idx="16">
                  <c:v>5100.9257307123244</c:v>
                </c:pt>
                <c:pt idx="17">
                  <c:v>4197.6872205351274</c:v>
                </c:pt>
                <c:pt idx="18">
                  <c:v>2480.1678038339237</c:v>
                </c:pt>
                <c:pt idx="19">
                  <c:v>7897.567040307672</c:v>
                </c:pt>
                <c:pt idx="20">
                  <c:v>7526.5385671517924</c:v>
                </c:pt>
                <c:pt idx="21">
                  <c:v>11101.685813151027</c:v>
                </c:pt>
                <c:pt idx="22">
                  <c:v>13681.771267447251</c:v>
                </c:pt>
                <c:pt idx="23">
                  <c:v>13689.732561064347</c:v>
                </c:pt>
                <c:pt idx="24">
                  <c:v>11667.981783732859</c:v>
                </c:pt>
                <c:pt idx="25">
                  <c:v>9436.6437827070731</c:v>
                </c:pt>
                <c:pt idx="26">
                  <c:v>9561.0322451793836</c:v>
                </c:pt>
                <c:pt idx="27">
                  <c:v>8707.8422947090276</c:v>
                </c:pt>
                <c:pt idx="28">
                  <c:v>5736.0363913443398</c:v>
                </c:pt>
                <c:pt idx="29">
                  <c:v>6117.4932689719344</c:v>
                </c:pt>
                <c:pt idx="30">
                  <c:v>3051.8532826776782</c:v>
                </c:pt>
                <c:pt idx="31">
                  <c:v>7823.7310357559518</c:v>
                </c:pt>
                <c:pt idx="32">
                  <c:v>7885.4015984346934</c:v>
                </c:pt>
                <c:pt idx="33">
                  <c:v>12225.267747569142</c:v>
                </c:pt>
                <c:pt idx="34">
                  <c:v>14536.585946789832</c:v>
                </c:pt>
                <c:pt idx="35">
                  <c:v>15109.957401349549</c:v>
                </c:pt>
                <c:pt idx="36">
                  <c:v>13679.795896755368</c:v>
                </c:pt>
                <c:pt idx="37">
                  <c:v>11333.078120234943</c:v>
                </c:pt>
                <c:pt idx="38">
                  <c:v>12152.32931562709</c:v>
                </c:pt>
                <c:pt idx="39">
                  <c:v>8945.1268803423027</c:v>
                </c:pt>
                <c:pt idx="40">
                  <c:v>5764.1571479763852</c:v>
                </c:pt>
                <c:pt idx="41">
                  <c:v>7256.2688779197961</c:v>
                </c:pt>
                <c:pt idx="42">
                  <c:v>3874.5275766578625</c:v>
                </c:pt>
                <c:pt idx="43">
                  <c:v>8743.8430930886825</c:v>
                </c:pt>
                <c:pt idx="44">
                  <c:v>9274.5041840259346</c:v>
                </c:pt>
                <c:pt idx="45">
                  <c:v>11650.242599345866</c:v>
                </c:pt>
                <c:pt idx="46">
                  <c:v>12467.972034245468</c:v>
                </c:pt>
                <c:pt idx="47">
                  <c:v>13677.415040619602</c:v>
                </c:pt>
                <c:pt idx="48">
                  <c:v>14499.508626417817</c:v>
                </c:pt>
                <c:pt idx="49">
                  <c:v>9592.9993406954036</c:v>
                </c:pt>
                <c:pt idx="50">
                  <c:v>11794.859039245672</c:v>
                </c:pt>
                <c:pt idx="51">
                  <c:v>8983.5567457403922</c:v>
                </c:pt>
                <c:pt idx="52">
                  <c:v>5890.4363626699733</c:v>
                </c:pt>
                <c:pt idx="53">
                  <c:v>7301.1014937044538</c:v>
                </c:pt>
                <c:pt idx="54">
                  <c:v>2996.6396641696979</c:v>
                </c:pt>
                <c:pt idx="55">
                  <c:v>9706.9754285057043</c:v>
                </c:pt>
                <c:pt idx="56">
                  <c:v>9178.4074938901285</c:v>
                </c:pt>
                <c:pt idx="57">
                  <c:v>12696.695383818456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6-FA47-99F8-16D05AA5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039008"/>
        <c:axId val="1284033088"/>
      </c:lineChart>
      <c:catAx>
        <c:axId val="12840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33088"/>
        <c:crosses val="autoZero"/>
        <c:auto val="1"/>
        <c:lblAlgn val="ctr"/>
        <c:lblOffset val="100"/>
        <c:noMultiLvlLbl val="0"/>
      </c:catAx>
      <c:valAx>
        <c:axId val="1284033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'Holt Multiplicative'!$C$5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578555866978228"/>
                  <c:y val="-6.2028877923591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'Holt Multiplicative'!$B$6:$B$63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'Holt Multiplicative'!$C$6:$C$63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9-A24F-8C61-71D435D3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039008"/>
        <c:axId val="1284033088"/>
      </c:lineChart>
      <c:catAx>
        <c:axId val="12840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33088"/>
        <c:crosses val="autoZero"/>
        <c:auto val="1"/>
        <c:lblAlgn val="ctr"/>
        <c:lblOffset val="100"/>
        <c:noMultiLvlLbl val="0"/>
      </c:catAx>
      <c:valAx>
        <c:axId val="1284033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 n=2'!$E$1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'SMA n=2'!$D$2:$D$59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n=2'!$E$2:$E$59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F-F244-B463-53135250F846}"/>
            </c:ext>
          </c:extLst>
        </c:ser>
        <c:ser>
          <c:idx val="1"/>
          <c:order val="1"/>
          <c:tx>
            <c:strRef>
              <c:f>'SMA n=2'!$F$1</c:f>
              <c:strCache>
                <c:ptCount val="1"/>
                <c:pt idx="0">
                  <c:v>SMA 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 n=2'!$D$2:$D$59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n=2'!$F$2:$F$59</c:f>
              <c:numCache>
                <c:formatCode>_(* #,##0_);_(* \(#,##0\);_(* "-"_);_(@_)</c:formatCode>
                <c:ptCount val="58"/>
                <c:pt idx="2">
                  <c:v>7187.557499999999</c:v>
                </c:pt>
                <c:pt idx="3">
                  <c:v>6484.32</c:v>
                </c:pt>
                <c:pt idx="4">
                  <c:v>5906.3305</c:v>
                </c:pt>
                <c:pt idx="5">
                  <c:v>4786.0145000000002</c:v>
                </c:pt>
                <c:pt idx="6">
                  <c:v>3815.5610000000006</c:v>
                </c:pt>
                <c:pt idx="7">
                  <c:v>2649.5690000000004</c:v>
                </c:pt>
                <c:pt idx="8">
                  <c:v>3772.165</c:v>
                </c:pt>
                <c:pt idx="9">
                  <c:v>5559.02</c:v>
                </c:pt>
                <c:pt idx="10">
                  <c:v>6742.91</c:v>
                </c:pt>
                <c:pt idx="11">
                  <c:v>8991.1134999999995</c:v>
                </c:pt>
                <c:pt idx="12">
                  <c:v>10002.540499999999</c:v>
                </c:pt>
                <c:pt idx="13">
                  <c:v>9860.8859999999986</c:v>
                </c:pt>
                <c:pt idx="14">
                  <c:v>8722.7384999999995</c:v>
                </c:pt>
                <c:pt idx="15">
                  <c:v>7972.5614999999998</c:v>
                </c:pt>
                <c:pt idx="16">
                  <c:v>7968.4859999999999</c:v>
                </c:pt>
                <c:pt idx="17">
                  <c:v>6179.0659999999998</c:v>
                </c:pt>
                <c:pt idx="18">
                  <c:v>5520.3359999999993</c:v>
                </c:pt>
                <c:pt idx="19">
                  <c:v>4778.5569999999998</c:v>
                </c:pt>
                <c:pt idx="20">
                  <c:v>4733.8689999999997</c:v>
                </c:pt>
                <c:pt idx="21">
                  <c:v>6341.8389999999999</c:v>
                </c:pt>
                <c:pt idx="22">
                  <c:v>7786.9220000000005</c:v>
                </c:pt>
                <c:pt idx="23">
                  <c:v>9792.7520000000004</c:v>
                </c:pt>
                <c:pt idx="24">
                  <c:v>10808.482499999998</c:v>
                </c:pt>
                <c:pt idx="25">
                  <c:v>11174.963999999998</c:v>
                </c:pt>
                <c:pt idx="26">
                  <c:v>10126.1165</c:v>
                </c:pt>
                <c:pt idx="27">
                  <c:v>10227.605</c:v>
                </c:pt>
                <c:pt idx="28">
                  <c:v>9257.1229999999996</c:v>
                </c:pt>
                <c:pt idx="29">
                  <c:v>5871.2659999999996</c:v>
                </c:pt>
                <c:pt idx="30">
                  <c:v>5488.6059999999998</c:v>
                </c:pt>
                <c:pt idx="31">
                  <c:v>5138.5404999999992</c:v>
                </c:pt>
                <c:pt idx="32">
                  <c:v>6361.0385000000006</c:v>
                </c:pt>
                <c:pt idx="33">
                  <c:v>9572.523000000001</c:v>
                </c:pt>
                <c:pt idx="34">
                  <c:v>10900.470999999998</c:v>
                </c:pt>
                <c:pt idx="35">
                  <c:v>11275.3125</c:v>
                </c:pt>
                <c:pt idx="36">
                  <c:v>11569.973999999998</c:v>
                </c:pt>
                <c:pt idx="37">
                  <c:v>13317.897999999997</c:v>
                </c:pt>
                <c:pt idx="38">
                  <c:v>11121.46</c:v>
                </c:pt>
                <c:pt idx="39">
                  <c:v>8976.9774999999991</c:v>
                </c:pt>
                <c:pt idx="40">
                  <c:v>9162.6549999999988</c:v>
                </c:pt>
                <c:pt idx="41">
                  <c:v>6827.4979999999996</c:v>
                </c:pt>
                <c:pt idx="42">
                  <c:v>6317.1010000000006</c:v>
                </c:pt>
                <c:pt idx="43">
                  <c:v>4634.6605</c:v>
                </c:pt>
                <c:pt idx="44">
                  <c:v>5584.6985000000004</c:v>
                </c:pt>
                <c:pt idx="45">
                  <c:v>8460.3960000000006</c:v>
                </c:pt>
                <c:pt idx="46">
                  <c:v>9577.1400000000012</c:v>
                </c:pt>
                <c:pt idx="47">
                  <c:v>11503.4265</c:v>
                </c:pt>
                <c:pt idx="48">
                  <c:v>12937.280500000001</c:v>
                </c:pt>
                <c:pt idx="49">
                  <c:v>13387.59</c:v>
                </c:pt>
                <c:pt idx="50">
                  <c:v>11521.7235</c:v>
                </c:pt>
                <c:pt idx="51">
                  <c:v>9827.664499999999</c:v>
                </c:pt>
                <c:pt idx="52">
                  <c:v>8610.0969999999998</c:v>
                </c:pt>
                <c:pt idx="53">
                  <c:v>6054.54</c:v>
                </c:pt>
                <c:pt idx="54">
                  <c:v>5589.7334999999994</c:v>
                </c:pt>
                <c:pt idx="55">
                  <c:v>5291.2055</c:v>
                </c:pt>
                <c:pt idx="56">
                  <c:v>6042.6080000000011</c:v>
                </c:pt>
                <c:pt idx="57">
                  <c:v>9512.73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F-F244-B463-53135250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Holts!$C$5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Holts!$B$6:$B$63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Holts!$C$6:$C$63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C-1A48-BC30-FDA5728E3838}"/>
            </c:ext>
          </c:extLst>
        </c:ser>
        <c:ser>
          <c:idx val="1"/>
          <c:order val="1"/>
          <c:tx>
            <c:strRef>
              <c:f>Holts!$F$5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Holts!$B$6:$B$63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Holts!$F$6:$F$63</c:f>
              <c:numCache>
                <c:formatCode>_(* #,##0_);_(* \(#,##0\);_(* "-"_);_(@_)</c:formatCode>
                <c:ptCount val="58"/>
                <c:pt idx="1">
                  <c:v>6527.829999999999</c:v>
                </c:pt>
                <c:pt idx="2">
                  <c:v>5208.3749999999991</c:v>
                </c:pt>
                <c:pt idx="3">
                  <c:v>4958.4232819146437</c:v>
                </c:pt>
                <c:pt idx="4">
                  <c:v>4067.8673149140941</c:v>
                </c:pt>
                <c:pt idx="5">
                  <c:v>2956.8836265126643</c:v>
                </c:pt>
                <c:pt idx="6">
                  <c:v>2149.9979735912202</c:v>
                </c:pt>
                <c:pt idx="7">
                  <c:v>714.15045383007191</c:v>
                </c:pt>
                <c:pt idx="8">
                  <c:v>3812.8121178492806</c:v>
                </c:pt>
                <c:pt idx="9">
                  <c:v>4301.5447461743097</c:v>
                </c:pt>
                <c:pt idx="10">
                  <c:v>6716.8728962134719</c:v>
                </c:pt>
                <c:pt idx="11">
                  <c:v>8893.084432415757</c:v>
                </c:pt>
                <c:pt idx="12">
                  <c:v>9475.5681925732733</c:v>
                </c:pt>
                <c:pt idx="13">
                  <c:v>9262.028140589593</c:v>
                </c:pt>
                <c:pt idx="14">
                  <c:v>7625.9768224372301</c:v>
                </c:pt>
                <c:pt idx="15">
                  <c:v>7641.9799981768783</c:v>
                </c:pt>
                <c:pt idx="16">
                  <c:v>7351.0763794467084</c:v>
                </c:pt>
                <c:pt idx="17">
                  <c:v>4537.9991749193687</c:v>
                </c:pt>
                <c:pt idx="18">
                  <c:v>5647.5009309788029</c:v>
                </c:pt>
                <c:pt idx="19">
                  <c:v>2977.078520654487</c:v>
                </c:pt>
                <c:pt idx="20">
                  <c:v>5327.8258930861675</c:v>
                </c:pt>
                <c:pt idx="21">
                  <c:v>5773.5764964536975</c:v>
                </c:pt>
                <c:pt idx="22">
                  <c:v>8454.7686751286947</c:v>
                </c:pt>
                <c:pt idx="23">
                  <c:v>9922.7640056363016</c:v>
                </c:pt>
                <c:pt idx="24">
                  <c:v>11071.031508648059</c:v>
                </c:pt>
                <c:pt idx="25">
                  <c:v>11089.034512737157</c:v>
                </c:pt>
                <c:pt idx="26">
                  <c:v>9482.0091859764107</c:v>
                </c:pt>
                <c:pt idx="27">
                  <c:v>10946.544577650937</c:v>
                </c:pt>
                <c:pt idx="28">
                  <c:v>7772.2178758858672</c:v>
                </c:pt>
                <c:pt idx="29">
                  <c:v>4735.104902839922</c:v>
                </c:pt>
                <c:pt idx="30">
                  <c:v>5889.944125894237</c:v>
                </c:pt>
                <c:pt idx="31">
                  <c:v>3791.6249581773191</c:v>
                </c:pt>
                <c:pt idx="32">
                  <c:v>7867.1731296627195</c:v>
                </c:pt>
                <c:pt idx="33">
                  <c:v>9799.8636769417008</c:v>
                </c:pt>
                <c:pt idx="34">
                  <c:v>11392.239989540649</c:v>
                </c:pt>
                <c:pt idx="35">
                  <c:v>11151.687544168497</c:v>
                </c:pt>
                <c:pt idx="36">
                  <c:v>12159.670235822012</c:v>
                </c:pt>
                <c:pt idx="37">
                  <c:v>14320.744901784748</c:v>
                </c:pt>
                <c:pt idx="38">
                  <c:v>8955.6716415141673</c:v>
                </c:pt>
                <c:pt idx="39">
                  <c:v>9934.0948255286439</c:v>
                </c:pt>
                <c:pt idx="40">
                  <c:v>8395.146153909478</c:v>
                </c:pt>
                <c:pt idx="41">
                  <c:v>5774.9890014001448</c:v>
                </c:pt>
                <c:pt idx="42">
                  <c:v>6693.484795192986</c:v>
                </c:pt>
                <c:pt idx="43">
                  <c:v>2542.5934600838236</c:v>
                </c:pt>
                <c:pt idx="44">
                  <c:v>7732.9947171270724</c:v>
                </c:pt>
                <c:pt idx="45">
                  <c:v>7781.0719481570459</c:v>
                </c:pt>
                <c:pt idx="46">
                  <c:v>10741.875637383173</c:v>
                </c:pt>
                <c:pt idx="47">
                  <c:v>11729.240842308331</c:v>
                </c:pt>
                <c:pt idx="48">
                  <c:v>14007.566080732291</c:v>
                </c:pt>
                <c:pt idx="49">
                  <c:v>13136.191631201093</c:v>
                </c:pt>
                <c:pt idx="50">
                  <c:v>11014.268238118859</c:v>
                </c:pt>
                <c:pt idx="51">
                  <c:v>9566.9551239348857</c:v>
                </c:pt>
                <c:pt idx="52">
                  <c:v>8173.4205915477251</c:v>
                </c:pt>
                <c:pt idx="53">
                  <c:v>4564.728823475567</c:v>
                </c:pt>
                <c:pt idx="54">
                  <c:v>6384.9648039219783</c:v>
                </c:pt>
                <c:pt idx="55">
                  <c:v>3721.4742930239076</c:v>
                </c:pt>
                <c:pt idx="56">
                  <c:v>7556.7144462101296</c:v>
                </c:pt>
                <c:pt idx="57">
                  <c:v>10011.701416798767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C-1A48-BC30-FDA5728E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89808"/>
        <c:axId val="534712784"/>
      </c:lineChart>
      <c:catAx>
        <c:axId val="5342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784"/>
        <c:crosses val="autoZero"/>
        <c:auto val="1"/>
        <c:lblAlgn val="ctr"/>
        <c:lblOffset val="100"/>
        <c:noMultiLvlLbl val="0"/>
      </c:catAx>
      <c:valAx>
        <c:axId val="53471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 n=2'!$E$1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'SMA n=2'!$D$2:$D$59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n=2'!$E$2:$E$59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6-E54C-9820-39C2BADC5066}"/>
            </c:ext>
          </c:extLst>
        </c:ser>
        <c:ser>
          <c:idx val="1"/>
          <c:order val="1"/>
          <c:tx>
            <c:strRef>
              <c:f>'SMA n=2'!$F$1</c:f>
              <c:strCache>
                <c:ptCount val="1"/>
                <c:pt idx="0">
                  <c:v>SMA 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 n=2'!$D$2:$D$59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n=2'!$F$2:$F$59</c:f>
              <c:numCache>
                <c:formatCode>_(* #,##0_);_(* \(#,##0\);_(* "-"_);_(@_)</c:formatCode>
                <c:ptCount val="58"/>
                <c:pt idx="2">
                  <c:v>7187.557499999999</c:v>
                </c:pt>
                <c:pt idx="3">
                  <c:v>6484.32</c:v>
                </c:pt>
                <c:pt idx="4">
                  <c:v>5906.3305</c:v>
                </c:pt>
                <c:pt idx="5">
                  <c:v>4786.0145000000002</c:v>
                </c:pt>
                <c:pt idx="6">
                  <c:v>3815.5610000000006</c:v>
                </c:pt>
                <c:pt idx="7">
                  <c:v>2649.5690000000004</c:v>
                </c:pt>
                <c:pt idx="8">
                  <c:v>3772.165</c:v>
                </c:pt>
                <c:pt idx="9">
                  <c:v>5559.02</c:v>
                </c:pt>
                <c:pt idx="10">
                  <c:v>6742.91</c:v>
                </c:pt>
                <c:pt idx="11">
                  <c:v>8991.1134999999995</c:v>
                </c:pt>
                <c:pt idx="12">
                  <c:v>10002.540499999999</c:v>
                </c:pt>
                <c:pt idx="13">
                  <c:v>9860.8859999999986</c:v>
                </c:pt>
                <c:pt idx="14">
                  <c:v>8722.7384999999995</c:v>
                </c:pt>
                <c:pt idx="15">
                  <c:v>7972.5614999999998</c:v>
                </c:pt>
                <c:pt idx="16">
                  <c:v>7968.4859999999999</c:v>
                </c:pt>
                <c:pt idx="17">
                  <c:v>6179.0659999999998</c:v>
                </c:pt>
                <c:pt idx="18">
                  <c:v>5520.3359999999993</c:v>
                </c:pt>
                <c:pt idx="19">
                  <c:v>4778.5569999999998</c:v>
                </c:pt>
                <c:pt idx="20">
                  <c:v>4733.8689999999997</c:v>
                </c:pt>
                <c:pt idx="21">
                  <c:v>6341.8389999999999</c:v>
                </c:pt>
                <c:pt idx="22">
                  <c:v>7786.9220000000005</c:v>
                </c:pt>
                <c:pt idx="23">
                  <c:v>9792.7520000000004</c:v>
                </c:pt>
                <c:pt idx="24">
                  <c:v>10808.482499999998</c:v>
                </c:pt>
                <c:pt idx="25">
                  <c:v>11174.963999999998</c:v>
                </c:pt>
                <c:pt idx="26">
                  <c:v>10126.1165</c:v>
                </c:pt>
                <c:pt idx="27">
                  <c:v>10227.605</c:v>
                </c:pt>
                <c:pt idx="28">
                  <c:v>9257.1229999999996</c:v>
                </c:pt>
                <c:pt idx="29">
                  <c:v>5871.2659999999996</c:v>
                </c:pt>
                <c:pt idx="30">
                  <c:v>5488.6059999999998</c:v>
                </c:pt>
                <c:pt idx="31">
                  <c:v>5138.5404999999992</c:v>
                </c:pt>
                <c:pt idx="32">
                  <c:v>6361.0385000000006</c:v>
                </c:pt>
                <c:pt idx="33">
                  <c:v>9572.523000000001</c:v>
                </c:pt>
                <c:pt idx="34">
                  <c:v>10900.470999999998</c:v>
                </c:pt>
                <c:pt idx="35">
                  <c:v>11275.3125</c:v>
                </c:pt>
                <c:pt idx="36">
                  <c:v>11569.973999999998</c:v>
                </c:pt>
                <c:pt idx="37">
                  <c:v>13317.897999999997</c:v>
                </c:pt>
                <c:pt idx="38">
                  <c:v>11121.46</c:v>
                </c:pt>
                <c:pt idx="39">
                  <c:v>8976.9774999999991</c:v>
                </c:pt>
                <c:pt idx="40">
                  <c:v>9162.6549999999988</c:v>
                </c:pt>
                <c:pt idx="41">
                  <c:v>6827.4979999999996</c:v>
                </c:pt>
                <c:pt idx="42">
                  <c:v>6317.1010000000006</c:v>
                </c:pt>
                <c:pt idx="43">
                  <c:v>4634.6605</c:v>
                </c:pt>
                <c:pt idx="44">
                  <c:v>5584.6985000000004</c:v>
                </c:pt>
                <c:pt idx="45">
                  <c:v>8460.3960000000006</c:v>
                </c:pt>
                <c:pt idx="46">
                  <c:v>9577.1400000000012</c:v>
                </c:pt>
                <c:pt idx="47">
                  <c:v>11503.4265</c:v>
                </c:pt>
                <c:pt idx="48">
                  <c:v>12937.280500000001</c:v>
                </c:pt>
                <c:pt idx="49">
                  <c:v>13387.59</c:v>
                </c:pt>
                <c:pt idx="50">
                  <c:v>11521.7235</c:v>
                </c:pt>
                <c:pt idx="51">
                  <c:v>9827.664499999999</c:v>
                </c:pt>
                <c:pt idx="52">
                  <c:v>8610.0969999999998</c:v>
                </c:pt>
                <c:pt idx="53">
                  <c:v>6054.54</c:v>
                </c:pt>
                <c:pt idx="54">
                  <c:v>5589.7334999999994</c:v>
                </c:pt>
                <c:pt idx="55">
                  <c:v>5291.2055</c:v>
                </c:pt>
                <c:pt idx="56">
                  <c:v>6042.6080000000011</c:v>
                </c:pt>
                <c:pt idx="57">
                  <c:v>9512.73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6-E54C-9820-39C2BADC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'WMA n=4 Optimal Cs'!$E$1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'WMA n=4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n=4 Optimal Cs'!$E$2:$E$59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8245-99C9-68C3205F8BEC}"/>
            </c:ext>
          </c:extLst>
        </c:ser>
        <c:ser>
          <c:idx val="1"/>
          <c:order val="1"/>
          <c:tx>
            <c:strRef>
              <c:f>'WMA n=4 Optimal Cs'!$F$1</c:f>
              <c:strCache>
                <c:ptCount val="1"/>
                <c:pt idx="0">
                  <c:v>WMA 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'WMA n=4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n=4 Optimal Cs'!$F$2:$F$59</c:f>
              <c:numCache>
                <c:formatCode>_(* #,##0_);_(* \(#,##0\);_(* "-"_);_(@_)</c:formatCode>
                <c:ptCount val="58"/>
                <c:pt idx="4">
                  <c:v>5648.808287543392</c:v>
                </c:pt>
                <c:pt idx="5">
                  <c:v>4534.3420992636684</c:v>
                </c:pt>
                <c:pt idx="6">
                  <c:v>3638.124826301545</c:v>
                </c:pt>
                <c:pt idx="7">
                  <c:v>2381.576639136516</c:v>
                </c:pt>
                <c:pt idx="8">
                  <c:v>4239.7765545379052</c:v>
                </c:pt>
                <c:pt idx="9">
                  <c:v>5425.2854167517871</c:v>
                </c:pt>
                <c:pt idx="10">
                  <c:v>6986.9316714659353</c:v>
                </c:pt>
                <c:pt idx="11">
                  <c:v>9094.7825140010373</c:v>
                </c:pt>
                <c:pt idx="12">
                  <c:v>9839.3113530204446</c:v>
                </c:pt>
                <c:pt idx="13">
                  <c:v>9624.1848096372923</c:v>
                </c:pt>
                <c:pt idx="14">
                  <c:v>8302.1845508356346</c:v>
                </c:pt>
                <c:pt idx="15">
                  <c:v>7879.3065984803507</c:v>
                </c:pt>
                <c:pt idx="16">
                  <c:v>7771.6392240128453</c:v>
                </c:pt>
                <c:pt idx="17">
                  <c:v>5615.7278998546217</c:v>
                </c:pt>
                <c:pt idx="18">
                  <c:v>5686.1663495377998</c:v>
                </c:pt>
                <c:pt idx="19">
                  <c:v>4217.2259874542779</c:v>
                </c:pt>
                <c:pt idx="20">
                  <c:v>5110.1934958335996</c:v>
                </c:pt>
                <c:pt idx="21">
                  <c:v>6217.4115189061667</c:v>
                </c:pt>
                <c:pt idx="22">
                  <c:v>8062.0511554890145</c:v>
                </c:pt>
                <c:pt idx="23">
                  <c:v>9763.6278250327141</c:v>
                </c:pt>
                <c:pt idx="24">
                  <c:v>10750.118316051788</c:v>
                </c:pt>
                <c:pt idx="25">
                  <c:v>10938.014961105328</c:v>
                </c:pt>
                <c:pt idx="26">
                  <c:v>9681.691476784039</c:v>
                </c:pt>
                <c:pt idx="27">
                  <c:v>10331.659645668564</c:v>
                </c:pt>
                <c:pt idx="28">
                  <c:v>8526.6789861945945</c:v>
                </c:pt>
                <c:pt idx="29">
                  <c:v>5374.3325862407337</c:v>
                </c:pt>
                <c:pt idx="30">
                  <c:v>5671.9026828793831</c:v>
                </c:pt>
                <c:pt idx="31">
                  <c:v>4664.0644760934429</c:v>
                </c:pt>
                <c:pt idx="32">
                  <c:v>6971.2139264072284</c:v>
                </c:pt>
                <c:pt idx="33">
                  <c:v>9577.5948774814315</c:v>
                </c:pt>
                <c:pt idx="34">
                  <c:v>10898.12775153431</c:v>
                </c:pt>
                <c:pt idx="35">
                  <c:v>10981.209567419208</c:v>
                </c:pt>
                <c:pt idx="36">
                  <c:v>11532.923551526634</c:v>
                </c:pt>
                <c:pt idx="37">
                  <c:v>13395.878645829856</c:v>
                </c:pt>
                <c:pt idx="38">
                  <c:v>9982.1609493939886</c:v>
                </c:pt>
                <c:pt idx="39">
                  <c:v>9148.269573627711</c:v>
                </c:pt>
                <c:pt idx="40">
                  <c:v>8714.826163414913</c:v>
                </c:pt>
                <c:pt idx="41">
                  <c:v>6328.1115796689028</c:v>
                </c:pt>
                <c:pt idx="42">
                  <c:v>6434.5406669037393</c:v>
                </c:pt>
                <c:pt idx="43">
                  <c:v>3845.0800819511392</c:v>
                </c:pt>
                <c:pt idx="44">
                  <c:v>6456.4838482500827</c:v>
                </c:pt>
                <c:pt idx="45">
                  <c:v>8143.5616305537606</c:v>
                </c:pt>
                <c:pt idx="46">
                  <c:v>9881.3930696380248</c:v>
                </c:pt>
                <c:pt idx="47">
                  <c:v>11359.32739074279</c:v>
                </c:pt>
                <c:pt idx="48">
                  <c:v>13042.001371985341</c:v>
                </c:pt>
                <c:pt idx="49">
                  <c:v>12932.459805657596</c:v>
                </c:pt>
                <c:pt idx="50">
                  <c:v>11000.075955999942</c:v>
                </c:pt>
                <c:pt idx="51">
                  <c:v>9485.4286507964334</c:v>
                </c:pt>
                <c:pt idx="52">
                  <c:v>8275.3641373725713</c:v>
                </c:pt>
                <c:pt idx="53">
                  <c:v>5404.0396151200166</c:v>
                </c:pt>
                <c:pt idx="54">
                  <c:v>5898.3168817843562</c:v>
                </c:pt>
                <c:pt idx="55">
                  <c:v>4701.3507611139012</c:v>
                </c:pt>
                <c:pt idx="56">
                  <c:v>6638.548639730765</c:v>
                </c:pt>
                <c:pt idx="57">
                  <c:v>9611.7016306999139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E-8245-99C9-68C3205F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 n=3'!$E$1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'SMA n=3'!$D$2:$D$59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n=3'!$E$2:$E$59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3-8547-A185-5BF858DC39D5}"/>
            </c:ext>
          </c:extLst>
        </c:ser>
        <c:ser>
          <c:idx val="1"/>
          <c:order val="1"/>
          <c:tx>
            <c:strRef>
              <c:f>'SMA n=3'!$F$1</c:f>
              <c:strCache>
                <c:ptCount val="1"/>
                <c:pt idx="0">
                  <c:v>SMA n=3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 n=3'!$D$2:$D$59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n=3'!$F$2:$F$59</c:f>
              <c:numCache>
                <c:formatCode>_(* #,##0_);_(* \(#,##0\);_(* "-"_);_(@_)</c:formatCode>
                <c:ptCount val="58"/>
                <c:pt idx="3">
                  <c:v>6938.6416666666655</c:v>
                </c:pt>
                <c:pt idx="4">
                  <c:v>6113.4969999999994</c:v>
                </c:pt>
                <c:pt idx="5">
                  <c:v>5337.6130000000003</c:v>
                </c:pt>
                <c:pt idx="6">
                  <c:v>4334.3243333333339</c:v>
                </c:pt>
                <c:pt idx="7">
                  <c:v>3166.4386666666669</c:v>
                </c:pt>
                <c:pt idx="8">
                  <c:v>3658.4246666666672</c:v>
                </c:pt>
                <c:pt idx="9">
                  <c:v>4328.7446666666665</c:v>
                </c:pt>
                <c:pt idx="10">
                  <c:v>6387.318666666667</c:v>
                </c:pt>
                <c:pt idx="11">
                  <c:v>7808.0436666666656</c:v>
                </c:pt>
                <c:pt idx="12">
                  <c:v>9349.6656666666659</c:v>
                </c:pt>
                <c:pt idx="13">
                  <c:v>9886.6943333333329</c:v>
                </c:pt>
                <c:pt idx="14">
                  <c:v>9170.748999999998</c:v>
                </c:pt>
                <c:pt idx="15">
                  <c:v>8533.375</c:v>
                </c:pt>
                <c:pt idx="16">
                  <c:v>7909.1490000000003</c:v>
                </c:pt>
                <c:pt idx="17">
                  <c:v>6837.5933333333332</c:v>
                </c:pt>
                <c:pt idx="18">
                  <c:v>6274.3319999999994</c:v>
                </c:pt>
                <c:pt idx="19">
                  <c:v>4710.9739999999993</c:v>
                </c:pt>
                <c:pt idx="20">
                  <c:v>5310.8673333333327</c:v>
                </c:pt>
                <c:pt idx="21">
                  <c:v>5258.6426666666666</c:v>
                </c:pt>
                <c:pt idx="22">
                  <c:v>7316.4440000000004</c:v>
                </c:pt>
                <c:pt idx="23">
                  <c:v>8631.231333333335</c:v>
                </c:pt>
                <c:pt idx="24">
                  <c:v>10294.206333333334</c:v>
                </c:pt>
                <c:pt idx="25">
                  <c:v>10889.925999999998</c:v>
                </c:pt>
                <c:pt idx="26">
                  <c:v>10516.449333333332</c:v>
                </c:pt>
                <c:pt idx="27">
                  <c:v>10502.674333333334</c:v>
                </c:pt>
                <c:pt idx="28">
                  <c:v>9237.8886666666658</c:v>
                </c:pt>
                <c:pt idx="29">
                  <c:v>7666.1073333333334</c:v>
                </c:pt>
                <c:pt idx="30">
                  <c:v>6078.5559999999996</c:v>
                </c:pt>
                <c:pt idx="31">
                  <c:v>4920.3856666666661</c:v>
                </c:pt>
                <c:pt idx="32">
                  <c:v>6405.0709999999999</c:v>
                </c:pt>
                <c:pt idx="33">
                  <c:v>7642.9970000000003</c:v>
                </c:pt>
                <c:pt idx="34">
                  <c:v>10246.358</c:v>
                </c:pt>
                <c:pt idx="35">
                  <c:v>10919.179666666665</c:v>
                </c:pt>
                <c:pt idx="36">
                  <c:v>11577.991999999998</c:v>
                </c:pt>
                <c:pt idx="37">
                  <c:v>12530.797666666665</c:v>
                </c:pt>
                <c:pt idx="38">
                  <c:v>11475.423666666664</c:v>
                </c:pt>
                <c:pt idx="39">
                  <c:v>10802.133333333333</c:v>
                </c:pt>
                <c:pt idx="40">
                  <c:v>8705.2616666666654</c:v>
                </c:pt>
                <c:pt idx="41">
                  <c:v>7939.4919999999993</c:v>
                </c:pt>
                <c:pt idx="42">
                  <c:v>6932.0106666666661</c:v>
                </c:pt>
                <c:pt idx="43">
                  <c:v>4920.8290000000006</c:v>
                </c:pt>
                <c:pt idx="44">
                  <c:v>6103.4776666666667</c:v>
                </c:pt>
                <c:pt idx="45">
                  <c:v>6349.6923333333334</c:v>
                </c:pt>
                <c:pt idx="46">
                  <c:v>9398.4639999999999</c:v>
                </c:pt>
                <c:pt idx="47">
                  <c:v>10295.511</c:v>
                </c:pt>
                <c:pt idx="48">
                  <c:v>12383.053666666667</c:v>
                </c:pt>
                <c:pt idx="49">
                  <c:v>12835.811000000002</c:v>
                </c:pt>
                <c:pt idx="50">
                  <c:v>12395.251666666665</c:v>
                </c:pt>
                <c:pt idx="51">
                  <c:v>10762.733666666667</c:v>
                </c:pt>
                <c:pt idx="52">
                  <c:v>9210.2563333333328</c:v>
                </c:pt>
                <c:pt idx="53">
                  <c:v>7117.9446666666663</c:v>
                </c:pt>
                <c:pt idx="54">
                  <c:v>6384.9690000000001</c:v>
                </c:pt>
                <c:pt idx="55">
                  <c:v>4905.3503333333329</c:v>
                </c:pt>
                <c:pt idx="56">
                  <c:v>6377.0143333333335</c:v>
                </c:pt>
                <c:pt idx="57">
                  <c:v>7520.6813333333339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3-8547-A185-5BF858DC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 n=4'!$E$1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'SMA n=4'!$D$2:$D$59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n=4'!$E$2:$E$59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284B-8D4D-331F647B13CD}"/>
            </c:ext>
          </c:extLst>
        </c:ser>
        <c:ser>
          <c:idx val="1"/>
          <c:order val="1"/>
          <c:tx>
            <c:strRef>
              <c:f>'SMA n=4'!$F$1</c:f>
              <c:strCache>
                <c:ptCount val="1"/>
                <c:pt idx="0">
                  <c:v>SMA 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 n=4'!$D$2:$D$59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'SMA n=4'!$F$2:$F$59</c:f>
              <c:numCache>
                <c:formatCode>_(* #,##0_);_(* \(#,##0\);_(* "-"_);_(@_)</c:formatCode>
                <c:ptCount val="58"/>
                <c:pt idx="4">
                  <c:v>6546.9439999999986</c:v>
                </c:pt>
                <c:pt idx="5">
                  <c:v>5635.1672499999995</c:v>
                </c:pt>
                <c:pt idx="6">
                  <c:v>4860.9457499999999</c:v>
                </c:pt>
                <c:pt idx="7">
                  <c:v>3717.7917500000003</c:v>
                </c:pt>
                <c:pt idx="8">
                  <c:v>3793.8630000000003</c:v>
                </c:pt>
                <c:pt idx="9">
                  <c:v>4104.2945</c:v>
                </c:pt>
                <c:pt idx="10">
                  <c:v>5257.5375000000004</c:v>
                </c:pt>
                <c:pt idx="11">
                  <c:v>7275.06675</c:v>
                </c:pt>
                <c:pt idx="12">
                  <c:v>8372.7252499999995</c:v>
                </c:pt>
                <c:pt idx="13">
                  <c:v>9425.999749999999</c:v>
                </c:pt>
                <c:pt idx="14">
                  <c:v>9362.6394999999993</c:v>
                </c:pt>
                <c:pt idx="15">
                  <c:v>8916.7237499999992</c:v>
                </c:pt>
                <c:pt idx="16">
                  <c:v>8345.6122500000001</c:v>
                </c:pt>
                <c:pt idx="17">
                  <c:v>7075.8137500000003</c:v>
                </c:pt>
                <c:pt idx="18">
                  <c:v>6744.4110000000001</c:v>
                </c:pt>
                <c:pt idx="19">
                  <c:v>5478.8114999999998</c:v>
                </c:pt>
                <c:pt idx="20">
                  <c:v>5127.1024999999991</c:v>
                </c:pt>
                <c:pt idx="21">
                  <c:v>5560.1979999999994</c:v>
                </c:pt>
                <c:pt idx="22">
                  <c:v>6260.3955000000005</c:v>
                </c:pt>
                <c:pt idx="23">
                  <c:v>8067.2955000000002</c:v>
                </c:pt>
                <c:pt idx="24">
                  <c:v>9297.7022500000003</c:v>
                </c:pt>
                <c:pt idx="25">
                  <c:v>10483.858</c:v>
                </c:pt>
                <c:pt idx="26">
                  <c:v>10467.299499999999</c:v>
                </c:pt>
                <c:pt idx="27">
                  <c:v>10701.2845</c:v>
                </c:pt>
                <c:pt idx="28">
                  <c:v>9691.6197499999998</c:v>
                </c:pt>
                <c:pt idx="29">
                  <c:v>8049.4354999999996</c:v>
                </c:pt>
                <c:pt idx="30">
                  <c:v>7372.8644999999997</c:v>
                </c:pt>
                <c:pt idx="31">
                  <c:v>5504.9032499999994</c:v>
                </c:pt>
                <c:pt idx="32">
                  <c:v>5924.8222500000002</c:v>
                </c:pt>
                <c:pt idx="33">
                  <c:v>7355.5317500000001</c:v>
                </c:pt>
                <c:pt idx="34">
                  <c:v>8630.7547500000001</c:v>
                </c:pt>
                <c:pt idx="35">
                  <c:v>10423.917750000001</c:v>
                </c:pt>
                <c:pt idx="36">
                  <c:v>11235.2225</c:v>
                </c:pt>
                <c:pt idx="37">
                  <c:v>12296.605249999999</c:v>
                </c:pt>
                <c:pt idx="38">
                  <c:v>11345.716999999999</c:v>
                </c:pt>
                <c:pt idx="39">
                  <c:v>11147.437749999997</c:v>
                </c:pt>
                <c:pt idx="40">
                  <c:v>10142.057499999999</c:v>
                </c:pt>
                <c:pt idx="41">
                  <c:v>7902.2377499999993</c:v>
                </c:pt>
                <c:pt idx="42">
                  <c:v>7739.8779999999997</c:v>
                </c:pt>
                <c:pt idx="43">
                  <c:v>5731.0792499999998</c:v>
                </c:pt>
                <c:pt idx="44">
                  <c:v>5950.8997500000005</c:v>
                </c:pt>
                <c:pt idx="45">
                  <c:v>6547.5282500000003</c:v>
                </c:pt>
                <c:pt idx="46">
                  <c:v>7580.9192500000008</c:v>
                </c:pt>
                <c:pt idx="47">
                  <c:v>9981.9112499999992</c:v>
                </c:pt>
                <c:pt idx="48">
                  <c:v>11257.21025</c:v>
                </c:pt>
                <c:pt idx="49">
                  <c:v>12445.508249999999</c:v>
                </c:pt>
                <c:pt idx="50">
                  <c:v>12229.502</c:v>
                </c:pt>
                <c:pt idx="51">
                  <c:v>11607.62725</c:v>
                </c:pt>
                <c:pt idx="52">
                  <c:v>10065.910250000001</c:v>
                </c:pt>
                <c:pt idx="53">
                  <c:v>7941.1022499999999</c:v>
                </c:pt>
                <c:pt idx="54">
                  <c:v>7099.91525</c:v>
                </c:pt>
                <c:pt idx="55">
                  <c:v>5672.8727499999995</c:v>
                </c:pt>
                <c:pt idx="56">
                  <c:v>5816.1707500000002</c:v>
                </c:pt>
                <c:pt idx="57">
                  <c:v>7401.9677499999998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C-284B-8D4D-331F647B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'WMA n=4 Optimal Cs'!$E$1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'WMA n=4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n=4 Optimal Cs'!$E$2:$E$59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7646-A095-238A6D006D58}"/>
            </c:ext>
          </c:extLst>
        </c:ser>
        <c:ser>
          <c:idx val="1"/>
          <c:order val="1"/>
          <c:tx>
            <c:strRef>
              <c:f>'WMA n=4 Optimal Cs'!$F$1</c:f>
              <c:strCache>
                <c:ptCount val="1"/>
                <c:pt idx="0">
                  <c:v>WMA 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'WMA n=4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n=4 Optimal Cs'!$F$2:$F$59</c:f>
              <c:numCache>
                <c:formatCode>_(* #,##0_);_(* \(#,##0\);_(* "-"_);_(@_)</c:formatCode>
                <c:ptCount val="58"/>
                <c:pt idx="4">
                  <c:v>5648.808287543392</c:v>
                </c:pt>
                <c:pt idx="5">
                  <c:v>4534.3420992636684</c:v>
                </c:pt>
                <c:pt idx="6">
                  <c:v>3638.124826301545</c:v>
                </c:pt>
                <c:pt idx="7">
                  <c:v>2381.576639136516</c:v>
                </c:pt>
                <c:pt idx="8">
                  <c:v>4239.7765545379052</c:v>
                </c:pt>
                <c:pt idx="9">
                  <c:v>5425.2854167517871</c:v>
                </c:pt>
                <c:pt idx="10">
                  <c:v>6986.9316714659353</c:v>
                </c:pt>
                <c:pt idx="11">
                  <c:v>9094.7825140010373</c:v>
                </c:pt>
                <c:pt idx="12">
                  <c:v>9839.3113530204446</c:v>
                </c:pt>
                <c:pt idx="13">
                  <c:v>9624.1848096372923</c:v>
                </c:pt>
                <c:pt idx="14">
                  <c:v>8302.1845508356346</c:v>
                </c:pt>
                <c:pt idx="15">
                  <c:v>7879.3065984803507</c:v>
                </c:pt>
                <c:pt idx="16">
                  <c:v>7771.6392240128453</c:v>
                </c:pt>
                <c:pt idx="17">
                  <c:v>5615.7278998546217</c:v>
                </c:pt>
                <c:pt idx="18">
                  <c:v>5686.1663495377998</c:v>
                </c:pt>
                <c:pt idx="19">
                  <c:v>4217.2259874542779</c:v>
                </c:pt>
                <c:pt idx="20">
                  <c:v>5110.1934958335996</c:v>
                </c:pt>
                <c:pt idx="21">
                  <c:v>6217.4115189061667</c:v>
                </c:pt>
                <c:pt idx="22">
                  <c:v>8062.0511554890145</c:v>
                </c:pt>
                <c:pt idx="23">
                  <c:v>9763.6278250327141</c:v>
                </c:pt>
                <c:pt idx="24">
                  <c:v>10750.118316051788</c:v>
                </c:pt>
                <c:pt idx="25">
                  <c:v>10938.014961105328</c:v>
                </c:pt>
                <c:pt idx="26">
                  <c:v>9681.691476784039</c:v>
                </c:pt>
                <c:pt idx="27">
                  <c:v>10331.659645668564</c:v>
                </c:pt>
                <c:pt idx="28">
                  <c:v>8526.6789861945945</c:v>
                </c:pt>
                <c:pt idx="29">
                  <c:v>5374.3325862407337</c:v>
                </c:pt>
                <c:pt idx="30">
                  <c:v>5671.9026828793831</c:v>
                </c:pt>
                <c:pt idx="31">
                  <c:v>4664.0644760934429</c:v>
                </c:pt>
                <c:pt idx="32">
                  <c:v>6971.2139264072284</c:v>
                </c:pt>
                <c:pt idx="33">
                  <c:v>9577.5948774814315</c:v>
                </c:pt>
                <c:pt idx="34">
                  <c:v>10898.12775153431</c:v>
                </c:pt>
                <c:pt idx="35">
                  <c:v>10981.209567419208</c:v>
                </c:pt>
                <c:pt idx="36">
                  <c:v>11532.923551526634</c:v>
                </c:pt>
                <c:pt idx="37">
                  <c:v>13395.878645829856</c:v>
                </c:pt>
                <c:pt idx="38">
                  <c:v>9982.1609493939886</c:v>
                </c:pt>
                <c:pt idx="39">
                  <c:v>9148.269573627711</c:v>
                </c:pt>
                <c:pt idx="40">
                  <c:v>8714.826163414913</c:v>
                </c:pt>
                <c:pt idx="41">
                  <c:v>6328.1115796689028</c:v>
                </c:pt>
                <c:pt idx="42">
                  <c:v>6434.5406669037393</c:v>
                </c:pt>
                <c:pt idx="43">
                  <c:v>3845.0800819511392</c:v>
                </c:pt>
                <c:pt idx="44">
                  <c:v>6456.4838482500827</c:v>
                </c:pt>
                <c:pt idx="45">
                  <c:v>8143.5616305537606</c:v>
                </c:pt>
                <c:pt idx="46">
                  <c:v>9881.3930696380248</c:v>
                </c:pt>
                <c:pt idx="47">
                  <c:v>11359.32739074279</c:v>
                </c:pt>
                <c:pt idx="48">
                  <c:v>13042.001371985341</c:v>
                </c:pt>
                <c:pt idx="49">
                  <c:v>12932.459805657596</c:v>
                </c:pt>
                <c:pt idx="50">
                  <c:v>11000.075955999942</c:v>
                </c:pt>
                <c:pt idx="51">
                  <c:v>9485.4286507964334</c:v>
                </c:pt>
                <c:pt idx="52">
                  <c:v>8275.3641373725713</c:v>
                </c:pt>
                <c:pt idx="53">
                  <c:v>5404.0396151200166</c:v>
                </c:pt>
                <c:pt idx="54">
                  <c:v>5898.3168817843562</c:v>
                </c:pt>
                <c:pt idx="55">
                  <c:v>4701.3507611139012</c:v>
                </c:pt>
                <c:pt idx="56">
                  <c:v>6638.548639730765</c:v>
                </c:pt>
                <c:pt idx="57">
                  <c:v>9611.7016306999139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7646-A095-238A6D00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'WMA n=3 Optimal Cs'!$E$1</c:f>
              <c:strCache>
                <c:ptCount val="1"/>
                <c:pt idx="0">
                  <c:v>Crisps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'WMA n=3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n=3 Optimal Cs'!$E$2:$E$59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7-2B46-88F2-7CF9E148CF24}"/>
            </c:ext>
          </c:extLst>
        </c:ser>
        <c:ser>
          <c:idx val="1"/>
          <c:order val="1"/>
          <c:tx>
            <c:strRef>
              <c:f>'WMA n=3 Optimal Cs'!$F$1</c:f>
              <c:strCache>
                <c:ptCount val="1"/>
                <c:pt idx="0">
                  <c:v>WMA n=3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'WMA n=3 Optimal Cs'!$D$2:$D$59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'WMA n=3 Optimal Cs'!$F$2:$F$59</c:f>
              <c:numCache>
                <c:formatCode>_(* #,##0_);_(* \(#,##0\);_(* "-"_);_(@_)</c:formatCode>
                <c:ptCount val="58"/>
                <c:pt idx="3">
                  <c:v>6343.9277298356246</c:v>
                </c:pt>
                <c:pt idx="4">
                  <c:v>5638.7948355983026</c:v>
                </c:pt>
                <c:pt idx="5">
                  <c:v>4526.119140700147</c:v>
                </c:pt>
                <c:pt idx="6">
                  <c:v>3631.6279778187804</c:v>
                </c:pt>
                <c:pt idx="7">
                  <c:v>2376.6985911951415</c:v>
                </c:pt>
                <c:pt idx="8">
                  <c:v>4234.9816722778814</c:v>
                </c:pt>
                <c:pt idx="9">
                  <c:v>5416.1358617950727</c:v>
                </c:pt>
                <c:pt idx="10">
                  <c:v>6976.8621044133988</c:v>
                </c:pt>
                <c:pt idx="11">
                  <c:v>9080.7942252721296</c:v>
                </c:pt>
                <c:pt idx="12">
                  <c:v>9823.0442147427093</c:v>
                </c:pt>
                <c:pt idx="13">
                  <c:v>9607.9561689093716</c:v>
                </c:pt>
                <c:pt idx="14">
                  <c:v>8287.2943617316632</c:v>
                </c:pt>
                <c:pt idx="15">
                  <c:v>7866.4341098663381</c:v>
                </c:pt>
                <c:pt idx="16">
                  <c:v>7758.510912669386</c:v>
                </c:pt>
                <c:pt idx="17">
                  <c:v>5604.50787712079</c:v>
                </c:pt>
                <c:pt idx="18">
                  <c:v>5677.8365709329837</c:v>
                </c:pt>
                <c:pt idx="19">
                  <c:v>4208.230830056963</c:v>
                </c:pt>
                <c:pt idx="20">
                  <c:v>5103.6432006239638</c:v>
                </c:pt>
                <c:pt idx="21">
                  <c:v>6207.0447732443026</c:v>
                </c:pt>
                <c:pt idx="22">
                  <c:v>8050.4056071203158</c:v>
                </c:pt>
                <c:pt idx="23">
                  <c:v>9748.0327359324729</c:v>
                </c:pt>
                <c:pt idx="24">
                  <c:v>10732.839278656749</c:v>
                </c:pt>
                <c:pt idx="25">
                  <c:v>10919.702900932565</c:v>
                </c:pt>
                <c:pt idx="26">
                  <c:v>9664.5165180075455</c:v>
                </c:pt>
                <c:pt idx="27">
                  <c:v>10315.712514712279</c:v>
                </c:pt>
                <c:pt idx="28">
                  <c:v>8510.1572016268219</c:v>
                </c:pt>
                <c:pt idx="29">
                  <c:v>5363.7685502057066</c:v>
                </c:pt>
                <c:pt idx="30">
                  <c:v>5663.6674184831336</c:v>
                </c:pt>
                <c:pt idx="31">
                  <c:v>4654.7186573168601</c:v>
                </c:pt>
                <c:pt idx="32">
                  <c:v>6962.6766772182127</c:v>
                </c:pt>
                <c:pt idx="33">
                  <c:v>9562.4354280537354</c:v>
                </c:pt>
                <c:pt idx="34">
                  <c:v>10880.844752245255</c:v>
                </c:pt>
                <c:pt idx="35">
                  <c:v>10962.593749657128</c:v>
                </c:pt>
                <c:pt idx="36">
                  <c:v>11514.491526531978</c:v>
                </c:pt>
                <c:pt idx="37">
                  <c:v>13374.967435246832</c:v>
                </c:pt>
                <c:pt idx="38">
                  <c:v>9961.6490490581818</c:v>
                </c:pt>
                <c:pt idx="39">
                  <c:v>9134.4749037852816</c:v>
                </c:pt>
                <c:pt idx="40">
                  <c:v>8699.1696571483735</c:v>
                </c:pt>
                <c:pt idx="41">
                  <c:v>6316.0257209891133</c:v>
                </c:pt>
                <c:pt idx="42">
                  <c:v>6424.8255094718988</c:v>
                </c:pt>
                <c:pt idx="43">
                  <c:v>3835.7350977280512</c:v>
                </c:pt>
                <c:pt idx="44">
                  <c:v>6449.8394504046983</c:v>
                </c:pt>
                <c:pt idx="45">
                  <c:v>8129.3498556426184</c:v>
                </c:pt>
                <c:pt idx="46">
                  <c:v>9866.983793606827</c:v>
                </c:pt>
                <c:pt idx="47">
                  <c:v>11340.72980793404</c:v>
                </c:pt>
                <c:pt idx="48">
                  <c:v>13021.761136930632</c:v>
                </c:pt>
                <c:pt idx="49">
                  <c:v>12910.088361039714</c:v>
                </c:pt>
                <c:pt idx="50">
                  <c:v>10980.493464927325</c:v>
                </c:pt>
                <c:pt idx="51">
                  <c:v>9468.985464368161</c:v>
                </c:pt>
                <c:pt idx="52">
                  <c:v>8260.8697719892971</c:v>
                </c:pt>
                <c:pt idx="53">
                  <c:v>5392.7962794804116</c:v>
                </c:pt>
                <c:pt idx="54">
                  <c:v>5890.2385430210888</c:v>
                </c:pt>
                <c:pt idx="55">
                  <c:v>4691.4708456236258</c:v>
                </c:pt>
                <c:pt idx="56">
                  <c:v>6630.4800568336905</c:v>
                </c:pt>
                <c:pt idx="57">
                  <c:v>9596.8746952185411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7-2B46-88F2-7CF9E148C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21088"/>
        <c:axId val="1020222784"/>
      </c:lineChart>
      <c:catAx>
        <c:axId val="1020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2784"/>
        <c:crosses val="autoZero"/>
        <c:auto val="1"/>
        <c:lblAlgn val="ctr"/>
        <c:lblOffset val="100"/>
        <c:noMultiLvlLbl val="0"/>
      </c:catAx>
      <c:valAx>
        <c:axId val="102022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SES!$C$5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SES!$C$6:$C$63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A149-AF1B-62C10D183325}"/>
            </c:ext>
          </c:extLst>
        </c:ser>
        <c:ser>
          <c:idx val="1"/>
          <c:order val="1"/>
          <c:tx>
            <c:strRef>
              <c:f>SES!$D$5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SES!$D$6:$D$63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7847.284999999998</c:v>
                </c:pt>
                <c:pt idx="2">
                  <c:v>6842.221421960463</c:v>
                </c:pt>
                <c:pt idx="3">
                  <c:v>6536.4557838587307</c:v>
                </c:pt>
                <c:pt idx="4">
                  <c:v>5649.345688351862</c:v>
                </c:pt>
                <c:pt idx="5">
                  <c:v>4545.476543868569</c:v>
                </c:pt>
                <c:pt idx="6">
                  <c:v>3696.5077905711478</c:v>
                </c:pt>
                <c:pt idx="7">
                  <c:v>2303.8330876593673</c:v>
                </c:pt>
                <c:pt idx="8">
                  <c:v>4872.6049148988113</c:v>
                </c:pt>
                <c:pt idx="9">
                  <c:v>5306.2550018259399</c:v>
                </c:pt>
                <c:pt idx="10">
                  <c:v>7391.6033905804679</c:v>
                </c:pt>
                <c:pt idx="11">
                  <c:v>9331.4975606307562</c:v>
                </c:pt>
                <c:pt idx="12">
                  <c:v>9891.5739169644767</c:v>
                </c:pt>
                <c:pt idx="13">
                  <c:v>9711.370865456096</c:v>
                </c:pt>
                <c:pt idx="14">
                  <c:v>8248.1739609942888</c:v>
                </c:pt>
                <c:pt idx="15">
                  <c:v>8176.9327765685175</c:v>
                </c:pt>
                <c:pt idx="16">
                  <c:v>7876.348892386216</c:v>
                </c:pt>
                <c:pt idx="17">
                  <c:v>5362.2400832434332</c:v>
                </c:pt>
                <c:pt idx="18">
                  <c:v>6202.1377220468185</c:v>
                </c:pt>
                <c:pt idx="19">
                  <c:v>3833.2544473450707</c:v>
                </c:pt>
                <c:pt idx="20">
                  <c:v>5769.7406106803282</c:v>
                </c:pt>
                <c:pt idx="21">
                  <c:v>6179.891672916503</c:v>
                </c:pt>
                <c:pt idx="22">
                  <c:v>8530.3979997242695</c:v>
                </c:pt>
                <c:pt idx="23">
                  <c:v>9893.4706548183258</c:v>
                </c:pt>
                <c:pt idx="24">
                  <c:v>10962.663471445836</c:v>
                </c:pt>
                <c:pt idx="25">
                  <c:v>11031.332738474437</c:v>
                </c:pt>
                <c:pt idx="26">
                  <c:v>9635.9166222845543</c:v>
                </c:pt>
                <c:pt idx="27">
                  <c:v>10869.81678028742</c:v>
                </c:pt>
                <c:pt idx="28">
                  <c:v>8118.9482872904464</c:v>
                </c:pt>
                <c:pt idx="29">
                  <c:v>5350.1704610054385</c:v>
                </c:pt>
                <c:pt idx="30">
                  <c:v>6220.7973745400104</c:v>
                </c:pt>
                <c:pt idx="31">
                  <c:v>4364.5828263293315</c:v>
                </c:pt>
                <c:pt idx="32">
                  <c:v>7848.3755262161812</c:v>
                </c:pt>
                <c:pt idx="33">
                  <c:v>9644.9363163947546</c:v>
                </c:pt>
                <c:pt idx="34">
                  <c:v>11129.61071715218</c:v>
                </c:pt>
                <c:pt idx="35">
                  <c:v>10997.821618159876</c:v>
                </c:pt>
                <c:pt idx="36">
                  <c:v>11900.870530311659</c:v>
                </c:pt>
                <c:pt idx="37">
                  <c:v>13844.471915837723</c:v>
                </c:pt>
                <c:pt idx="38">
                  <c:v>9232.9832317430228</c:v>
                </c:pt>
                <c:pt idx="39">
                  <c:v>9941.7670942154691</c:v>
                </c:pt>
                <c:pt idx="40">
                  <c:v>8585.9421933302601</c:v>
                </c:pt>
                <c:pt idx="41">
                  <c:v>6230.0932201223795</c:v>
                </c:pt>
                <c:pt idx="42">
                  <c:v>6923.982295333798</c:v>
                </c:pt>
                <c:pt idx="43">
                  <c:v>3270.9735281968296</c:v>
                </c:pt>
                <c:pt idx="44">
                  <c:v>7666.2397693752482</c:v>
                </c:pt>
                <c:pt idx="45">
                  <c:v>7828.8228069849411</c:v>
                </c:pt>
                <c:pt idx="46">
                  <c:v>10453.561926347664</c:v>
                </c:pt>
                <c:pt idx="47">
                  <c:v>11427.574549508159</c:v>
                </c:pt>
                <c:pt idx="48">
                  <c:v>13495.458422148715</c:v>
                </c:pt>
                <c:pt idx="49">
                  <c:v>12838.403656496905</c:v>
                </c:pt>
                <c:pt idx="50">
                  <c:v>10989.062711663093</c:v>
                </c:pt>
                <c:pt idx="51">
                  <c:v>9660.376886872069</c:v>
                </c:pt>
                <c:pt idx="52">
                  <c:v>8376.9161426326391</c:v>
                </c:pt>
                <c:pt idx="53">
                  <c:v>5144.7010973873239</c:v>
                </c:pt>
                <c:pt idx="54">
                  <c:v>6592.8387011582263</c:v>
                </c:pt>
                <c:pt idx="55">
                  <c:v>4264.8091091325514</c:v>
                </c:pt>
                <c:pt idx="56">
                  <c:v>7527.9096789760888</c:v>
                </c:pt>
                <c:pt idx="57">
                  <c:v>9774.1783270729393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A149-AF1B-62C10D18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70288"/>
        <c:axId val="558805168"/>
      </c:lineChart>
      <c:catAx>
        <c:axId val="5587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5168"/>
        <c:crosses val="autoZero"/>
        <c:auto val="1"/>
        <c:lblAlgn val="ctr"/>
        <c:lblOffset val="100"/>
        <c:noMultiLvlLbl val="0"/>
      </c:catAx>
      <c:valAx>
        <c:axId val="55880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Holts!$C$5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Holts!$B$6:$B$63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Holts!$C$6:$C$63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7-9842-B95F-93AFBB24F8B7}"/>
            </c:ext>
          </c:extLst>
        </c:ser>
        <c:ser>
          <c:idx val="1"/>
          <c:order val="1"/>
          <c:tx>
            <c:strRef>
              <c:f>Holts!$F$5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Holts!$B$6:$B$63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Holts!$F$6:$F$63</c:f>
              <c:numCache>
                <c:formatCode>_(* #,##0_);_(* \(#,##0\);_(* "-"_);_(@_)</c:formatCode>
                <c:ptCount val="58"/>
                <c:pt idx="1">
                  <c:v>6527.829999999999</c:v>
                </c:pt>
                <c:pt idx="2">
                  <c:v>5208.3749999999991</c:v>
                </c:pt>
                <c:pt idx="3">
                  <c:v>4958.4232819146437</c:v>
                </c:pt>
                <c:pt idx="4">
                  <c:v>4067.8673149140941</c:v>
                </c:pt>
                <c:pt idx="5">
                  <c:v>2956.8836265126643</c:v>
                </c:pt>
                <c:pt idx="6">
                  <c:v>2149.9979735912202</c:v>
                </c:pt>
                <c:pt idx="7">
                  <c:v>714.15045383007191</c:v>
                </c:pt>
                <c:pt idx="8">
                  <c:v>3812.8121178492806</c:v>
                </c:pt>
                <c:pt idx="9">
                  <c:v>4301.5447461743097</c:v>
                </c:pt>
                <c:pt idx="10">
                  <c:v>6716.8728962134719</c:v>
                </c:pt>
                <c:pt idx="11">
                  <c:v>8893.084432415757</c:v>
                </c:pt>
                <c:pt idx="12">
                  <c:v>9475.5681925732733</c:v>
                </c:pt>
                <c:pt idx="13">
                  <c:v>9262.028140589593</c:v>
                </c:pt>
                <c:pt idx="14">
                  <c:v>7625.9768224372301</c:v>
                </c:pt>
                <c:pt idx="15">
                  <c:v>7641.9799981768783</c:v>
                </c:pt>
                <c:pt idx="16">
                  <c:v>7351.0763794467084</c:v>
                </c:pt>
                <c:pt idx="17">
                  <c:v>4537.9991749193687</c:v>
                </c:pt>
                <c:pt idx="18">
                  <c:v>5647.5009309788029</c:v>
                </c:pt>
                <c:pt idx="19">
                  <c:v>2977.078520654487</c:v>
                </c:pt>
                <c:pt idx="20">
                  <c:v>5327.8258930861675</c:v>
                </c:pt>
                <c:pt idx="21">
                  <c:v>5773.5764964536975</c:v>
                </c:pt>
                <c:pt idx="22">
                  <c:v>8454.7686751286947</c:v>
                </c:pt>
                <c:pt idx="23">
                  <c:v>9922.7640056363016</c:v>
                </c:pt>
                <c:pt idx="24">
                  <c:v>11071.031508648059</c:v>
                </c:pt>
                <c:pt idx="25">
                  <c:v>11089.034512737157</c:v>
                </c:pt>
                <c:pt idx="26">
                  <c:v>9482.0091859764107</c:v>
                </c:pt>
                <c:pt idx="27">
                  <c:v>10946.544577650937</c:v>
                </c:pt>
                <c:pt idx="28">
                  <c:v>7772.2178758858672</c:v>
                </c:pt>
                <c:pt idx="29">
                  <c:v>4735.104902839922</c:v>
                </c:pt>
                <c:pt idx="30">
                  <c:v>5889.944125894237</c:v>
                </c:pt>
                <c:pt idx="31">
                  <c:v>3791.6249581773191</c:v>
                </c:pt>
                <c:pt idx="32">
                  <c:v>7867.1731296627195</c:v>
                </c:pt>
                <c:pt idx="33">
                  <c:v>9799.8636769417008</c:v>
                </c:pt>
                <c:pt idx="34">
                  <c:v>11392.239989540649</c:v>
                </c:pt>
                <c:pt idx="35">
                  <c:v>11151.687544168497</c:v>
                </c:pt>
                <c:pt idx="36">
                  <c:v>12159.670235822012</c:v>
                </c:pt>
                <c:pt idx="37">
                  <c:v>14320.744901784748</c:v>
                </c:pt>
                <c:pt idx="38">
                  <c:v>8955.6716415141673</c:v>
                </c:pt>
                <c:pt idx="39">
                  <c:v>9934.0948255286439</c:v>
                </c:pt>
                <c:pt idx="40">
                  <c:v>8395.146153909478</c:v>
                </c:pt>
                <c:pt idx="41">
                  <c:v>5774.9890014001448</c:v>
                </c:pt>
                <c:pt idx="42">
                  <c:v>6693.484795192986</c:v>
                </c:pt>
                <c:pt idx="43">
                  <c:v>2542.5934600838236</c:v>
                </c:pt>
                <c:pt idx="44">
                  <c:v>7732.9947171270724</c:v>
                </c:pt>
                <c:pt idx="45">
                  <c:v>7781.0719481570459</c:v>
                </c:pt>
                <c:pt idx="46">
                  <c:v>10741.875637383173</c:v>
                </c:pt>
                <c:pt idx="47">
                  <c:v>11729.240842308331</c:v>
                </c:pt>
                <c:pt idx="48">
                  <c:v>14007.566080732291</c:v>
                </c:pt>
                <c:pt idx="49">
                  <c:v>13136.191631201093</c:v>
                </c:pt>
                <c:pt idx="50">
                  <c:v>11014.268238118859</c:v>
                </c:pt>
                <c:pt idx="51">
                  <c:v>9566.9551239348857</c:v>
                </c:pt>
                <c:pt idx="52">
                  <c:v>8173.4205915477251</c:v>
                </c:pt>
                <c:pt idx="53">
                  <c:v>4564.728823475567</c:v>
                </c:pt>
                <c:pt idx="54">
                  <c:v>6384.9648039219783</c:v>
                </c:pt>
                <c:pt idx="55">
                  <c:v>3721.4742930239076</c:v>
                </c:pt>
                <c:pt idx="56">
                  <c:v>7556.7144462101296</c:v>
                </c:pt>
                <c:pt idx="57">
                  <c:v>10011.701416798767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9842-B95F-93AFBB24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89808"/>
        <c:axId val="534712784"/>
      </c:lineChart>
      <c:catAx>
        <c:axId val="5342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784"/>
        <c:crosses val="autoZero"/>
        <c:auto val="1"/>
        <c:lblAlgn val="ctr"/>
        <c:lblOffset val="100"/>
        <c:noMultiLvlLbl val="0"/>
      </c:catAx>
      <c:valAx>
        <c:axId val="53471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'Holt Additive'!$C$5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'Holt Additive'!$B$6:$B$63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'Holt Additive'!$C$6:$C$63</c:f>
              <c:numCache>
                <c:formatCode>_(* #,##0_);_(* \(#,##0\);_(* "-"_);_(@_)</c:formatCode>
                <c:ptCount val="58"/>
                <c:pt idx="0">
                  <c:v>7847.2849999999989</c:v>
                </c:pt>
                <c:pt idx="1">
                  <c:v>6527.829999999999</c:v>
                </c:pt>
                <c:pt idx="2">
                  <c:v>6440.8099999999995</c:v>
                </c:pt>
                <c:pt idx="3">
                  <c:v>5371.8509999999997</c:v>
                </c:pt>
                <c:pt idx="4">
                  <c:v>4200.1780000000008</c:v>
                </c:pt>
                <c:pt idx="5">
                  <c:v>3430.9440000000004</c:v>
                </c:pt>
                <c:pt idx="6">
                  <c:v>1868.194</c:v>
                </c:pt>
                <c:pt idx="7">
                  <c:v>5676.1359999999995</c:v>
                </c:pt>
                <c:pt idx="8">
                  <c:v>5441.9040000000005</c:v>
                </c:pt>
                <c:pt idx="9">
                  <c:v>8043.9160000000002</c:v>
                </c:pt>
                <c:pt idx="10">
                  <c:v>9938.3109999999979</c:v>
                </c:pt>
                <c:pt idx="11">
                  <c:v>10066.77</c:v>
                </c:pt>
                <c:pt idx="12">
                  <c:v>9655.0019999999986</c:v>
                </c:pt>
                <c:pt idx="13">
                  <c:v>7790.4749999999995</c:v>
                </c:pt>
                <c:pt idx="14">
                  <c:v>8154.6480000000001</c:v>
                </c:pt>
                <c:pt idx="15">
                  <c:v>7782.3239999999996</c:v>
                </c:pt>
                <c:pt idx="16">
                  <c:v>4575.808</c:v>
                </c:pt>
                <c:pt idx="17">
                  <c:v>6464.8639999999996</c:v>
                </c:pt>
                <c:pt idx="18">
                  <c:v>3092.25</c:v>
                </c:pt>
                <c:pt idx="19">
                  <c:v>6375.4879999999994</c:v>
                </c:pt>
                <c:pt idx="20">
                  <c:v>6308.19</c:v>
                </c:pt>
                <c:pt idx="21">
                  <c:v>9265.6540000000005</c:v>
                </c:pt>
                <c:pt idx="22">
                  <c:v>10319.85</c:v>
                </c:pt>
                <c:pt idx="23">
                  <c:v>11297.114999999998</c:v>
                </c:pt>
                <c:pt idx="24">
                  <c:v>11052.812999999998</c:v>
                </c:pt>
                <c:pt idx="25">
                  <c:v>9199.42</c:v>
                </c:pt>
                <c:pt idx="26">
                  <c:v>11255.789999999999</c:v>
                </c:pt>
                <c:pt idx="27">
                  <c:v>7258.4560000000001</c:v>
                </c:pt>
                <c:pt idx="28">
                  <c:v>4484.076</c:v>
                </c:pt>
                <c:pt idx="29">
                  <c:v>6493.1359999999995</c:v>
                </c:pt>
                <c:pt idx="30">
                  <c:v>3783.9449999999997</c:v>
                </c:pt>
                <c:pt idx="31">
                  <c:v>8938.1320000000014</c:v>
                </c:pt>
                <c:pt idx="32">
                  <c:v>10206.913999999999</c:v>
                </c:pt>
                <c:pt idx="33">
                  <c:v>11594.027999999998</c:v>
                </c:pt>
                <c:pt idx="34">
                  <c:v>10956.597</c:v>
                </c:pt>
                <c:pt idx="35">
                  <c:v>12183.350999999999</c:v>
                </c:pt>
                <c:pt idx="36">
                  <c:v>14452.444999999998</c:v>
                </c:pt>
                <c:pt idx="37">
                  <c:v>7790.4749999999995</c:v>
                </c:pt>
                <c:pt idx="38">
                  <c:v>10163.48</c:v>
                </c:pt>
                <c:pt idx="39">
                  <c:v>8161.829999999999</c:v>
                </c:pt>
                <c:pt idx="40">
                  <c:v>5493.1660000000002</c:v>
                </c:pt>
                <c:pt idx="41">
                  <c:v>7141.0360000000001</c:v>
                </c:pt>
                <c:pt idx="42">
                  <c:v>2128.2849999999999</c:v>
                </c:pt>
                <c:pt idx="43">
                  <c:v>9041.112000000001</c:v>
                </c:pt>
                <c:pt idx="44">
                  <c:v>7879.6800000000012</c:v>
                </c:pt>
                <c:pt idx="45">
                  <c:v>11274.6</c:v>
                </c:pt>
                <c:pt idx="46">
                  <c:v>11732.252999999999</c:v>
                </c:pt>
                <c:pt idx="47">
                  <c:v>14142.308000000001</c:v>
                </c:pt>
                <c:pt idx="48">
                  <c:v>12632.871999999999</c:v>
                </c:pt>
                <c:pt idx="49">
                  <c:v>10410.574999999999</c:v>
                </c:pt>
                <c:pt idx="50">
                  <c:v>9244.753999999999</c:v>
                </c:pt>
                <c:pt idx="51">
                  <c:v>7975.4400000000005</c:v>
                </c:pt>
                <c:pt idx="52">
                  <c:v>4133.6399999999994</c:v>
                </c:pt>
                <c:pt idx="53">
                  <c:v>7045.8269999999993</c:v>
                </c:pt>
                <c:pt idx="54">
                  <c:v>3536.5840000000003</c:v>
                </c:pt>
                <c:pt idx="55">
                  <c:v>8548.6320000000014</c:v>
                </c:pt>
                <c:pt idx="56">
                  <c:v>10476.828</c:v>
                </c:pt>
                <c:pt idx="57">
                  <c:v>10629.36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6-D542-A3B0-C15C764B7671}"/>
            </c:ext>
          </c:extLst>
        </c:ser>
        <c:ser>
          <c:idx val="4"/>
          <c:order val="1"/>
          <c:tx>
            <c:strRef>
              <c:f>'Holt Additive'!$G$5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'Holt Additive'!$B$6:$B$63</c:f>
              <c:strCache>
                <c:ptCount val="58"/>
                <c:pt idx="0">
                  <c:v>Jan18</c:v>
                </c:pt>
                <c:pt idx="1">
                  <c:v>Feb18</c:v>
                </c:pt>
                <c:pt idx="2">
                  <c:v>Mar18</c:v>
                </c:pt>
                <c:pt idx="3">
                  <c:v>Apr18</c:v>
                </c:pt>
                <c:pt idx="4">
                  <c:v>May18</c:v>
                </c:pt>
                <c:pt idx="5">
                  <c:v>Jun18</c:v>
                </c:pt>
                <c:pt idx="6">
                  <c:v>Jul18</c:v>
                </c:pt>
                <c:pt idx="7">
                  <c:v>Aug18</c:v>
                </c:pt>
                <c:pt idx="8">
                  <c:v>Sep18</c:v>
                </c:pt>
                <c:pt idx="9">
                  <c:v>Oct18</c:v>
                </c:pt>
                <c:pt idx="10">
                  <c:v>Nov18</c:v>
                </c:pt>
                <c:pt idx="11">
                  <c:v>Dec18</c:v>
                </c:pt>
                <c:pt idx="12">
                  <c:v>Jan19</c:v>
                </c:pt>
                <c:pt idx="13">
                  <c:v>Feb19</c:v>
                </c:pt>
                <c:pt idx="14">
                  <c:v>Mar19</c:v>
                </c:pt>
                <c:pt idx="15">
                  <c:v>Apr19</c:v>
                </c:pt>
                <c:pt idx="16">
                  <c:v>May19</c:v>
                </c:pt>
                <c:pt idx="17">
                  <c:v>Jun19</c:v>
                </c:pt>
                <c:pt idx="18">
                  <c:v>Jul19</c:v>
                </c:pt>
                <c:pt idx="19">
                  <c:v>Aug19</c:v>
                </c:pt>
                <c:pt idx="20">
                  <c:v>Sep19</c:v>
                </c:pt>
                <c:pt idx="21">
                  <c:v>Oct19</c:v>
                </c:pt>
                <c:pt idx="22">
                  <c:v>Nov19</c:v>
                </c:pt>
                <c:pt idx="23">
                  <c:v>Dec19</c:v>
                </c:pt>
                <c:pt idx="24">
                  <c:v>Jan20</c:v>
                </c:pt>
                <c:pt idx="25">
                  <c:v>Feb20</c:v>
                </c:pt>
                <c:pt idx="26">
                  <c:v>Mar20</c:v>
                </c:pt>
                <c:pt idx="27">
                  <c:v>Apr20</c:v>
                </c:pt>
                <c:pt idx="28">
                  <c:v>May20</c:v>
                </c:pt>
                <c:pt idx="29">
                  <c:v>Jun20</c:v>
                </c:pt>
                <c:pt idx="30">
                  <c:v>Jul20</c:v>
                </c:pt>
                <c:pt idx="31">
                  <c:v>Aug20</c:v>
                </c:pt>
                <c:pt idx="32">
                  <c:v>Sep20</c:v>
                </c:pt>
                <c:pt idx="33">
                  <c:v>Oct20</c:v>
                </c:pt>
                <c:pt idx="34">
                  <c:v>Nov20</c:v>
                </c:pt>
                <c:pt idx="35">
                  <c:v>Dec20</c:v>
                </c:pt>
                <c:pt idx="36">
                  <c:v>Jan21</c:v>
                </c:pt>
                <c:pt idx="37">
                  <c:v>Feb21</c:v>
                </c:pt>
                <c:pt idx="38">
                  <c:v>Mar21</c:v>
                </c:pt>
                <c:pt idx="39">
                  <c:v>Apr21</c:v>
                </c:pt>
                <c:pt idx="40">
                  <c:v>May21</c:v>
                </c:pt>
                <c:pt idx="41">
                  <c:v>Jun21</c:v>
                </c:pt>
                <c:pt idx="42">
                  <c:v>Jul21</c:v>
                </c:pt>
                <c:pt idx="43">
                  <c:v>Aug21</c:v>
                </c:pt>
                <c:pt idx="44">
                  <c:v>Sep21</c:v>
                </c:pt>
                <c:pt idx="45">
                  <c:v>Oct21</c:v>
                </c:pt>
                <c:pt idx="46">
                  <c:v>Nov21</c:v>
                </c:pt>
                <c:pt idx="47">
                  <c:v>Dec21</c:v>
                </c:pt>
                <c:pt idx="48">
                  <c:v>Jan22</c:v>
                </c:pt>
                <c:pt idx="49">
                  <c:v>Feb22</c:v>
                </c:pt>
                <c:pt idx="50">
                  <c:v>Mar22</c:v>
                </c:pt>
                <c:pt idx="51">
                  <c:v>Apr22</c:v>
                </c:pt>
                <c:pt idx="52">
                  <c:v>May22</c:v>
                </c:pt>
                <c:pt idx="53">
                  <c:v>Jun22</c:v>
                </c:pt>
                <c:pt idx="54">
                  <c:v>Jul22</c:v>
                </c:pt>
                <c:pt idx="55">
                  <c:v>Aug22</c:v>
                </c:pt>
                <c:pt idx="56">
                  <c:v>Sep22</c:v>
                </c:pt>
                <c:pt idx="57">
                  <c:v>Oct22</c:v>
                </c:pt>
              </c:strCache>
            </c:strRef>
          </c:cat>
          <c:val>
            <c:numRef>
              <c:f>'Holt Additive'!$G$6:$G$63</c:f>
              <c:numCache>
                <c:formatCode>_(* #,##0_);_(* \(#,##0\);_(* "-"_);_(@_)</c:formatCode>
                <c:ptCount val="58"/>
                <c:pt idx="12">
                  <c:v>7997.9280833333323</c:v>
                </c:pt>
                <c:pt idx="13">
                  <c:v>7021.3032889297137</c:v>
                </c:pt>
                <c:pt idx="14">
                  <c:v>7202.0801247602785</c:v>
                </c:pt>
                <c:pt idx="15">
                  <c:v>6435.1597418813008</c:v>
                </c:pt>
                <c:pt idx="16">
                  <c:v>5627.3549466797267</c:v>
                </c:pt>
                <c:pt idx="17">
                  <c:v>4966.5060333246838</c:v>
                </c:pt>
                <c:pt idx="18">
                  <c:v>3790.1450297695164</c:v>
                </c:pt>
                <c:pt idx="19">
                  <c:v>7755.0237464368138</c:v>
                </c:pt>
                <c:pt idx="20">
                  <c:v>7586.9024020473844</c:v>
                </c:pt>
                <c:pt idx="21">
                  <c:v>10243.453650559775</c:v>
                </c:pt>
                <c:pt idx="22">
                  <c:v>12205.72313720491</c:v>
                </c:pt>
                <c:pt idx="23">
                  <c:v>12280.248542149731</c:v>
                </c:pt>
                <c:pt idx="24">
                  <c:v>10711.058184734293</c:v>
                </c:pt>
                <c:pt idx="25">
                  <c:v>9209.3617344505183</c:v>
                </c:pt>
                <c:pt idx="26">
                  <c:v>9313.2305683982468</c:v>
                </c:pt>
                <c:pt idx="27">
                  <c:v>8741.9091391407455</c:v>
                </c:pt>
                <c:pt idx="28">
                  <c:v>6639.0563283856391</c:v>
                </c:pt>
                <c:pt idx="29">
                  <c:v>6721.126668643481</c:v>
                </c:pt>
                <c:pt idx="30">
                  <c:v>4388.5806305717169</c:v>
                </c:pt>
                <c:pt idx="31">
                  <c:v>7956.254245657241</c:v>
                </c:pt>
                <c:pt idx="32">
                  <c:v>7953.6734988353028</c:v>
                </c:pt>
                <c:pt idx="33">
                  <c:v>11027.580371284268</c:v>
                </c:pt>
                <c:pt idx="34">
                  <c:v>12775.621039767069</c:v>
                </c:pt>
                <c:pt idx="35">
                  <c:v>13180.517901623676</c:v>
                </c:pt>
                <c:pt idx="36">
                  <c:v>12094.281100131942</c:v>
                </c:pt>
                <c:pt idx="37">
                  <c:v>10672.025773519083</c:v>
                </c:pt>
                <c:pt idx="38">
                  <c:v>11200.311409149715</c:v>
                </c:pt>
                <c:pt idx="39">
                  <c:v>8943.3057991959431</c:v>
                </c:pt>
                <c:pt idx="40">
                  <c:v>6580.9259024641979</c:v>
                </c:pt>
                <c:pt idx="41">
                  <c:v>7447.68349003806</c:v>
                </c:pt>
                <c:pt idx="42">
                  <c:v>4907.2566989303632</c:v>
                </c:pt>
                <c:pt idx="43">
                  <c:v>8770.6149896536099</c:v>
                </c:pt>
                <c:pt idx="44">
                  <c:v>9076.6535891746043</c:v>
                </c:pt>
                <c:pt idx="45">
                  <c:v>11002.498702094317</c:v>
                </c:pt>
                <c:pt idx="46">
                  <c:v>11644.117869573523</c:v>
                </c:pt>
                <c:pt idx="47">
                  <c:v>12414.927378739725</c:v>
                </c:pt>
                <c:pt idx="48">
                  <c:v>12786.800847976378</c:v>
                </c:pt>
                <c:pt idx="49">
                  <c:v>8986.6117881077007</c:v>
                </c:pt>
                <c:pt idx="50">
                  <c:v>10584.419312165515</c:v>
                </c:pt>
                <c:pt idx="51">
                  <c:v>8329.5341600566644</c:v>
                </c:pt>
                <c:pt idx="52">
                  <c:v>5834.8774455638086</c:v>
                </c:pt>
                <c:pt idx="53">
                  <c:v>6870.1368527711138</c:v>
                </c:pt>
                <c:pt idx="54">
                  <c:v>3375.4238430027908</c:v>
                </c:pt>
                <c:pt idx="55">
                  <c:v>8681.4458295613622</c:v>
                </c:pt>
                <c:pt idx="56">
                  <c:v>8371.0399423071794</c:v>
                </c:pt>
                <c:pt idx="57">
                  <c:v>11222.270119202894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6-D542-A3B0-C15C764B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891008"/>
        <c:axId val="1306892704"/>
      </c:lineChart>
      <c:catAx>
        <c:axId val="13068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2704"/>
        <c:crosses val="autoZero"/>
        <c:auto val="1"/>
        <c:lblAlgn val="ctr"/>
        <c:lblOffset val="100"/>
        <c:noMultiLvlLbl val="0"/>
      </c:catAx>
      <c:valAx>
        <c:axId val="1306892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12700</xdr:rowOff>
    </xdr:from>
    <xdr:to>
      <xdr:col>29</xdr:col>
      <xdr:colOff>647700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9B91F-4AE9-FA4C-9A46-7D03DB6E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616856</xdr:colOff>
      <xdr:row>17</xdr:row>
      <xdr:rowOff>130855</xdr:rowOff>
    </xdr:from>
    <xdr:to>
      <xdr:col>20</xdr:col>
      <xdr:colOff>464910</xdr:colOff>
      <xdr:row>33</xdr:row>
      <xdr:rowOff>152626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0B3FA-F2D9-6F47-BE6E-698228AD7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108085</xdr:colOff>
      <xdr:row>17</xdr:row>
      <xdr:rowOff>189149</xdr:rowOff>
    </xdr:from>
    <xdr:to>
      <xdr:col>14</xdr:col>
      <xdr:colOff>5350213</xdr:colOff>
      <xdr:row>17</xdr:row>
      <xdr:rowOff>2769680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C602C-718A-1544-AEE6-4866988C1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81064</xdr:colOff>
      <xdr:row>17</xdr:row>
      <xdr:rowOff>121596</xdr:rowOff>
    </xdr:from>
    <xdr:to>
      <xdr:col>15</xdr:col>
      <xdr:colOff>5431277</xdr:colOff>
      <xdr:row>17</xdr:row>
      <xdr:rowOff>2810213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B02C3-E5EA-3647-B168-18AAF6AFE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148615</xdr:colOff>
      <xdr:row>17</xdr:row>
      <xdr:rowOff>108083</xdr:rowOff>
    </xdr:from>
    <xdr:to>
      <xdr:col>16</xdr:col>
      <xdr:colOff>5458297</xdr:colOff>
      <xdr:row>17</xdr:row>
      <xdr:rowOff>2702128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0A6F4-5328-CA41-A1A1-0B7FDCC3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108085</xdr:colOff>
      <xdr:row>19</xdr:row>
      <xdr:rowOff>108085</xdr:rowOff>
    </xdr:from>
    <xdr:to>
      <xdr:col>15</xdr:col>
      <xdr:colOff>5487751</xdr:colOff>
      <xdr:row>19</xdr:row>
      <xdr:rowOff>2729149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BF839-7443-2E42-9FBE-73718F555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108086</xdr:colOff>
      <xdr:row>21</xdr:row>
      <xdr:rowOff>81063</xdr:rowOff>
    </xdr:from>
    <xdr:to>
      <xdr:col>14</xdr:col>
      <xdr:colOff>5471809</xdr:colOff>
      <xdr:row>21</xdr:row>
      <xdr:rowOff>2769681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3AA369-B8DA-8144-938B-26A64E26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67555</xdr:colOff>
      <xdr:row>21</xdr:row>
      <xdr:rowOff>54045</xdr:rowOff>
    </xdr:from>
    <xdr:to>
      <xdr:col>15</xdr:col>
      <xdr:colOff>5417768</xdr:colOff>
      <xdr:row>21</xdr:row>
      <xdr:rowOff>2729149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FD9D7-6EB8-5544-91F3-99ED8603F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40533</xdr:colOff>
      <xdr:row>23</xdr:row>
      <xdr:rowOff>121599</xdr:rowOff>
    </xdr:from>
    <xdr:to>
      <xdr:col>15</xdr:col>
      <xdr:colOff>5444788</xdr:colOff>
      <xdr:row>23</xdr:row>
      <xdr:rowOff>2695465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DA3434-A28B-854D-88F5-7A7910212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2756169</xdr:colOff>
      <xdr:row>25</xdr:row>
      <xdr:rowOff>94574</xdr:rowOff>
    </xdr:from>
    <xdr:to>
      <xdr:col>15</xdr:col>
      <xdr:colOff>2567021</xdr:colOff>
      <xdr:row>25</xdr:row>
      <xdr:rowOff>2675646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895C35-5D03-4E4E-AD59-1D8EDF6C2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3472234</xdr:colOff>
      <xdr:row>43</xdr:row>
      <xdr:rowOff>149157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918FBF-A7EA-7A42-805A-8CEEECBC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67553</xdr:colOff>
      <xdr:row>23</xdr:row>
      <xdr:rowOff>40532</xdr:rowOff>
    </xdr:from>
    <xdr:to>
      <xdr:col>14</xdr:col>
      <xdr:colOff>5498695</xdr:colOff>
      <xdr:row>23</xdr:row>
      <xdr:rowOff>2702127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C2D53F-0720-6245-BF32-19BB8C4F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81064</xdr:colOff>
      <xdr:row>17</xdr:row>
      <xdr:rowOff>121596</xdr:rowOff>
    </xdr:from>
    <xdr:to>
      <xdr:col>14</xdr:col>
      <xdr:colOff>5431277</xdr:colOff>
      <xdr:row>17</xdr:row>
      <xdr:rowOff>2810213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2A0C78-8E19-BF45-900F-823B85837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54041</xdr:colOff>
      <xdr:row>19</xdr:row>
      <xdr:rowOff>54043</xdr:rowOff>
    </xdr:from>
    <xdr:to>
      <xdr:col>14</xdr:col>
      <xdr:colOff>5471808</xdr:colOff>
      <xdr:row>19</xdr:row>
      <xdr:rowOff>2729149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5360E9-2906-EE4B-B4ED-8CAD09CC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12700</xdr:rowOff>
    </xdr:from>
    <xdr:to>
      <xdr:col>29</xdr:col>
      <xdr:colOff>647700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51E59-1797-1A45-ABBA-E5DB44816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12700</xdr:rowOff>
    </xdr:from>
    <xdr:to>
      <xdr:col>36</xdr:col>
      <xdr:colOff>254000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59B7C-7C37-1342-BEF8-971B458F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12700</xdr:rowOff>
    </xdr:from>
    <xdr:to>
      <xdr:col>36</xdr:col>
      <xdr:colOff>254000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8779F-D79E-3F4F-9445-7BED3C111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12700</xdr:rowOff>
    </xdr:from>
    <xdr:to>
      <xdr:col>36</xdr:col>
      <xdr:colOff>254000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BE5B5-475E-8443-B138-24F4489C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12700</xdr:rowOff>
    </xdr:from>
    <xdr:to>
      <xdr:col>36</xdr:col>
      <xdr:colOff>254000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5641F-8471-3249-8734-D7013350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101599</xdr:colOff>
      <xdr:row>12</xdr:row>
      <xdr:rowOff>38099</xdr:rowOff>
    </xdr:from>
    <xdr:to>
      <xdr:col>20</xdr:col>
      <xdr:colOff>645582</xdr:colOff>
      <xdr:row>30</xdr:row>
      <xdr:rowOff>74082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EFCB9-2963-A540-A900-7027524FF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13</xdr:row>
      <xdr:rowOff>101600</xdr:rowOff>
    </xdr:from>
    <xdr:to>
      <xdr:col>22</xdr:col>
      <xdr:colOff>152400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B2F18-271D-A84A-8E90-094CAF31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118533</xdr:colOff>
      <xdr:row>23</xdr:row>
      <xdr:rowOff>127000</xdr:rowOff>
    </xdr:from>
    <xdr:to>
      <xdr:col>21</xdr:col>
      <xdr:colOff>463021</xdr:colOff>
      <xdr:row>40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F78A-4D25-8048-A25F-E2D45421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AA60-8C9F-524E-88B0-D673A8EBA53B}">
  <dimension ref="A1:J65"/>
  <sheetViews>
    <sheetView showGridLines="0" workbookViewId="0">
      <pane ySplit="1" topLeftCell="A2" activePane="bottomLeft" state="frozen"/>
      <selection activeCell="J2" sqref="J2"/>
      <selection pane="bottomLeft" activeCell="J2" sqref="J2"/>
    </sheetView>
  </sheetViews>
  <sheetFormatPr baseColWidth="10" defaultColWidth="8.83203125" defaultRowHeight="13"/>
  <cols>
    <col min="1" max="1" width="6.33203125" style="18" customWidth="1"/>
    <col min="2" max="2" width="5" style="18" bestFit="1" customWidth="1"/>
    <col min="3" max="3" width="5.83203125" style="18" bestFit="1" customWidth="1"/>
    <col min="4" max="4" width="5.83203125" style="18" customWidth="1"/>
    <col min="5" max="5" width="10.1640625" style="18" customWidth="1"/>
    <col min="6" max="6" width="8.5" style="18" customWidth="1"/>
    <col min="7" max="7" width="11.33203125" style="18" customWidth="1"/>
    <col min="8" max="8" width="9.83203125" style="18" bestFit="1" customWidth="1"/>
    <col min="9" max="9" width="8.5" style="18" customWidth="1"/>
    <col min="10" max="16384" width="8.83203125" style="18"/>
  </cols>
  <sheetData>
    <row r="1" spans="1:10">
      <c r="A1" s="68" t="s">
        <v>115</v>
      </c>
      <c r="B1" s="68" t="s">
        <v>114</v>
      </c>
      <c r="C1" s="68" t="s">
        <v>113</v>
      </c>
      <c r="D1" s="68" t="s">
        <v>112</v>
      </c>
      <c r="E1" s="68" t="s">
        <v>149</v>
      </c>
      <c r="F1" s="68" t="s">
        <v>111</v>
      </c>
      <c r="G1" s="68" t="s">
        <v>126</v>
      </c>
      <c r="H1" s="68" t="s">
        <v>5</v>
      </c>
      <c r="I1" s="68" t="s">
        <v>12</v>
      </c>
      <c r="J1" s="68" t="s">
        <v>129</v>
      </c>
    </row>
    <row r="2" spans="1:10">
      <c r="A2" s="67">
        <v>1</v>
      </c>
      <c r="B2" s="67">
        <v>2018</v>
      </c>
      <c r="C2" s="67" t="s">
        <v>96</v>
      </c>
      <c r="D2" s="67" t="str">
        <f t="shared" ref="D2:D33" si="0">C2&amp;RIGHT(B2,2)</f>
        <v>Jan18</v>
      </c>
      <c r="E2" s="66">
        <v>7847.2849999999989</v>
      </c>
      <c r="F2" s="66"/>
      <c r="G2" s="66"/>
      <c r="H2" s="66"/>
      <c r="I2" s="66"/>
      <c r="J2" s="66"/>
    </row>
    <row r="3" spans="1:10">
      <c r="A3" s="67">
        <f t="shared" ref="A3:A34" si="1">A2+1</f>
        <v>2</v>
      </c>
      <c r="B3" s="67">
        <f t="shared" ref="B3:B13" si="2">B2</f>
        <v>2018</v>
      </c>
      <c r="C3" s="67" t="s">
        <v>97</v>
      </c>
      <c r="D3" s="67" t="str">
        <f t="shared" si="0"/>
        <v>Feb18</v>
      </c>
      <c r="E3" s="66">
        <v>6527.829999999999</v>
      </c>
      <c r="F3" s="66">
        <f>AVERAGE(E$2:E2)</f>
        <v>7847.2849999999989</v>
      </c>
      <c r="G3" s="66">
        <f t="shared" ref="G3:G34" si="3">ABS(E3-F3)</f>
        <v>1319.4549999999999</v>
      </c>
      <c r="H3" s="66">
        <f t="shared" ref="H3:H34" si="4">E3-F3</f>
        <v>-1319.4549999999999</v>
      </c>
      <c r="I3" s="66">
        <f t="shared" ref="I3:I34" si="5">H3^2</f>
        <v>1740961.4970249997</v>
      </c>
      <c r="J3" s="65">
        <f t="shared" ref="J3:J34" si="6">G3/E3</f>
        <v>0.2021276595744681</v>
      </c>
    </row>
    <row r="4" spans="1:10">
      <c r="A4" s="67">
        <f t="shared" si="1"/>
        <v>3</v>
      </c>
      <c r="B4" s="67">
        <f t="shared" si="2"/>
        <v>2018</v>
      </c>
      <c r="C4" s="67" t="s">
        <v>98</v>
      </c>
      <c r="D4" s="67" t="str">
        <f t="shared" si="0"/>
        <v>Mar18</v>
      </c>
      <c r="E4" s="66">
        <v>6440.8099999999995</v>
      </c>
      <c r="F4" s="66">
        <f>AVERAGE(E$2:E3)</f>
        <v>7187.557499999999</v>
      </c>
      <c r="G4" s="66">
        <f t="shared" si="3"/>
        <v>746.74749999999949</v>
      </c>
      <c r="H4" s="66">
        <f t="shared" si="4"/>
        <v>-746.74749999999949</v>
      </c>
      <c r="I4" s="66">
        <f t="shared" si="5"/>
        <v>557631.82875624928</v>
      </c>
      <c r="J4" s="65">
        <f t="shared" si="6"/>
        <v>0.11593999823003621</v>
      </c>
    </row>
    <row r="5" spans="1:10">
      <c r="A5" s="67">
        <f t="shared" si="1"/>
        <v>4</v>
      </c>
      <c r="B5" s="67">
        <f t="shared" si="2"/>
        <v>2018</v>
      </c>
      <c r="C5" s="67" t="s">
        <v>99</v>
      </c>
      <c r="D5" s="67" t="str">
        <f t="shared" si="0"/>
        <v>Apr18</v>
      </c>
      <c r="E5" s="66">
        <v>5371.8509999999997</v>
      </c>
      <c r="F5" s="66">
        <f>AVERAGE(E$2:E4)</f>
        <v>6938.6416666666655</v>
      </c>
      <c r="G5" s="66">
        <f t="shared" si="3"/>
        <v>1566.7906666666659</v>
      </c>
      <c r="H5" s="66">
        <f t="shared" si="4"/>
        <v>-1566.7906666666659</v>
      </c>
      <c r="I5" s="66">
        <f t="shared" si="5"/>
        <v>2454832.9931537751</v>
      </c>
      <c r="J5" s="65">
        <f t="shared" si="6"/>
        <v>0.29166681403982836</v>
      </c>
    </row>
    <row r="6" spans="1:10">
      <c r="A6" s="67">
        <f t="shared" si="1"/>
        <v>5</v>
      </c>
      <c r="B6" s="67">
        <f t="shared" si="2"/>
        <v>2018</v>
      </c>
      <c r="C6" s="67" t="s">
        <v>100</v>
      </c>
      <c r="D6" s="67" t="str">
        <f t="shared" si="0"/>
        <v>May18</v>
      </c>
      <c r="E6" s="66">
        <v>4200.1780000000008</v>
      </c>
      <c r="F6" s="66">
        <f>AVERAGE(E$2:E5)</f>
        <v>6546.9439999999986</v>
      </c>
      <c r="G6" s="66">
        <f t="shared" si="3"/>
        <v>2346.7659999999978</v>
      </c>
      <c r="H6" s="66">
        <f t="shared" si="4"/>
        <v>-2346.7659999999978</v>
      </c>
      <c r="I6" s="66">
        <f t="shared" si="5"/>
        <v>5507310.6587559897</v>
      </c>
      <c r="J6" s="65">
        <f t="shared" si="6"/>
        <v>0.55873013000877514</v>
      </c>
    </row>
    <row r="7" spans="1:10">
      <c r="A7" s="67">
        <f t="shared" si="1"/>
        <v>6</v>
      </c>
      <c r="B7" s="67">
        <f t="shared" si="2"/>
        <v>2018</v>
      </c>
      <c r="C7" s="67" t="s">
        <v>101</v>
      </c>
      <c r="D7" s="67" t="str">
        <f t="shared" si="0"/>
        <v>Jun18</v>
      </c>
      <c r="E7" s="66">
        <v>3430.9440000000004</v>
      </c>
      <c r="F7" s="66">
        <f>AVERAGE(E$2:E6)</f>
        <v>6077.590799999999</v>
      </c>
      <c r="G7" s="66">
        <f t="shared" si="3"/>
        <v>2646.6467999999986</v>
      </c>
      <c r="H7" s="66">
        <f t="shared" si="4"/>
        <v>-2646.6467999999986</v>
      </c>
      <c r="I7" s="66">
        <f t="shared" si="5"/>
        <v>7004739.2839502329</v>
      </c>
      <c r="J7" s="65">
        <f t="shared" si="6"/>
        <v>0.77140483785220582</v>
      </c>
    </row>
    <row r="8" spans="1:10">
      <c r="A8" s="67">
        <f t="shared" si="1"/>
        <v>7</v>
      </c>
      <c r="B8" s="67">
        <f t="shared" si="2"/>
        <v>2018</v>
      </c>
      <c r="C8" s="67" t="s">
        <v>102</v>
      </c>
      <c r="D8" s="67" t="str">
        <f t="shared" si="0"/>
        <v>Jul18</v>
      </c>
      <c r="E8" s="66">
        <v>1868.194</v>
      </c>
      <c r="F8" s="66">
        <f>AVERAGE(E$2:E7)</f>
        <v>5636.4829999999993</v>
      </c>
      <c r="G8" s="66">
        <f t="shared" si="3"/>
        <v>3768.2889999999993</v>
      </c>
      <c r="H8" s="66">
        <f t="shared" si="4"/>
        <v>-3768.2889999999993</v>
      </c>
      <c r="I8" s="66">
        <f t="shared" si="5"/>
        <v>14200001.987520995</v>
      </c>
      <c r="J8" s="65">
        <f t="shared" si="6"/>
        <v>2.0170758497243857</v>
      </c>
    </row>
    <row r="9" spans="1:10">
      <c r="A9" s="67">
        <f t="shared" si="1"/>
        <v>8</v>
      </c>
      <c r="B9" s="67">
        <f t="shared" si="2"/>
        <v>2018</v>
      </c>
      <c r="C9" s="67" t="s">
        <v>103</v>
      </c>
      <c r="D9" s="67" t="str">
        <f t="shared" si="0"/>
        <v>Aug18</v>
      </c>
      <c r="E9" s="66">
        <v>5676.1359999999995</v>
      </c>
      <c r="F9" s="66">
        <f>AVERAGE(E$2:E8)</f>
        <v>5098.1559999999999</v>
      </c>
      <c r="G9" s="66">
        <f t="shared" si="3"/>
        <v>577.97999999999956</v>
      </c>
      <c r="H9" s="66">
        <f t="shared" si="4"/>
        <v>577.97999999999956</v>
      </c>
      <c r="I9" s="66">
        <f t="shared" si="5"/>
        <v>334060.8803999995</v>
      </c>
      <c r="J9" s="65">
        <f t="shared" si="6"/>
        <v>0.10182631282971366</v>
      </c>
    </row>
    <row r="10" spans="1:10">
      <c r="A10" s="67">
        <f t="shared" si="1"/>
        <v>9</v>
      </c>
      <c r="B10" s="67">
        <f t="shared" si="2"/>
        <v>2018</v>
      </c>
      <c r="C10" s="67" t="s">
        <v>104</v>
      </c>
      <c r="D10" s="67" t="str">
        <f t="shared" si="0"/>
        <v>Sep18</v>
      </c>
      <c r="E10" s="66">
        <v>5441.9040000000005</v>
      </c>
      <c r="F10" s="66">
        <f>AVERAGE(E$2:E9)</f>
        <v>5170.4034999999994</v>
      </c>
      <c r="G10" s="66">
        <f t="shared" si="3"/>
        <v>271.50050000000101</v>
      </c>
      <c r="H10" s="66">
        <f t="shared" si="4"/>
        <v>271.50050000000101</v>
      </c>
      <c r="I10" s="66">
        <f t="shared" si="5"/>
        <v>73712.521500250543</v>
      </c>
      <c r="J10" s="65">
        <f t="shared" si="6"/>
        <v>4.9890718395620537E-2</v>
      </c>
    </row>
    <row r="11" spans="1:10">
      <c r="A11" s="67">
        <f t="shared" si="1"/>
        <v>10</v>
      </c>
      <c r="B11" s="67">
        <f t="shared" si="2"/>
        <v>2018</v>
      </c>
      <c r="C11" s="67" t="s">
        <v>105</v>
      </c>
      <c r="D11" s="67" t="str">
        <f t="shared" si="0"/>
        <v>Oct18</v>
      </c>
      <c r="E11" s="66">
        <v>8043.9160000000002</v>
      </c>
      <c r="F11" s="66">
        <f>AVERAGE(E$2:E10)</f>
        <v>5200.5702222222217</v>
      </c>
      <c r="G11" s="66">
        <f t="shared" si="3"/>
        <v>2843.3457777777785</v>
      </c>
      <c r="H11" s="66">
        <f t="shared" si="4"/>
        <v>2843.3457777777785</v>
      </c>
      <c r="I11" s="66">
        <f t="shared" si="5"/>
        <v>8084615.2120067198</v>
      </c>
      <c r="J11" s="65">
        <f t="shared" si="6"/>
        <v>0.35347780580724342</v>
      </c>
    </row>
    <row r="12" spans="1:10">
      <c r="A12" s="67">
        <f t="shared" si="1"/>
        <v>11</v>
      </c>
      <c r="B12" s="67">
        <f t="shared" si="2"/>
        <v>2018</v>
      </c>
      <c r="C12" s="67" t="s">
        <v>106</v>
      </c>
      <c r="D12" s="67" t="str">
        <f t="shared" si="0"/>
        <v>Nov18</v>
      </c>
      <c r="E12" s="66">
        <v>9938.3109999999979</v>
      </c>
      <c r="F12" s="66">
        <f>AVERAGE(E$2:E11)</f>
        <v>5484.9047999999993</v>
      </c>
      <c r="G12" s="66">
        <f t="shared" si="3"/>
        <v>4453.4061999999985</v>
      </c>
      <c r="H12" s="66">
        <f t="shared" si="4"/>
        <v>4453.4061999999985</v>
      </c>
      <c r="I12" s="66">
        <f t="shared" si="5"/>
        <v>19832826.782198425</v>
      </c>
      <c r="J12" s="65">
        <f t="shared" si="6"/>
        <v>0.44810493453062594</v>
      </c>
    </row>
    <row r="13" spans="1:10">
      <c r="A13" s="67">
        <f t="shared" si="1"/>
        <v>12</v>
      </c>
      <c r="B13" s="67">
        <f t="shared" si="2"/>
        <v>2018</v>
      </c>
      <c r="C13" s="67" t="s">
        <v>107</v>
      </c>
      <c r="D13" s="67" t="str">
        <f t="shared" si="0"/>
        <v>Dec18</v>
      </c>
      <c r="E13" s="66">
        <v>10066.77</v>
      </c>
      <c r="F13" s="66">
        <f>AVERAGE(E$2:E12)</f>
        <v>5889.7599090909089</v>
      </c>
      <c r="G13" s="66">
        <f t="shared" si="3"/>
        <v>4177.0100909090916</v>
      </c>
      <c r="H13" s="66">
        <f t="shared" si="4"/>
        <v>4177.0100909090916</v>
      </c>
      <c r="I13" s="66">
        <f t="shared" si="5"/>
        <v>17447413.299556378</v>
      </c>
      <c r="J13" s="65">
        <f t="shared" si="6"/>
        <v>0.41493051802207576</v>
      </c>
    </row>
    <row r="14" spans="1:10">
      <c r="A14" s="67">
        <f t="shared" si="1"/>
        <v>13</v>
      </c>
      <c r="B14" s="67">
        <v>2019</v>
      </c>
      <c r="C14" s="67" t="s">
        <v>96</v>
      </c>
      <c r="D14" s="67" t="str">
        <f t="shared" si="0"/>
        <v>Jan19</v>
      </c>
      <c r="E14" s="66">
        <v>9655.0019999999986</v>
      </c>
      <c r="F14" s="66">
        <f>AVERAGE(E$2:E13)</f>
        <v>6237.8440833333334</v>
      </c>
      <c r="G14" s="66">
        <f t="shared" si="3"/>
        <v>3417.1579166666652</v>
      </c>
      <c r="H14" s="66">
        <f t="shared" si="4"/>
        <v>3417.1579166666652</v>
      </c>
      <c r="I14" s="66">
        <f t="shared" si="5"/>
        <v>11676968.227437664</v>
      </c>
      <c r="J14" s="65">
        <f t="shared" si="6"/>
        <v>0.35392617388030223</v>
      </c>
    </row>
    <row r="15" spans="1:10">
      <c r="A15" s="67">
        <f t="shared" si="1"/>
        <v>14</v>
      </c>
      <c r="B15" s="67">
        <f t="shared" ref="B15:B25" si="7">B14</f>
        <v>2019</v>
      </c>
      <c r="C15" s="67" t="s">
        <v>97</v>
      </c>
      <c r="D15" s="67" t="str">
        <f t="shared" si="0"/>
        <v>Feb19</v>
      </c>
      <c r="E15" s="66">
        <v>7790.4749999999995</v>
      </c>
      <c r="F15" s="66">
        <f>AVERAGE(E$2:E14)</f>
        <v>6500.7023846153843</v>
      </c>
      <c r="G15" s="66">
        <f t="shared" si="3"/>
        <v>1289.7726153846152</v>
      </c>
      <c r="H15" s="66">
        <f t="shared" si="4"/>
        <v>1289.7726153846152</v>
      </c>
      <c r="I15" s="66">
        <f t="shared" si="5"/>
        <v>1663513.3993960705</v>
      </c>
      <c r="J15" s="65">
        <f t="shared" si="6"/>
        <v>0.16555763485340949</v>
      </c>
    </row>
    <row r="16" spans="1:10">
      <c r="A16" s="67">
        <f t="shared" si="1"/>
        <v>15</v>
      </c>
      <c r="B16" s="67">
        <f t="shared" si="7"/>
        <v>2019</v>
      </c>
      <c r="C16" s="67" t="s">
        <v>98</v>
      </c>
      <c r="D16" s="67" t="str">
        <f t="shared" si="0"/>
        <v>Mar19</v>
      </c>
      <c r="E16" s="66">
        <v>8154.6480000000001</v>
      </c>
      <c r="F16" s="66">
        <f>AVERAGE(E$2:E15)</f>
        <v>6592.8289999999997</v>
      </c>
      <c r="G16" s="66">
        <f t="shared" si="3"/>
        <v>1561.8190000000004</v>
      </c>
      <c r="H16" s="66">
        <f t="shared" si="4"/>
        <v>1561.8190000000004</v>
      </c>
      <c r="I16" s="66">
        <f t="shared" si="5"/>
        <v>2439278.5887610014</v>
      </c>
      <c r="J16" s="65">
        <f t="shared" si="6"/>
        <v>0.19152500512591106</v>
      </c>
    </row>
    <row r="17" spans="1:10">
      <c r="A17" s="67">
        <f t="shared" si="1"/>
        <v>16</v>
      </c>
      <c r="B17" s="67">
        <f t="shared" si="7"/>
        <v>2019</v>
      </c>
      <c r="C17" s="67" t="s">
        <v>99</v>
      </c>
      <c r="D17" s="67" t="str">
        <f t="shared" si="0"/>
        <v>Apr19</v>
      </c>
      <c r="E17" s="66">
        <v>7782.3239999999996</v>
      </c>
      <c r="F17" s="66">
        <f>AVERAGE(E$2:E16)</f>
        <v>6696.9502666666667</v>
      </c>
      <c r="G17" s="66">
        <f t="shared" si="3"/>
        <v>1085.3737333333329</v>
      </c>
      <c r="H17" s="66">
        <f t="shared" si="4"/>
        <v>1085.3737333333329</v>
      </c>
      <c r="I17" s="66">
        <f t="shared" si="5"/>
        <v>1178036.1410099368</v>
      </c>
      <c r="J17" s="65">
        <f t="shared" si="6"/>
        <v>0.1394665312486775</v>
      </c>
    </row>
    <row r="18" spans="1:10">
      <c r="A18" s="67">
        <f t="shared" si="1"/>
        <v>17</v>
      </c>
      <c r="B18" s="67">
        <f t="shared" si="7"/>
        <v>2019</v>
      </c>
      <c r="C18" s="67" t="s">
        <v>100</v>
      </c>
      <c r="D18" s="67" t="str">
        <f t="shared" si="0"/>
        <v>May19</v>
      </c>
      <c r="E18" s="66">
        <v>4575.808</v>
      </c>
      <c r="F18" s="66">
        <f>AVERAGE(E$2:E17)</f>
        <v>6764.7861249999996</v>
      </c>
      <c r="G18" s="66">
        <f t="shared" si="3"/>
        <v>2188.9781249999996</v>
      </c>
      <c r="H18" s="66">
        <f t="shared" si="4"/>
        <v>-2188.9781249999996</v>
      </c>
      <c r="I18" s="66">
        <f t="shared" si="5"/>
        <v>4791625.2317285137</v>
      </c>
      <c r="J18" s="65">
        <f t="shared" si="6"/>
        <v>0.4783806761559925</v>
      </c>
    </row>
    <row r="19" spans="1:10">
      <c r="A19" s="67">
        <f t="shared" si="1"/>
        <v>18</v>
      </c>
      <c r="B19" s="67">
        <f t="shared" si="7"/>
        <v>2019</v>
      </c>
      <c r="C19" s="67" t="s">
        <v>101</v>
      </c>
      <c r="D19" s="67" t="str">
        <f t="shared" si="0"/>
        <v>Jun19</v>
      </c>
      <c r="E19" s="66">
        <v>6464.8639999999996</v>
      </c>
      <c r="F19" s="66">
        <f>AVERAGE(E$2:E18)</f>
        <v>6636.022705882353</v>
      </c>
      <c r="G19" s="66">
        <f t="shared" si="3"/>
        <v>171.15870588235339</v>
      </c>
      <c r="H19" s="66">
        <f t="shared" si="4"/>
        <v>-171.15870588235339</v>
      </c>
      <c r="I19" s="66">
        <f t="shared" si="5"/>
        <v>29295.302599321953</v>
      </c>
      <c r="J19" s="65">
        <f t="shared" si="6"/>
        <v>2.647522142497559E-2</v>
      </c>
    </row>
    <row r="20" spans="1:10">
      <c r="A20" s="67">
        <f t="shared" si="1"/>
        <v>19</v>
      </c>
      <c r="B20" s="67">
        <f t="shared" si="7"/>
        <v>2019</v>
      </c>
      <c r="C20" s="67" t="s">
        <v>102</v>
      </c>
      <c r="D20" s="67" t="str">
        <f t="shared" si="0"/>
        <v>Jul19</v>
      </c>
      <c r="E20" s="66">
        <v>3092.25</v>
      </c>
      <c r="F20" s="66">
        <f>AVERAGE(E$2:E19)</f>
        <v>6626.5138888888887</v>
      </c>
      <c r="G20" s="66">
        <f t="shared" si="3"/>
        <v>3534.2638888888887</v>
      </c>
      <c r="H20" s="66">
        <f t="shared" si="4"/>
        <v>-3534.2638888888887</v>
      </c>
      <c r="I20" s="66">
        <f t="shared" si="5"/>
        <v>12491021.236304011</v>
      </c>
      <c r="J20" s="65">
        <f t="shared" si="6"/>
        <v>1.1429424816521589</v>
      </c>
    </row>
    <row r="21" spans="1:10">
      <c r="A21" s="67">
        <f t="shared" si="1"/>
        <v>20</v>
      </c>
      <c r="B21" s="67">
        <f t="shared" si="7"/>
        <v>2019</v>
      </c>
      <c r="C21" s="67" t="s">
        <v>103</v>
      </c>
      <c r="D21" s="67" t="str">
        <f t="shared" si="0"/>
        <v>Aug19</v>
      </c>
      <c r="E21" s="66">
        <v>6375.4879999999994</v>
      </c>
      <c r="F21" s="66">
        <f>AVERAGE(E$2:E20)</f>
        <v>6440.5</v>
      </c>
      <c r="G21" s="66">
        <f t="shared" si="3"/>
        <v>65.012000000000626</v>
      </c>
      <c r="H21" s="66">
        <f t="shared" si="4"/>
        <v>-65.012000000000626</v>
      </c>
      <c r="I21" s="66">
        <f t="shared" si="5"/>
        <v>4226.560144000081</v>
      </c>
      <c r="J21" s="65">
        <f t="shared" si="6"/>
        <v>1.0197180200166737E-2</v>
      </c>
    </row>
    <row r="22" spans="1:10">
      <c r="A22" s="67">
        <f t="shared" si="1"/>
        <v>21</v>
      </c>
      <c r="B22" s="67">
        <f t="shared" si="7"/>
        <v>2019</v>
      </c>
      <c r="C22" s="67" t="s">
        <v>104</v>
      </c>
      <c r="D22" s="67" t="str">
        <f t="shared" si="0"/>
        <v>Sep19</v>
      </c>
      <c r="E22" s="66">
        <v>6308.19</v>
      </c>
      <c r="F22" s="66">
        <f>AVERAGE(E$2:E21)</f>
        <v>6437.2493999999997</v>
      </c>
      <c r="G22" s="66">
        <f t="shared" si="3"/>
        <v>129.0594000000001</v>
      </c>
      <c r="H22" s="66">
        <f t="shared" si="4"/>
        <v>-129.0594000000001</v>
      </c>
      <c r="I22" s="66">
        <f t="shared" si="5"/>
        <v>16656.328728360026</v>
      </c>
      <c r="J22" s="65">
        <f t="shared" si="6"/>
        <v>2.0459022318604879E-2</v>
      </c>
    </row>
    <row r="23" spans="1:10">
      <c r="A23" s="67">
        <f t="shared" si="1"/>
        <v>22</v>
      </c>
      <c r="B23" s="67">
        <f t="shared" si="7"/>
        <v>2019</v>
      </c>
      <c r="C23" s="67" t="s">
        <v>105</v>
      </c>
      <c r="D23" s="67" t="str">
        <f t="shared" si="0"/>
        <v>Oct19</v>
      </c>
      <c r="E23" s="66">
        <v>9265.6540000000005</v>
      </c>
      <c r="F23" s="66">
        <f>AVERAGE(E$2:E22)</f>
        <v>6431.103714285714</v>
      </c>
      <c r="G23" s="66">
        <f t="shared" si="3"/>
        <v>2834.5502857142865</v>
      </c>
      <c r="H23" s="66">
        <f t="shared" si="4"/>
        <v>2834.5502857142865</v>
      </c>
      <c r="I23" s="66">
        <f t="shared" si="5"/>
        <v>8034675.3222429426</v>
      </c>
      <c r="J23" s="65">
        <f t="shared" si="6"/>
        <v>0.30592015261030536</v>
      </c>
    </row>
    <row r="24" spans="1:10">
      <c r="A24" s="67">
        <f t="shared" si="1"/>
        <v>23</v>
      </c>
      <c r="B24" s="67">
        <f t="shared" si="7"/>
        <v>2019</v>
      </c>
      <c r="C24" s="67" t="s">
        <v>106</v>
      </c>
      <c r="D24" s="67" t="str">
        <f t="shared" si="0"/>
        <v>Nov19</v>
      </c>
      <c r="E24" s="66">
        <v>10319.85</v>
      </c>
      <c r="F24" s="66">
        <f>AVERAGE(E$2:E23)</f>
        <v>6559.9469090909088</v>
      </c>
      <c r="G24" s="66">
        <f t="shared" si="3"/>
        <v>3759.9030909090916</v>
      </c>
      <c r="H24" s="66">
        <f t="shared" si="4"/>
        <v>3759.9030909090916</v>
      </c>
      <c r="I24" s="66">
        <f t="shared" si="5"/>
        <v>14136871.253027741</v>
      </c>
      <c r="J24" s="65">
        <f t="shared" si="6"/>
        <v>0.36433699045132356</v>
      </c>
    </row>
    <row r="25" spans="1:10">
      <c r="A25" s="67">
        <f t="shared" si="1"/>
        <v>24</v>
      </c>
      <c r="B25" s="67">
        <f t="shared" si="7"/>
        <v>2019</v>
      </c>
      <c r="C25" s="67" t="s">
        <v>107</v>
      </c>
      <c r="D25" s="67" t="str">
        <f t="shared" si="0"/>
        <v>Dec19</v>
      </c>
      <c r="E25" s="66">
        <v>11297.114999999998</v>
      </c>
      <c r="F25" s="66">
        <f>AVERAGE(E$2:E24)</f>
        <v>6723.4209565217388</v>
      </c>
      <c r="G25" s="66">
        <f t="shared" si="3"/>
        <v>4573.6940434782591</v>
      </c>
      <c r="H25" s="66">
        <f t="shared" si="4"/>
        <v>4573.6940434782591</v>
      </c>
      <c r="I25" s="66">
        <f t="shared" si="5"/>
        <v>20918677.203348506</v>
      </c>
      <c r="J25" s="65">
        <f t="shared" si="6"/>
        <v>0.40485504869856243</v>
      </c>
    </row>
    <row r="26" spans="1:10">
      <c r="A26" s="67">
        <f t="shared" si="1"/>
        <v>25</v>
      </c>
      <c r="B26" s="67">
        <v>2020</v>
      </c>
      <c r="C26" s="67" t="s">
        <v>96</v>
      </c>
      <c r="D26" s="67" t="str">
        <f t="shared" si="0"/>
        <v>Jan20</v>
      </c>
      <c r="E26" s="66">
        <v>11052.812999999998</v>
      </c>
      <c r="F26" s="66">
        <f>AVERAGE(E$2:E25)</f>
        <v>6913.9915416666663</v>
      </c>
      <c r="G26" s="66">
        <f t="shared" si="3"/>
        <v>4138.821458333332</v>
      </c>
      <c r="H26" s="66">
        <f t="shared" si="4"/>
        <v>4138.821458333332</v>
      </c>
      <c r="I26" s="66">
        <f t="shared" si="5"/>
        <v>17129843.063960448</v>
      </c>
      <c r="J26" s="65">
        <f t="shared" si="6"/>
        <v>0.37445865213980661</v>
      </c>
    </row>
    <row r="27" spans="1:10">
      <c r="A27" s="67">
        <f t="shared" si="1"/>
        <v>26</v>
      </c>
      <c r="B27" s="67">
        <f t="shared" ref="B27:B37" si="8">B26</f>
        <v>2020</v>
      </c>
      <c r="C27" s="67" t="s">
        <v>97</v>
      </c>
      <c r="D27" s="67" t="str">
        <f t="shared" si="0"/>
        <v>Feb20</v>
      </c>
      <c r="E27" s="66">
        <v>9199.42</v>
      </c>
      <c r="F27" s="66">
        <f>AVERAGE(E$2:E26)</f>
        <v>7079.5443999999998</v>
      </c>
      <c r="G27" s="66">
        <f t="shared" si="3"/>
        <v>2119.8756000000003</v>
      </c>
      <c r="H27" s="66">
        <f t="shared" si="4"/>
        <v>2119.8756000000003</v>
      </c>
      <c r="I27" s="66">
        <f t="shared" si="5"/>
        <v>4493872.5594753614</v>
      </c>
      <c r="J27" s="65">
        <f t="shared" si="6"/>
        <v>0.23043578834317818</v>
      </c>
    </row>
    <row r="28" spans="1:10">
      <c r="A28" s="67">
        <f t="shared" si="1"/>
        <v>27</v>
      </c>
      <c r="B28" s="67">
        <f t="shared" si="8"/>
        <v>2020</v>
      </c>
      <c r="C28" s="67" t="s">
        <v>98</v>
      </c>
      <c r="D28" s="67" t="str">
        <f t="shared" si="0"/>
        <v>Mar20</v>
      </c>
      <c r="E28" s="66">
        <v>11255.789999999999</v>
      </c>
      <c r="F28" s="66">
        <f>AVERAGE(E$2:E27)</f>
        <v>7161.0780769230769</v>
      </c>
      <c r="G28" s="66">
        <f t="shared" si="3"/>
        <v>4094.7119230769222</v>
      </c>
      <c r="H28" s="66">
        <f t="shared" si="4"/>
        <v>4094.7119230769222</v>
      </c>
      <c r="I28" s="66">
        <f t="shared" si="5"/>
        <v>16766665.732988305</v>
      </c>
      <c r="J28" s="65">
        <f t="shared" si="6"/>
        <v>0.36378716403530292</v>
      </c>
    </row>
    <row r="29" spans="1:10">
      <c r="A29" s="67">
        <f t="shared" si="1"/>
        <v>28</v>
      </c>
      <c r="B29" s="67">
        <f t="shared" si="8"/>
        <v>2020</v>
      </c>
      <c r="C29" s="67" t="s">
        <v>99</v>
      </c>
      <c r="D29" s="67" t="str">
        <f t="shared" si="0"/>
        <v>Apr20</v>
      </c>
      <c r="E29" s="66">
        <v>7258.4560000000001</v>
      </c>
      <c r="F29" s="66">
        <f>AVERAGE(E$2:E28)</f>
        <v>7312.7340740740747</v>
      </c>
      <c r="G29" s="66">
        <f t="shared" si="3"/>
        <v>54.278074074074539</v>
      </c>
      <c r="H29" s="66">
        <f t="shared" si="4"/>
        <v>-54.278074074074539</v>
      </c>
      <c r="I29" s="66">
        <f t="shared" si="5"/>
        <v>2946.1093251907228</v>
      </c>
      <c r="J29" s="65">
        <f t="shared" si="6"/>
        <v>7.47790908618507E-3</v>
      </c>
    </row>
    <row r="30" spans="1:10">
      <c r="A30" s="67">
        <f t="shared" si="1"/>
        <v>29</v>
      </c>
      <c r="B30" s="67">
        <f t="shared" si="8"/>
        <v>2020</v>
      </c>
      <c r="C30" s="67" t="s">
        <v>100</v>
      </c>
      <c r="D30" s="67" t="str">
        <f t="shared" si="0"/>
        <v>May20</v>
      </c>
      <c r="E30" s="66">
        <v>4484.076</v>
      </c>
      <c r="F30" s="66">
        <f>AVERAGE(E$2:E29)</f>
        <v>7310.7955714285717</v>
      </c>
      <c r="G30" s="66">
        <f t="shared" si="3"/>
        <v>2826.7195714285717</v>
      </c>
      <c r="H30" s="66">
        <f t="shared" si="4"/>
        <v>-2826.7195714285717</v>
      </c>
      <c r="I30" s="66">
        <f t="shared" si="5"/>
        <v>7990343.5354973283</v>
      </c>
      <c r="J30" s="65">
        <f t="shared" si="6"/>
        <v>0.63039064713188886</v>
      </c>
    </row>
    <row r="31" spans="1:10">
      <c r="A31" s="67">
        <f t="shared" si="1"/>
        <v>30</v>
      </c>
      <c r="B31" s="67">
        <f t="shared" si="8"/>
        <v>2020</v>
      </c>
      <c r="C31" s="67" t="s">
        <v>101</v>
      </c>
      <c r="D31" s="67" t="str">
        <f t="shared" si="0"/>
        <v>Jun20</v>
      </c>
      <c r="E31" s="66">
        <v>6493.1359999999995</v>
      </c>
      <c r="F31" s="66">
        <f>AVERAGE(E$2:E30)</f>
        <v>7213.3224827586209</v>
      </c>
      <c r="G31" s="66">
        <f t="shared" si="3"/>
        <v>720.18648275862142</v>
      </c>
      <c r="H31" s="66">
        <f t="shared" si="4"/>
        <v>-720.18648275862142</v>
      </c>
      <c r="I31" s="66">
        <f t="shared" si="5"/>
        <v>518668.56994823413</v>
      </c>
      <c r="J31" s="65">
        <f t="shared" si="6"/>
        <v>0.11091504671373301</v>
      </c>
    </row>
    <row r="32" spans="1:10">
      <c r="A32" s="67">
        <f t="shared" si="1"/>
        <v>31</v>
      </c>
      <c r="B32" s="67">
        <f t="shared" si="8"/>
        <v>2020</v>
      </c>
      <c r="C32" s="67" t="s">
        <v>102</v>
      </c>
      <c r="D32" s="67" t="str">
        <f t="shared" si="0"/>
        <v>Jul20</v>
      </c>
      <c r="E32" s="66">
        <v>3783.9449999999997</v>
      </c>
      <c r="F32" s="66">
        <f>AVERAGE(E$2:E31)</f>
        <v>7189.3162666666667</v>
      </c>
      <c r="G32" s="66">
        <f t="shared" si="3"/>
        <v>3405.371266666667</v>
      </c>
      <c r="H32" s="66">
        <f t="shared" si="4"/>
        <v>-3405.371266666667</v>
      </c>
      <c r="I32" s="66">
        <f t="shared" si="5"/>
        <v>11596553.46383894</v>
      </c>
      <c r="J32" s="65">
        <f t="shared" si="6"/>
        <v>0.89995263320863994</v>
      </c>
    </row>
    <row r="33" spans="1:10">
      <c r="A33" s="67">
        <f t="shared" si="1"/>
        <v>32</v>
      </c>
      <c r="B33" s="67">
        <f t="shared" si="8"/>
        <v>2020</v>
      </c>
      <c r="C33" s="67" t="s">
        <v>103</v>
      </c>
      <c r="D33" s="67" t="str">
        <f t="shared" si="0"/>
        <v>Aug20</v>
      </c>
      <c r="E33" s="66">
        <v>8938.1320000000014</v>
      </c>
      <c r="F33" s="66">
        <f>AVERAGE(E$2:E32)</f>
        <v>7079.4655806451619</v>
      </c>
      <c r="G33" s="66">
        <f t="shared" si="3"/>
        <v>1858.6664193548395</v>
      </c>
      <c r="H33" s="66">
        <f t="shared" si="4"/>
        <v>1858.6664193548395</v>
      </c>
      <c r="I33" s="66">
        <f t="shared" si="5"/>
        <v>3454640.8584373402</v>
      </c>
      <c r="J33" s="65">
        <f t="shared" si="6"/>
        <v>0.20794797160691286</v>
      </c>
    </row>
    <row r="34" spans="1:10">
      <c r="A34" s="67">
        <f t="shared" si="1"/>
        <v>33</v>
      </c>
      <c r="B34" s="67">
        <f t="shared" si="8"/>
        <v>2020</v>
      </c>
      <c r="C34" s="67" t="s">
        <v>104</v>
      </c>
      <c r="D34" s="67" t="str">
        <f t="shared" ref="D34:D59" si="9">C34&amp;RIGHT(B34,2)</f>
        <v>Sep20</v>
      </c>
      <c r="E34" s="66">
        <v>10206.913999999999</v>
      </c>
      <c r="F34" s="66">
        <f>AVERAGE(E$2:E33)</f>
        <v>7137.548906250001</v>
      </c>
      <c r="G34" s="66">
        <f t="shared" si="3"/>
        <v>3069.3650937499979</v>
      </c>
      <c r="H34" s="66">
        <f t="shared" si="4"/>
        <v>3069.3650937499979</v>
      </c>
      <c r="I34" s="66">
        <f t="shared" si="5"/>
        <v>9421002.0787309334</v>
      </c>
      <c r="J34" s="65">
        <f t="shared" si="6"/>
        <v>0.30071430931523457</v>
      </c>
    </row>
    <row r="35" spans="1:10">
      <c r="A35" s="67">
        <f t="shared" ref="A35:A59" si="10">A34+1</f>
        <v>34</v>
      </c>
      <c r="B35" s="67">
        <f t="shared" si="8"/>
        <v>2020</v>
      </c>
      <c r="C35" s="67" t="s">
        <v>105</v>
      </c>
      <c r="D35" s="67" t="str">
        <f t="shared" si="9"/>
        <v>Oct20</v>
      </c>
      <c r="E35" s="66">
        <v>11594.027999999998</v>
      </c>
      <c r="F35" s="66">
        <f>AVERAGE(E$2:E34)</f>
        <v>7230.5599696969703</v>
      </c>
      <c r="G35" s="66">
        <f t="shared" ref="G35:G59" si="11">ABS(E35-F35)</f>
        <v>4363.4680303030282</v>
      </c>
      <c r="H35" s="66">
        <f t="shared" ref="H35:H59" si="12">E35-F35</f>
        <v>4363.4680303030282</v>
      </c>
      <c r="I35" s="66">
        <f t="shared" ref="I35:I59" si="13">H35^2</f>
        <v>19039853.25147659</v>
      </c>
      <c r="J35" s="65">
        <f t="shared" ref="J35:J59" si="14">G35/E35</f>
        <v>0.37635479492571766</v>
      </c>
    </row>
    <row r="36" spans="1:10">
      <c r="A36" s="67">
        <f t="shared" si="10"/>
        <v>35</v>
      </c>
      <c r="B36" s="67">
        <f t="shared" si="8"/>
        <v>2020</v>
      </c>
      <c r="C36" s="67" t="s">
        <v>106</v>
      </c>
      <c r="D36" s="67" t="str">
        <f t="shared" si="9"/>
        <v>Nov20</v>
      </c>
      <c r="E36" s="66">
        <v>10956.597</v>
      </c>
      <c r="F36" s="66">
        <f>AVERAGE(E$2:E35)</f>
        <v>7358.8972647058827</v>
      </c>
      <c r="G36" s="66">
        <f t="shared" si="11"/>
        <v>3597.6997352941171</v>
      </c>
      <c r="H36" s="66">
        <f t="shared" si="12"/>
        <v>3597.6997352941171</v>
      </c>
      <c r="I36" s="66">
        <f t="shared" si="13"/>
        <v>12943443.38533536</v>
      </c>
      <c r="J36" s="65">
        <f t="shared" si="14"/>
        <v>0.32835922826166897</v>
      </c>
    </row>
    <row r="37" spans="1:10">
      <c r="A37" s="67">
        <f t="shared" si="10"/>
        <v>36</v>
      </c>
      <c r="B37" s="67">
        <f t="shared" si="8"/>
        <v>2020</v>
      </c>
      <c r="C37" s="67" t="s">
        <v>107</v>
      </c>
      <c r="D37" s="67" t="str">
        <f t="shared" si="9"/>
        <v>Dec20</v>
      </c>
      <c r="E37" s="66">
        <v>12183.350999999999</v>
      </c>
      <c r="F37" s="66">
        <f>AVERAGE(E$2:E36)</f>
        <v>7461.6886857142863</v>
      </c>
      <c r="G37" s="66">
        <f t="shared" si="11"/>
        <v>4721.6623142857125</v>
      </c>
      <c r="H37" s="66">
        <f t="shared" si="12"/>
        <v>4721.6623142857125</v>
      </c>
      <c r="I37" s="66">
        <f t="shared" si="13"/>
        <v>22294095.01014591</v>
      </c>
      <c r="J37" s="65">
        <f t="shared" si="14"/>
        <v>0.38755038037447276</v>
      </c>
    </row>
    <row r="38" spans="1:10">
      <c r="A38" s="67">
        <f t="shared" si="10"/>
        <v>37</v>
      </c>
      <c r="B38" s="67">
        <v>2021</v>
      </c>
      <c r="C38" s="67" t="s">
        <v>96</v>
      </c>
      <c r="D38" s="67" t="str">
        <f t="shared" si="9"/>
        <v>Jan21</v>
      </c>
      <c r="E38" s="66">
        <v>14452.444999999998</v>
      </c>
      <c r="F38" s="66">
        <f>AVERAGE(E$2:E37)</f>
        <v>7592.8459722222224</v>
      </c>
      <c r="G38" s="66">
        <f t="shared" si="11"/>
        <v>6859.5990277777755</v>
      </c>
      <c r="H38" s="66">
        <f t="shared" si="12"/>
        <v>6859.5990277777755</v>
      </c>
      <c r="I38" s="66">
        <f t="shared" si="13"/>
        <v>47054098.821889803</v>
      </c>
      <c r="J38" s="65">
        <f t="shared" si="14"/>
        <v>0.47463242570912928</v>
      </c>
    </row>
    <row r="39" spans="1:10">
      <c r="A39" s="67">
        <f t="shared" si="10"/>
        <v>38</v>
      </c>
      <c r="B39" s="67">
        <f t="shared" ref="B39:B49" si="15">B38</f>
        <v>2021</v>
      </c>
      <c r="C39" s="67" t="s">
        <v>97</v>
      </c>
      <c r="D39" s="67" t="str">
        <f t="shared" si="9"/>
        <v>Feb21</v>
      </c>
      <c r="E39" s="66">
        <v>7790.4749999999995</v>
      </c>
      <c r="F39" s="66">
        <f>AVERAGE(E$2:E38)</f>
        <v>7778.2405405405416</v>
      </c>
      <c r="G39" s="66">
        <f t="shared" si="11"/>
        <v>12.234459459457867</v>
      </c>
      <c r="H39" s="66">
        <f t="shared" si="12"/>
        <v>12.234459459457867</v>
      </c>
      <c r="I39" s="66">
        <f t="shared" si="13"/>
        <v>149.68199826511807</v>
      </c>
      <c r="J39" s="65">
        <f t="shared" si="14"/>
        <v>1.5704381901562956E-3</v>
      </c>
    </row>
    <row r="40" spans="1:10">
      <c r="A40" s="67">
        <f t="shared" si="10"/>
        <v>39</v>
      </c>
      <c r="B40" s="67">
        <f t="shared" si="15"/>
        <v>2021</v>
      </c>
      <c r="C40" s="67" t="s">
        <v>98</v>
      </c>
      <c r="D40" s="67" t="str">
        <f t="shared" si="9"/>
        <v>Mar21</v>
      </c>
      <c r="E40" s="66">
        <v>10163.48</v>
      </c>
      <c r="F40" s="66">
        <f>AVERAGE(E$2:E39)</f>
        <v>7778.5625</v>
      </c>
      <c r="G40" s="66">
        <f t="shared" si="11"/>
        <v>2384.9174999999996</v>
      </c>
      <c r="H40" s="66">
        <f t="shared" si="12"/>
        <v>2384.9174999999996</v>
      </c>
      <c r="I40" s="66">
        <f t="shared" si="13"/>
        <v>5687831.4818062475</v>
      </c>
      <c r="J40" s="65">
        <f t="shared" si="14"/>
        <v>0.2346556002471594</v>
      </c>
    </row>
    <row r="41" spans="1:10">
      <c r="A41" s="67">
        <f t="shared" si="10"/>
        <v>40</v>
      </c>
      <c r="B41" s="67">
        <f t="shared" si="15"/>
        <v>2021</v>
      </c>
      <c r="C41" s="67" t="s">
        <v>99</v>
      </c>
      <c r="D41" s="67" t="str">
        <f t="shared" si="9"/>
        <v>Apr21</v>
      </c>
      <c r="E41" s="66">
        <v>8161.829999999999</v>
      </c>
      <c r="F41" s="66">
        <f>AVERAGE(E$2:E40)</f>
        <v>7839.7142307692302</v>
      </c>
      <c r="G41" s="66">
        <f t="shared" si="11"/>
        <v>322.11576923076882</v>
      </c>
      <c r="H41" s="66">
        <f t="shared" si="12"/>
        <v>322.11576923076882</v>
      </c>
      <c r="I41" s="66">
        <f t="shared" si="13"/>
        <v>103758.56878712992</v>
      </c>
      <c r="J41" s="65">
        <f t="shared" si="14"/>
        <v>3.9466120861469653E-2</v>
      </c>
    </row>
    <row r="42" spans="1:10">
      <c r="A42" s="67">
        <f t="shared" si="10"/>
        <v>41</v>
      </c>
      <c r="B42" s="67">
        <f t="shared" si="15"/>
        <v>2021</v>
      </c>
      <c r="C42" s="67" t="s">
        <v>100</v>
      </c>
      <c r="D42" s="67" t="str">
        <f t="shared" si="9"/>
        <v>May21</v>
      </c>
      <c r="E42" s="66">
        <v>5493.1660000000002</v>
      </c>
      <c r="F42" s="66">
        <f>AVERAGE(E$2:E41)</f>
        <v>7847.7671250000003</v>
      </c>
      <c r="G42" s="66">
        <f t="shared" si="11"/>
        <v>2354.6011250000001</v>
      </c>
      <c r="H42" s="66">
        <f t="shared" si="12"/>
        <v>-2354.6011250000001</v>
      </c>
      <c r="I42" s="66">
        <f t="shared" si="13"/>
        <v>5544146.4578512665</v>
      </c>
      <c r="J42" s="65">
        <f t="shared" si="14"/>
        <v>0.42864190250212719</v>
      </c>
    </row>
    <row r="43" spans="1:10">
      <c r="A43" s="67">
        <f t="shared" si="10"/>
        <v>42</v>
      </c>
      <c r="B43" s="67">
        <f t="shared" si="15"/>
        <v>2021</v>
      </c>
      <c r="C43" s="67" t="s">
        <v>101</v>
      </c>
      <c r="D43" s="67" t="str">
        <f t="shared" si="9"/>
        <v>Jun21</v>
      </c>
      <c r="E43" s="66">
        <v>7141.0360000000001</v>
      </c>
      <c r="F43" s="66">
        <f>AVERAGE(E$2:E42)</f>
        <v>7790.3378292682937</v>
      </c>
      <c r="G43" s="66">
        <f t="shared" si="11"/>
        <v>649.30182926829366</v>
      </c>
      <c r="H43" s="66">
        <f t="shared" si="12"/>
        <v>-649.30182926829366</v>
      </c>
      <c r="I43" s="66">
        <f t="shared" si="13"/>
        <v>421592.86549115239</v>
      </c>
      <c r="J43" s="65">
        <f t="shared" si="14"/>
        <v>9.0925438447347642E-2</v>
      </c>
    </row>
    <row r="44" spans="1:10">
      <c r="A44" s="67">
        <f t="shared" si="10"/>
        <v>43</v>
      </c>
      <c r="B44" s="67">
        <f t="shared" si="15"/>
        <v>2021</v>
      </c>
      <c r="C44" s="67" t="s">
        <v>102</v>
      </c>
      <c r="D44" s="67" t="str">
        <f t="shared" si="9"/>
        <v>Jul21</v>
      </c>
      <c r="E44" s="66">
        <v>2128.2849999999999</v>
      </c>
      <c r="F44" s="66">
        <f>AVERAGE(E$2:E43)</f>
        <v>7774.8782619047633</v>
      </c>
      <c r="G44" s="66">
        <f t="shared" si="11"/>
        <v>5646.5932619047635</v>
      </c>
      <c r="H44" s="66">
        <f t="shared" si="12"/>
        <v>-5646.5932619047635</v>
      </c>
      <c r="I44" s="66">
        <f t="shared" si="13"/>
        <v>31884015.465388276</v>
      </c>
      <c r="J44" s="65">
        <f t="shared" si="14"/>
        <v>2.6531189487802451</v>
      </c>
    </row>
    <row r="45" spans="1:10">
      <c r="A45" s="67">
        <f t="shared" si="10"/>
        <v>44</v>
      </c>
      <c r="B45" s="67">
        <f t="shared" si="15"/>
        <v>2021</v>
      </c>
      <c r="C45" s="67" t="s">
        <v>103</v>
      </c>
      <c r="D45" s="67" t="str">
        <f t="shared" si="9"/>
        <v>Aug21</v>
      </c>
      <c r="E45" s="66">
        <v>9041.112000000001</v>
      </c>
      <c r="F45" s="66">
        <f>AVERAGE(E$2:E44)</f>
        <v>7643.5621395348844</v>
      </c>
      <c r="G45" s="66">
        <f t="shared" si="11"/>
        <v>1397.5498604651166</v>
      </c>
      <c r="H45" s="66">
        <f t="shared" si="12"/>
        <v>1397.5498604651166</v>
      </c>
      <c r="I45" s="66">
        <f t="shared" si="13"/>
        <v>1953145.6124860668</v>
      </c>
      <c r="J45" s="65">
        <f t="shared" si="14"/>
        <v>0.15457720913811449</v>
      </c>
    </row>
    <row r="46" spans="1:10">
      <c r="A46" s="67">
        <f t="shared" si="10"/>
        <v>45</v>
      </c>
      <c r="B46" s="67">
        <f t="shared" si="15"/>
        <v>2021</v>
      </c>
      <c r="C46" s="67" t="s">
        <v>104</v>
      </c>
      <c r="D46" s="67" t="str">
        <f t="shared" si="9"/>
        <v>Sep21</v>
      </c>
      <c r="E46" s="66">
        <v>7879.6800000000012</v>
      </c>
      <c r="F46" s="66">
        <f>AVERAGE(E$2:E45)</f>
        <v>7675.3246363636372</v>
      </c>
      <c r="G46" s="66">
        <f t="shared" si="11"/>
        <v>204.35536363636402</v>
      </c>
      <c r="H46" s="66">
        <f t="shared" si="12"/>
        <v>204.35536363636402</v>
      </c>
      <c r="I46" s="66">
        <f t="shared" si="13"/>
        <v>41761.114646950569</v>
      </c>
      <c r="J46" s="65">
        <f t="shared" si="14"/>
        <v>2.5934474957912502E-2</v>
      </c>
    </row>
    <row r="47" spans="1:10">
      <c r="A47" s="67">
        <f t="shared" si="10"/>
        <v>46</v>
      </c>
      <c r="B47" s="67">
        <f t="shared" si="15"/>
        <v>2021</v>
      </c>
      <c r="C47" s="67" t="s">
        <v>105</v>
      </c>
      <c r="D47" s="67" t="str">
        <f t="shared" si="9"/>
        <v>Oct21</v>
      </c>
      <c r="E47" s="66">
        <v>11274.6</v>
      </c>
      <c r="F47" s="66">
        <f>AVERAGE(E$2:E46)</f>
        <v>7679.8658666666679</v>
      </c>
      <c r="G47" s="66">
        <f t="shared" si="11"/>
        <v>3594.7341333333325</v>
      </c>
      <c r="H47" s="66">
        <f t="shared" si="12"/>
        <v>3594.7341333333325</v>
      </c>
      <c r="I47" s="66">
        <f t="shared" si="13"/>
        <v>12922113.489351746</v>
      </c>
      <c r="J47" s="65">
        <f t="shared" si="14"/>
        <v>0.31883473766992465</v>
      </c>
    </row>
    <row r="48" spans="1:10">
      <c r="A48" s="67">
        <f t="shared" si="10"/>
        <v>47</v>
      </c>
      <c r="B48" s="67">
        <f t="shared" si="15"/>
        <v>2021</v>
      </c>
      <c r="C48" s="67" t="s">
        <v>106</v>
      </c>
      <c r="D48" s="67" t="str">
        <f t="shared" si="9"/>
        <v>Nov21</v>
      </c>
      <c r="E48" s="66">
        <v>11732.252999999999</v>
      </c>
      <c r="F48" s="66">
        <f>AVERAGE(E$2:E47)</f>
        <v>7758.0122608695656</v>
      </c>
      <c r="G48" s="66">
        <f t="shared" si="11"/>
        <v>3974.2407391304332</v>
      </c>
      <c r="H48" s="66">
        <f t="shared" si="12"/>
        <v>3974.2407391304332</v>
      </c>
      <c r="I48" s="66">
        <f t="shared" si="13"/>
        <v>15794589.452564012</v>
      </c>
      <c r="J48" s="65">
        <f t="shared" si="14"/>
        <v>0.33874488890841625</v>
      </c>
    </row>
    <row r="49" spans="1:10">
      <c r="A49" s="67">
        <f t="shared" si="10"/>
        <v>48</v>
      </c>
      <c r="B49" s="67">
        <f t="shared" si="15"/>
        <v>2021</v>
      </c>
      <c r="C49" s="67" t="s">
        <v>107</v>
      </c>
      <c r="D49" s="67" t="str">
        <f t="shared" si="9"/>
        <v>Dec21</v>
      </c>
      <c r="E49" s="66">
        <v>14142.308000000001</v>
      </c>
      <c r="F49" s="66">
        <f>AVERAGE(E$2:E48)</f>
        <v>7842.5705744680863</v>
      </c>
      <c r="G49" s="66">
        <f t="shared" si="11"/>
        <v>6299.7374255319146</v>
      </c>
      <c r="H49" s="66">
        <f t="shared" si="12"/>
        <v>6299.7374255319146</v>
      </c>
      <c r="I49" s="66">
        <f t="shared" si="13"/>
        <v>39686691.630647473</v>
      </c>
      <c r="J49" s="65">
        <f t="shared" si="14"/>
        <v>0.44545327576884297</v>
      </c>
    </row>
    <row r="50" spans="1:10">
      <c r="A50" s="67">
        <f t="shared" si="10"/>
        <v>49</v>
      </c>
      <c r="B50" s="67">
        <v>2022</v>
      </c>
      <c r="C50" s="67" t="s">
        <v>96</v>
      </c>
      <c r="D50" s="67" t="str">
        <f t="shared" si="9"/>
        <v>Jan22</v>
      </c>
      <c r="E50" s="66">
        <v>12632.871999999999</v>
      </c>
      <c r="F50" s="66">
        <f>AVERAGE(E$2:E49)</f>
        <v>7973.8151041666679</v>
      </c>
      <c r="G50" s="66">
        <f t="shared" si="11"/>
        <v>4659.0568958333315</v>
      </c>
      <c r="H50" s="66">
        <f t="shared" si="12"/>
        <v>4659.0568958333315</v>
      </c>
      <c r="I50" s="66">
        <f t="shared" si="13"/>
        <v>21706811.158612117</v>
      </c>
      <c r="J50" s="65">
        <f t="shared" si="14"/>
        <v>0.3688042509916456</v>
      </c>
    </row>
    <row r="51" spans="1:10">
      <c r="A51" s="67">
        <f t="shared" si="10"/>
        <v>50</v>
      </c>
      <c r="B51" s="67">
        <f t="shared" ref="B51:B59" si="16">B50</f>
        <v>2022</v>
      </c>
      <c r="C51" s="67" t="s">
        <v>97</v>
      </c>
      <c r="D51" s="67" t="str">
        <f t="shared" si="9"/>
        <v>Feb22</v>
      </c>
      <c r="E51" s="66">
        <v>10410.574999999999</v>
      </c>
      <c r="F51" s="66">
        <f>AVERAGE(E$2:E50)</f>
        <v>8068.8978979591848</v>
      </c>
      <c r="G51" s="66">
        <f t="shared" si="11"/>
        <v>2341.6771020408141</v>
      </c>
      <c r="H51" s="66">
        <f t="shared" si="12"/>
        <v>2341.6771020408141</v>
      </c>
      <c r="I51" s="66">
        <f t="shared" si="13"/>
        <v>5483451.6502222652</v>
      </c>
      <c r="J51" s="65">
        <f t="shared" si="14"/>
        <v>0.22493254234668253</v>
      </c>
    </row>
    <row r="52" spans="1:10">
      <c r="A52" s="67">
        <f t="shared" si="10"/>
        <v>51</v>
      </c>
      <c r="B52" s="67">
        <f t="shared" si="16"/>
        <v>2022</v>
      </c>
      <c r="C52" s="67" t="s">
        <v>98</v>
      </c>
      <c r="D52" s="67" t="str">
        <f t="shared" si="9"/>
        <v>Mar22</v>
      </c>
      <c r="E52" s="66">
        <v>9244.753999999999</v>
      </c>
      <c r="F52" s="66">
        <f>AVERAGE(E$2:E51)</f>
        <v>8115.7314400000005</v>
      </c>
      <c r="G52" s="66">
        <f t="shared" si="11"/>
        <v>1129.0225599999985</v>
      </c>
      <c r="H52" s="66">
        <f t="shared" si="12"/>
        <v>1129.0225599999985</v>
      </c>
      <c r="I52" s="66">
        <f t="shared" si="13"/>
        <v>1274691.9409889502</v>
      </c>
      <c r="J52" s="65">
        <f t="shared" si="14"/>
        <v>0.12212575477941313</v>
      </c>
    </row>
    <row r="53" spans="1:10">
      <c r="A53" s="67">
        <f t="shared" si="10"/>
        <v>52</v>
      </c>
      <c r="B53" s="67">
        <f t="shared" si="16"/>
        <v>2022</v>
      </c>
      <c r="C53" s="67" t="s">
        <v>99</v>
      </c>
      <c r="D53" s="67" t="str">
        <f t="shared" si="9"/>
        <v>Apr22</v>
      </c>
      <c r="E53" s="66">
        <v>7975.4400000000005</v>
      </c>
      <c r="F53" s="66">
        <f>AVERAGE(E$2:E52)</f>
        <v>8137.8691372549029</v>
      </c>
      <c r="G53" s="66">
        <f t="shared" si="11"/>
        <v>162.42913725490234</v>
      </c>
      <c r="H53" s="66">
        <f t="shared" si="12"/>
        <v>-162.42913725490234</v>
      </c>
      <c r="I53" s="66">
        <f t="shared" si="13"/>
        <v>26383.224629371904</v>
      </c>
      <c r="J53" s="65">
        <f t="shared" si="14"/>
        <v>2.0366166287365001E-2</v>
      </c>
    </row>
    <row r="54" spans="1:10">
      <c r="A54" s="67">
        <f t="shared" si="10"/>
        <v>53</v>
      </c>
      <c r="B54" s="67">
        <f t="shared" si="16"/>
        <v>2022</v>
      </c>
      <c r="C54" s="67" t="s">
        <v>100</v>
      </c>
      <c r="D54" s="67" t="str">
        <f t="shared" si="9"/>
        <v>May22</v>
      </c>
      <c r="E54" s="66">
        <v>4133.6399999999994</v>
      </c>
      <c r="F54" s="66">
        <f>AVERAGE(E$2:E53)</f>
        <v>8134.7455000000009</v>
      </c>
      <c r="G54" s="66">
        <f t="shared" si="11"/>
        <v>4001.1055000000015</v>
      </c>
      <c r="H54" s="66">
        <f t="shared" si="12"/>
        <v>-4001.1055000000015</v>
      </c>
      <c r="I54" s="66">
        <f t="shared" si="13"/>
        <v>16008845.222130261</v>
      </c>
      <c r="J54" s="65">
        <f t="shared" si="14"/>
        <v>0.96793758043758094</v>
      </c>
    </row>
    <row r="55" spans="1:10">
      <c r="A55" s="67">
        <f t="shared" si="10"/>
        <v>54</v>
      </c>
      <c r="B55" s="67">
        <f t="shared" si="16"/>
        <v>2022</v>
      </c>
      <c r="C55" s="67" t="s">
        <v>101</v>
      </c>
      <c r="D55" s="67" t="str">
        <f t="shared" si="9"/>
        <v>Jun22</v>
      </c>
      <c r="E55" s="66">
        <v>7045.8269999999993</v>
      </c>
      <c r="F55" s="66">
        <f>AVERAGE(E$2:E54)</f>
        <v>8059.2529433962281</v>
      </c>
      <c r="G55" s="66">
        <f t="shared" si="11"/>
        <v>1013.4259433962288</v>
      </c>
      <c r="H55" s="66">
        <f t="shared" si="12"/>
        <v>-1013.4259433962288</v>
      </c>
      <c r="I55" s="66">
        <f t="shared" si="13"/>
        <v>1027032.1427485364</v>
      </c>
      <c r="J55" s="65">
        <f t="shared" si="14"/>
        <v>0.14383349795506317</v>
      </c>
    </row>
    <row r="56" spans="1:10">
      <c r="A56" s="67">
        <f t="shared" si="10"/>
        <v>55</v>
      </c>
      <c r="B56" s="67">
        <f t="shared" si="16"/>
        <v>2022</v>
      </c>
      <c r="C56" s="67" t="s">
        <v>102</v>
      </c>
      <c r="D56" s="67" t="str">
        <f t="shared" si="9"/>
        <v>Jul22</v>
      </c>
      <c r="E56" s="66">
        <v>3536.5840000000003</v>
      </c>
      <c r="F56" s="66">
        <f>AVERAGE(E$2:E55)</f>
        <v>8040.4857962962978</v>
      </c>
      <c r="G56" s="66">
        <f t="shared" si="11"/>
        <v>4503.9017962962971</v>
      </c>
      <c r="H56" s="66">
        <f t="shared" si="12"/>
        <v>-4503.9017962962971</v>
      </c>
      <c r="I56" s="66">
        <f t="shared" si="13"/>
        <v>20285131.390681013</v>
      </c>
      <c r="J56" s="65">
        <f t="shared" si="14"/>
        <v>1.2735175514836623</v>
      </c>
    </row>
    <row r="57" spans="1:10">
      <c r="A57" s="67">
        <f t="shared" si="10"/>
        <v>56</v>
      </c>
      <c r="B57" s="67">
        <f t="shared" si="16"/>
        <v>2022</v>
      </c>
      <c r="C57" s="67" t="s">
        <v>103</v>
      </c>
      <c r="D57" s="67" t="str">
        <f t="shared" si="9"/>
        <v>Aug22</v>
      </c>
      <c r="E57" s="66">
        <v>8548.6320000000014</v>
      </c>
      <c r="F57" s="66">
        <f>AVERAGE(E$2:E56)</f>
        <v>7958.5966727272735</v>
      </c>
      <c r="G57" s="66">
        <f t="shared" si="11"/>
        <v>590.03532727272795</v>
      </c>
      <c r="H57" s="66">
        <f t="shared" si="12"/>
        <v>590.03532727272795</v>
      </c>
      <c r="I57" s="66">
        <f t="shared" si="13"/>
        <v>348141.6874298352</v>
      </c>
      <c r="J57" s="65">
        <f t="shared" si="14"/>
        <v>6.9021023161685735E-2</v>
      </c>
    </row>
    <row r="58" spans="1:10">
      <c r="A58" s="67">
        <f t="shared" si="10"/>
        <v>57</v>
      </c>
      <c r="B58" s="67">
        <f t="shared" si="16"/>
        <v>2022</v>
      </c>
      <c r="C58" s="67" t="s">
        <v>104</v>
      </c>
      <c r="D58" s="67" t="str">
        <f t="shared" si="9"/>
        <v>Sep22</v>
      </c>
      <c r="E58" s="66">
        <v>10476.828</v>
      </c>
      <c r="F58" s="66">
        <f>AVERAGE(E$2:E57)</f>
        <v>7969.1330178571434</v>
      </c>
      <c r="G58" s="66">
        <f t="shared" si="11"/>
        <v>2507.6949821428561</v>
      </c>
      <c r="H58" s="66">
        <f t="shared" si="12"/>
        <v>2507.6949821428561</v>
      </c>
      <c r="I58" s="66">
        <f t="shared" si="13"/>
        <v>6288534.1234644596</v>
      </c>
      <c r="J58" s="65">
        <f t="shared" si="14"/>
        <v>0.23935631873911228</v>
      </c>
    </row>
    <row r="59" spans="1:10">
      <c r="A59" s="67">
        <f t="shared" si="10"/>
        <v>58</v>
      </c>
      <c r="B59" s="67">
        <f t="shared" si="16"/>
        <v>2022</v>
      </c>
      <c r="C59" s="67" t="s">
        <v>105</v>
      </c>
      <c r="D59" s="67" t="str">
        <f t="shared" si="9"/>
        <v>Oct22</v>
      </c>
      <c r="E59" s="66">
        <v>10629.36</v>
      </c>
      <c r="F59" s="66">
        <f>AVERAGE(E$2:E58)</f>
        <v>8013.1276666666663</v>
      </c>
      <c r="G59" s="66">
        <f t="shared" si="11"/>
        <v>2616.2323333333343</v>
      </c>
      <c r="H59" s="66">
        <f t="shared" si="12"/>
        <v>2616.2323333333343</v>
      </c>
      <c r="I59" s="66">
        <f t="shared" si="13"/>
        <v>6844671.621978783</v>
      </c>
      <c r="J59" s="65">
        <f t="shared" si="14"/>
        <v>0.24613263012385828</v>
      </c>
    </row>
    <row r="60" spans="1:10">
      <c r="F60" s="64" t="s">
        <v>110</v>
      </c>
      <c r="G60" s="63">
        <f>SUM(G2:G59)</f>
        <v>141524.06838224563</v>
      </c>
      <c r="H60" s="71">
        <f>SUM(H2:H59)</f>
        <v>53881.906233272974</v>
      </c>
      <c r="I60" s="70">
        <f>AVERAGE(I3:I59)</f>
        <v>9134359.0906053707</v>
      </c>
    </row>
    <row r="61" spans="1:10">
      <c r="I61" s="72" t="s">
        <v>12</v>
      </c>
    </row>
    <row r="62" spans="1:10">
      <c r="D62" s="103" t="s">
        <v>145</v>
      </c>
      <c r="E62" s="104"/>
      <c r="F62" s="61">
        <f>AVERAGE($G$3:$G$59)</f>
        <v>2482.8783926709762</v>
      </c>
    </row>
    <row r="63" spans="1:10">
      <c r="D63" s="103" t="s">
        <v>144</v>
      </c>
      <c r="E63" s="104"/>
      <c r="F63" s="62">
        <f>H60/F62</f>
        <v>21.701387547744165</v>
      </c>
    </row>
    <row r="64" spans="1:10">
      <c r="D64" s="103" t="s">
        <v>12</v>
      </c>
      <c r="E64" s="104"/>
      <c r="F64" s="61">
        <f>AVERAGE($I$3:$I$59)</f>
        <v>9134359.0906053707</v>
      </c>
    </row>
    <row r="65" spans="4:6">
      <c r="D65" s="103" t="s">
        <v>129</v>
      </c>
      <c r="E65" s="104"/>
      <c r="F65" s="60">
        <f>AVERAGE($J$3:$J$59)</f>
        <v>0.38649377193447426</v>
      </c>
    </row>
  </sheetData>
  <mergeCells count="4">
    <mergeCell ref="D62:E62"/>
    <mergeCell ref="D63:E63"/>
    <mergeCell ref="D64:E64"/>
    <mergeCell ref="D65:E65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0704-8E1A-BF49-AAA0-80F82E85D2D3}">
  <dimension ref="A1:Z63"/>
  <sheetViews>
    <sheetView zoomScale="112" zoomScaleNormal="112" workbookViewId="0">
      <selection activeCell="J18" sqref="J18:J63"/>
    </sheetView>
  </sheetViews>
  <sheetFormatPr baseColWidth="10" defaultColWidth="8.83203125" defaultRowHeight="13"/>
  <cols>
    <col min="1" max="2" width="8.83203125" style="18"/>
    <col min="3" max="4" width="9" style="18" bestFit="1" customWidth="1"/>
    <col min="5" max="5" width="10.6640625" style="18" bestFit="1" customWidth="1"/>
    <col min="6" max="6" width="9" style="18" bestFit="1" customWidth="1"/>
    <col min="7" max="7" width="9.1640625" style="18" bestFit="1" customWidth="1"/>
    <col min="8" max="8" width="11.33203125" style="18" bestFit="1" customWidth="1"/>
    <col min="9" max="10" width="11.1640625" style="18" customWidth="1"/>
    <col min="11" max="11" width="13.6640625" style="18" bestFit="1" customWidth="1"/>
    <col min="12" max="16384" width="8.83203125" style="18"/>
  </cols>
  <sheetData>
    <row r="1" spans="1:26" ht="18">
      <c r="A1" s="34" t="s">
        <v>95</v>
      </c>
      <c r="B1" s="33"/>
      <c r="C1" s="33"/>
      <c r="D1" s="33"/>
      <c r="F1" s="34" t="s">
        <v>94</v>
      </c>
      <c r="K1" s="32"/>
      <c r="M1" s="32" t="s">
        <v>7</v>
      </c>
    </row>
    <row r="2" spans="1:26" ht="16">
      <c r="J2" s="12" t="s">
        <v>148</v>
      </c>
      <c r="K2" s="90">
        <f>SUM(H18:H63)/AVERAGE(K18:K63)</f>
        <v>-18.625850902881471</v>
      </c>
      <c r="M2" s="31" t="s">
        <v>11</v>
      </c>
      <c r="T2" s="22"/>
      <c r="U2" s="30"/>
    </row>
    <row r="3" spans="1:26">
      <c r="D3" s="47" t="s">
        <v>1</v>
      </c>
      <c r="E3" s="28">
        <v>0.12098382301434941</v>
      </c>
      <c r="F3" s="46" t="s">
        <v>83</v>
      </c>
      <c r="G3" s="28">
        <v>0</v>
      </c>
      <c r="H3" s="46" t="s">
        <v>93</v>
      </c>
      <c r="I3" s="28">
        <v>0.56196093811016301</v>
      </c>
      <c r="J3" s="27" t="s">
        <v>82</v>
      </c>
      <c r="K3" s="80">
        <f>AVERAGE(I18:I63)</f>
        <v>2586261.9152564891</v>
      </c>
    </row>
    <row r="4" spans="1:26">
      <c r="F4" s="18" t="s">
        <v>92</v>
      </c>
      <c r="J4" s="12" t="s">
        <v>130</v>
      </c>
      <c r="K4" s="84">
        <f>AVERAGE(J18:J63)</f>
        <v>0.17566733385365138</v>
      </c>
      <c r="M4" s="18">
        <v>1</v>
      </c>
      <c r="N4" s="18" t="s">
        <v>8</v>
      </c>
    </row>
    <row r="5" spans="1:26">
      <c r="B5" s="26" t="s">
        <v>2</v>
      </c>
      <c r="C5" s="26" t="s">
        <v>3</v>
      </c>
      <c r="D5" s="26" t="s">
        <v>81</v>
      </c>
      <c r="E5" s="26" t="s">
        <v>80</v>
      </c>
      <c r="F5" s="26" t="s">
        <v>109</v>
      </c>
      <c r="G5" s="26" t="s">
        <v>4</v>
      </c>
      <c r="H5" s="26" t="s">
        <v>5</v>
      </c>
      <c r="I5" s="26" t="s">
        <v>6</v>
      </c>
      <c r="J5" s="4" t="s">
        <v>128</v>
      </c>
      <c r="K5" s="4" t="s">
        <v>146</v>
      </c>
      <c r="M5" s="18">
        <v>2</v>
      </c>
      <c r="N5" s="18" t="s">
        <v>108</v>
      </c>
      <c r="R5" s="24"/>
      <c r="T5" s="45"/>
      <c r="U5" s="45"/>
      <c r="Y5" s="24"/>
      <c r="Z5" s="25"/>
    </row>
    <row r="6" spans="1:26">
      <c r="A6" s="18" t="s">
        <v>96</v>
      </c>
      <c r="B6" s="18" t="s">
        <v>18</v>
      </c>
      <c r="C6" s="48">
        <v>7847.2849999999989</v>
      </c>
      <c r="D6" s="48" t="s">
        <v>86</v>
      </c>
      <c r="E6" s="54" t="s">
        <v>86</v>
      </c>
      <c r="F6" s="58">
        <f>C6/$D$17</f>
        <v>1.2580123669597436</v>
      </c>
      <c r="G6" s="48"/>
      <c r="H6" s="48"/>
      <c r="I6" s="48" t="s">
        <v>85</v>
      </c>
      <c r="K6">
        <f>ABS(H6)</f>
        <v>0</v>
      </c>
      <c r="M6" s="18">
        <v>3</v>
      </c>
      <c r="N6" s="18" t="s">
        <v>89</v>
      </c>
      <c r="T6" s="45"/>
      <c r="V6" s="45"/>
      <c r="W6" s="45"/>
      <c r="X6" s="45"/>
    </row>
    <row r="7" spans="1:26">
      <c r="A7" s="18" t="s">
        <v>97</v>
      </c>
      <c r="B7" s="18" t="s">
        <v>19</v>
      </c>
      <c r="C7" s="48">
        <v>6527.829999999999</v>
      </c>
      <c r="D7" s="53" t="s">
        <v>86</v>
      </c>
      <c r="E7" s="56" t="s">
        <v>86</v>
      </c>
      <c r="F7" s="58">
        <f t="shared" ref="F7:F17" si="0">C7/$D$17</f>
        <v>1.0464881636656274</v>
      </c>
      <c r="G7" s="48"/>
      <c r="H7" s="48"/>
      <c r="I7" s="48" t="s">
        <v>85</v>
      </c>
      <c r="K7">
        <f t="shared" ref="K7:K63" si="1">ABS(H7)</f>
        <v>0</v>
      </c>
      <c r="M7" s="18">
        <v>4</v>
      </c>
      <c r="N7" s="18" t="s">
        <v>14</v>
      </c>
    </row>
    <row r="8" spans="1:26">
      <c r="A8" s="18" t="s">
        <v>98</v>
      </c>
      <c r="B8" s="18" t="s">
        <v>20</v>
      </c>
      <c r="C8" s="48">
        <v>6440.8099999999995</v>
      </c>
      <c r="D8" s="48" t="s">
        <v>86</v>
      </c>
      <c r="E8" s="54" t="s">
        <v>86</v>
      </c>
      <c r="F8" s="58">
        <f t="shared" si="0"/>
        <v>1.0325378310126352</v>
      </c>
      <c r="G8" s="48"/>
      <c r="H8" s="48"/>
      <c r="I8" s="48" t="s">
        <v>85</v>
      </c>
      <c r="K8">
        <f t="shared" si="1"/>
        <v>0</v>
      </c>
      <c r="N8" s="18" t="s">
        <v>88</v>
      </c>
      <c r="V8" s="20"/>
    </row>
    <row r="9" spans="1:26">
      <c r="A9" s="18" t="s">
        <v>99</v>
      </c>
      <c r="B9" s="18" t="s">
        <v>21</v>
      </c>
      <c r="C9" s="48">
        <v>5371.8509999999997</v>
      </c>
      <c r="D9" s="48" t="s">
        <v>86</v>
      </c>
      <c r="E9" s="54" t="s">
        <v>86</v>
      </c>
      <c r="F9" s="58">
        <f t="shared" si="0"/>
        <v>0.86117109184451257</v>
      </c>
      <c r="G9" s="48"/>
      <c r="H9" s="48"/>
      <c r="I9" s="48" t="s">
        <v>85</v>
      </c>
      <c r="K9">
        <f t="shared" si="1"/>
        <v>0</v>
      </c>
      <c r="M9" s="18">
        <v>5</v>
      </c>
      <c r="N9" s="19" t="s">
        <v>16</v>
      </c>
    </row>
    <row r="10" spans="1:26">
      <c r="A10" s="18" t="s">
        <v>100</v>
      </c>
      <c r="B10" s="18" t="s">
        <v>22</v>
      </c>
      <c r="C10" s="48">
        <v>4200.1780000000008</v>
      </c>
      <c r="D10" s="48" t="s">
        <v>86</v>
      </c>
      <c r="E10" s="54" t="s">
        <v>86</v>
      </c>
      <c r="F10" s="58">
        <f t="shared" si="0"/>
        <v>0.67333808666720318</v>
      </c>
      <c r="G10" s="48"/>
      <c r="H10" s="48"/>
      <c r="I10" s="48" t="s">
        <v>85</v>
      </c>
      <c r="K10">
        <f t="shared" si="1"/>
        <v>0</v>
      </c>
      <c r="N10" s="19" t="s">
        <v>17</v>
      </c>
    </row>
    <row r="11" spans="1:26">
      <c r="A11" s="18" t="s">
        <v>101</v>
      </c>
      <c r="B11" s="18" t="s">
        <v>23</v>
      </c>
      <c r="C11" s="48">
        <v>3430.9440000000004</v>
      </c>
      <c r="D11" s="48" t="s">
        <v>86</v>
      </c>
      <c r="E11" s="54" t="s">
        <v>86</v>
      </c>
      <c r="F11" s="58">
        <f t="shared" si="0"/>
        <v>0.55002080112374296</v>
      </c>
      <c r="G11" s="48"/>
      <c r="H11" s="48"/>
      <c r="I11" s="48" t="s">
        <v>85</v>
      </c>
      <c r="K11">
        <f t="shared" si="1"/>
        <v>0</v>
      </c>
    </row>
    <row r="12" spans="1:26" ht="16">
      <c r="A12" s="18" t="s">
        <v>102</v>
      </c>
      <c r="B12" s="18" t="s">
        <v>24</v>
      </c>
      <c r="C12" s="48">
        <v>1868.194</v>
      </c>
      <c r="D12" s="48" t="s">
        <v>86</v>
      </c>
      <c r="E12" s="54" t="s">
        <v>86</v>
      </c>
      <c r="F12" s="58">
        <f t="shared" si="0"/>
        <v>0.29949353896028902</v>
      </c>
      <c r="G12" s="48"/>
      <c r="H12" s="48"/>
      <c r="I12" s="48" t="s">
        <v>85</v>
      </c>
      <c r="K12">
        <f t="shared" si="1"/>
        <v>0</v>
      </c>
      <c r="M12" s="31" t="s">
        <v>87</v>
      </c>
    </row>
    <row r="13" spans="1:26">
      <c r="A13" s="18" t="s">
        <v>103</v>
      </c>
      <c r="B13" s="18" t="s">
        <v>25</v>
      </c>
      <c r="C13" s="48">
        <v>5676.1359999999995</v>
      </c>
      <c r="D13" s="48" t="s">
        <v>86</v>
      </c>
      <c r="E13" s="54" t="s">
        <v>86</v>
      </c>
      <c r="F13" s="58">
        <f t="shared" si="0"/>
        <v>0.90995156726758508</v>
      </c>
      <c r="G13" s="48"/>
      <c r="H13" s="48"/>
      <c r="I13" s="48" t="s">
        <v>85</v>
      </c>
      <c r="K13">
        <f t="shared" si="1"/>
        <v>0</v>
      </c>
    </row>
    <row r="14" spans="1:26">
      <c r="A14" s="18" t="s">
        <v>104</v>
      </c>
      <c r="B14" s="18" t="s">
        <v>26</v>
      </c>
      <c r="C14" s="48">
        <v>5441.9040000000005</v>
      </c>
      <c r="D14" s="48" t="s">
        <v>86</v>
      </c>
      <c r="E14" s="54" t="s">
        <v>86</v>
      </c>
      <c r="F14" s="58">
        <f t="shared" si="0"/>
        <v>0.87240141422258755</v>
      </c>
      <c r="G14" s="48"/>
      <c r="H14" s="48"/>
      <c r="I14" s="48" t="s">
        <v>85</v>
      </c>
      <c r="K14">
        <f t="shared" si="1"/>
        <v>0</v>
      </c>
    </row>
    <row r="15" spans="1:26">
      <c r="A15" s="18" t="s">
        <v>105</v>
      </c>
      <c r="B15" s="18" t="s">
        <v>27</v>
      </c>
      <c r="C15" s="48">
        <v>8043.9160000000002</v>
      </c>
      <c r="D15" s="48" t="s">
        <v>86</v>
      </c>
      <c r="E15" s="54" t="s">
        <v>86</v>
      </c>
      <c r="F15" s="58">
        <f t="shared" si="0"/>
        <v>1.2895346360920183</v>
      </c>
      <c r="G15" s="48"/>
      <c r="H15" s="48"/>
      <c r="I15" s="48" t="s">
        <v>85</v>
      </c>
      <c r="K15">
        <f t="shared" si="1"/>
        <v>0</v>
      </c>
    </row>
    <row r="16" spans="1:26">
      <c r="A16" s="18" t="s">
        <v>106</v>
      </c>
      <c r="B16" s="18" t="s">
        <v>28</v>
      </c>
      <c r="C16" s="48">
        <v>9938.3109999999979</v>
      </c>
      <c r="D16" s="48" t="s">
        <v>86</v>
      </c>
      <c r="E16" s="54" t="s">
        <v>86</v>
      </c>
      <c r="F16" s="58">
        <f t="shared" si="0"/>
        <v>1.5932285044690049</v>
      </c>
      <c r="G16" s="48"/>
      <c r="H16" s="48"/>
      <c r="I16" s="48" t="s">
        <v>85</v>
      </c>
      <c r="K16">
        <f t="shared" si="1"/>
        <v>0</v>
      </c>
    </row>
    <row r="17" spans="1:11">
      <c r="A17" s="18" t="s">
        <v>107</v>
      </c>
      <c r="B17" s="18" t="s">
        <v>29</v>
      </c>
      <c r="C17" s="48">
        <v>10066.77</v>
      </c>
      <c r="D17" s="49">
        <f>AVERAGE(C6:C17)</f>
        <v>6237.8440833333334</v>
      </c>
      <c r="E17" s="55">
        <f>(C18-C6)/12</f>
        <v>150.64308333333329</v>
      </c>
      <c r="F17" s="58">
        <f t="shared" si="0"/>
        <v>1.6138219977150492</v>
      </c>
      <c r="G17" s="48"/>
      <c r="H17" s="48"/>
      <c r="I17" s="48" t="s">
        <v>85</v>
      </c>
      <c r="K17">
        <f t="shared" si="1"/>
        <v>0</v>
      </c>
    </row>
    <row r="18" spans="1:11">
      <c r="A18" s="18" t="s">
        <v>96</v>
      </c>
      <c r="B18" s="18" t="s">
        <v>30</v>
      </c>
      <c r="C18" s="48">
        <v>9655.0019999999986</v>
      </c>
      <c r="D18" s="37">
        <f>$E$3*C18/F6+(1-$E$3)*(D17+E17)</f>
        <v>6544.1110461792305</v>
      </c>
      <c r="E18" s="57">
        <f>$G$3*(D18-D17)+(1-$G$3)*E17</f>
        <v>150.64308333333329</v>
      </c>
      <c r="F18" s="57">
        <f>$I$3*C18/D18+(1-$I$3)*F6</f>
        <v>1.3801603163587335</v>
      </c>
      <c r="G18" s="37">
        <f>(D17+E17)*F6</f>
        <v>8036.7958618302791</v>
      </c>
      <c r="H18" s="37">
        <f>C18-G18</f>
        <v>1618.2061381697195</v>
      </c>
      <c r="I18" s="37">
        <f>H18^2</f>
        <v>2618591.1056101574</v>
      </c>
      <c r="J18" s="82">
        <f>ABS(H18)/C18</f>
        <v>0.1676028796441181</v>
      </c>
      <c r="K18">
        <f t="shared" si="1"/>
        <v>1618.2061381697195</v>
      </c>
    </row>
    <row r="19" spans="1:11">
      <c r="A19" s="18" t="s">
        <v>97</v>
      </c>
      <c r="B19" s="18" t="s">
        <v>31</v>
      </c>
      <c r="C19" s="48">
        <v>7790.4749999999995</v>
      </c>
      <c r="D19" s="48">
        <f t="shared" ref="D19:D63" si="2">$E$3*C19/F7+(1-$E$3)*(D18+E18)</f>
        <v>6785.4489810826726</v>
      </c>
      <c r="E19" s="54">
        <f t="shared" ref="E19:E63" si="3">$G$3*(D19-D18)+(1-$G$3)*E18</f>
        <v>150.64308333333329</v>
      </c>
      <c r="F19" s="54">
        <f t="shared" ref="F19:F63" si="4">$I$3*C19/D19+(1-$I$3)*F7</f>
        <v>1.103598413262608</v>
      </c>
      <c r="G19" s="48">
        <f t="shared" ref="G19:G63" si="5">(D18+E18)*F7</f>
        <v>7005.9809551864782</v>
      </c>
      <c r="H19" s="48">
        <f t="shared" ref="H19:H63" si="6">C19-G19</f>
        <v>784.49404481352121</v>
      </c>
      <c r="I19" s="48">
        <f t="shared" ref="I19:I63" si="7">H19^2</f>
        <v>615430.90634787898</v>
      </c>
      <c r="J19" s="82">
        <f t="shared" ref="J19:J63" si="8">ABS(H19)/C19</f>
        <v>0.10069912871981763</v>
      </c>
      <c r="K19">
        <f t="shared" si="1"/>
        <v>784.49404481352121</v>
      </c>
    </row>
    <row r="20" spans="1:11">
      <c r="A20" s="18" t="s">
        <v>98</v>
      </c>
      <c r="B20" s="18" t="s">
        <v>32</v>
      </c>
      <c r="C20" s="48">
        <v>8154.6480000000001</v>
      </c>
      <c r="D20" s="48">
        <f t="shared" si="2"/>
        <v>7052.4280189700658</v>
      </c>
      <c r="E20" s="54">
        <f t="shared" si="3"/>
        <v>150.64308333333329</v>
      </c>
      <c r="F20" s="54">
        <f t="shared" si="4"/>
        <v>1.1020813977303539</v>
      </c>
      <c r="G20" s="48">
        <f t="shared" si="5"/>
        <v>7161.7774558960537</v>
      </c>
      <c r="H20" s="48">
        <f t="shared" si="6"/>
        <v>992.87054410394649</v>
      </c>
      <c r="I20" s="48">
        <f t="shared" si="7"/>
        <v>985791.9173492667</v>
      </c>
      <c r="J20" s="82">
        <f t="shared" si="8"/>
        <v>0.12175516884406862</v>
      </c>
      <c r="K20">
        <f t="shared" si="1"/>
        <v>992.87054410394649</v>
      </c>
    </row>
    <row r="21" spans="1:11">
      <c r="A21" s="18" t="s">
        <v>99</v>
      </c>
      <c r="B21" s="18" t="s">
        <v>33</v>
      </c>
      <c r="C21" s="48">
        <v>7782.3239999999996</v>
      </c>
      <c r="D21" s="48">
        <f t="shared" si="2"/>
        <v>7424.9357109098219</v>
      </c>
      <c r="E21" s="54">
        <f t="shared" si="3"/>
        <v>150.64308333333329</v>
      </c>
      <c r="F21" s="54">
        <f t="shared" si="4"/>
        <v>0.96623667317672368</v>
      </c>
      <c r="G21" s="48">
        <f t="shared" si="5"/>
        <v>6203.0766058042745</v>
      </c>
      <c r="H21" s="48">
        <f t="shared" si="6"/>
        <v>1579.2473941957251</v>
      </c>
      <c r="I21" s="48">
        <f t="shared" si="7"/>
        <v>2494022.3320739879</v>
      </c>
      <c r="J21" s="82">
        <f t="shared" si="8"/>
        <v>0.20292747952870185</v>
      </c>
      <c r="K21">
        <f t="shared" si="1"/>
        <v>1579.2473941957251</v>
      </c>
    </row>
    <row r="22" spans="1:11">
      <c r="A22" s="18" t="s">
        <v>100</v>
      </c>
      <c r="B22" s="18" t="s">
        <v>34</v>
      </c>
      <c r="C22" s="48">
        <v>4575.808</v>
      </c>
      <c r="D22" s="48">
        <f t="shared" si="2"/>
        <v>7481.2268604194614</v>
      </c>
      <c r="E22" s="54">
        <f t="shared" si="3"/>
        <v>150.64308333333329</v>
      </c>
      <c r="F22" s="54">
        <f t="shared" si="4"/>
        <v>0.6386654511214237</v>
      </c>
      <c r="G22" s="48">
        <f t="shared" si="5"/>
        <v>5100.9257307123244</v>
      </c>
      <c r="H22" s="48">
        <f t="shared" si="6"/>
        <v>-525.11773071232437</v>
      </c>
      <c r="I22" s="48">
        <f t="shared" si="7"/>
        <v>275748.63110846124</v>
      </c>
      <c r="J22" s="82">
        <f t="shared" si="8"/>
        <v>0.11475956393107499</v>
      </c>
      <c r="K22">
        <f t="shared" si="1"/>
        <v>525.11773071232437</v>
      </c>
    </row>
    <row r="23" spans="1:11">
      <c r="A23" s="18" t="s">
        <v>101</v>
      </c>
      <c r="B23" s="18" t="s">
        <v>35</v>
      </c>
      <c r="C23" s="48">
        <v>6464.8639999999996</v>
      </c>
      <c r="D23" s="48">
        <f t="shared" si="2"/>
        <v>8130.5632907473409</v>
      </c>
      <c r="E23" s="54">
        <f t="shared" si="3"/>
        <v>150.64308333333329</v>
      </c>
      <c r="F23" s="54">
        <f t="shared" si="4"/>
        <v>0.68776323307555576</v>
      </c>
      <c r="G23" s="48">
        <f t="shared" si="5"/>
        <v>4197.6872205351274</v>
      </c>
      <c r="H23" s="48">
        <f t="shared" si="6"/>
        <v>2267.1767794648722</v>
      </c>
      <c r="I23" s="48">
        <f t="shared" si="7"/>
        <v>5140090.5493447101</v>
      </c>
      <c r="J23" s="82">
        <f t="shared" si="8"/>
        <v>0.35069210728406236</v>
      </c>
      <c r="K23">
        <f t="shared" si="1"/>
        <v>2267.1767794648722</v>
      </c>
    </row>
    <row r="24" spans="1:11">
      <c r="A24" s="18" t="s">
        <v>102</v>
      </c>
      <c r="B24" s="18" t="s">
        <v>36</v>
      </c>
      <c r="C24" s="48">
        <v>3092.25</v>
      </c>
      <c r="D24" s="48">
        <f t="shared" si="2"/>
        <v>8528.4639421346201</v>
      </c>
      <c r="E24" s="54">
        <f t="shared" si="3"/>
        <v>150.64308333333329</v>
      </c>
      <c r="F24" s="54">
        <f t="shared" si="4"/>
        <v>0.33494563573211161</v>
      </c>
      <c r="G24" s="48">
        <f t="shared" si="5"/>
        <v>2480.1678038339237</v>
      </c>
      <c r="H24" s="48">
        <f t="shared" si="6"/>
        <v>612.0821961660763</v>
      </c>
      <c r="I24" s="48">
        <f t="shared" si="7"/>
        <v>374644.61486348714</v>
      </c>
      <c r="J24" s="82">
        <f t="shared" si="8"/>
        <v>0.19794072153482942</v>
      </c>
      <c r="K24">
        <f t="shared" si="1"/>
        <v>612.0821961660763</v>
      </c>
    </row>
    <row r="25" spans="1:11">
      <c r="A25" s="18" t="s">
        <v>103</v>
      </c>
      <c r="B25" s="18" t="s">
        <v>37</v>
      </c>
      <c r="C25" s="48">
        <v>6375.4879999999994</v>
      </c>
      <c r="D25" s="48">
        <f t="shared" si="2"/>
        <v>8476.7369786978888</v>
      </c>
      <c r="E25" s="54">
        <f t="shared" si="3"/>
        <v>150.64308333333329</v>
      </c>
      <c r="F25" s="54">
        <f t="shared" si="4"/>
        <v>0.82125404374917976</v>
      </c>
      <c r="G25" s="48">
        <f t="shared" si="5"/>
        <v>7897.567040307672</v>
      </c>
      <c r="H25" s="48">
        <f t="shared" si="6"/>
        <v>-1522.0790403076726</v>
      </c>
      <c r="I25" s="48">
        <f t="shared" si="7"/>
        <v>2316724.6049439255</v>
      </c>
      <c r="J25" s="82">
        <f t="shared" si="8"/>
        <v>0.2387392212655208</v>
      </c>
      <c r="K25">
        <f t="shared" si="1"/>
        <v>1522.0790403076726</v>
      </c>
    </row>
    <row r="26" spans="1:11">
      <c r="A26" s="18" t="s">
        <v>104</v>
      </c>
      <c r="B26" s="18" t="s">
        <v>38</v>
      </c>
      <c r="C26" s="48">
        <v>6308.19</v>
      </c>
      <c r="D26" s="48">
        <f t="shared" si="2"/>
        <v>8458.4206071116878</v>
      </c>
      <c r="E26" s="54">
        <f t="shared" si="3"/>
        <v>150.64308333333329</v>
      </c>
      <c r="F26" s="54">
        <f t="shared" si="4"/>
        <v>0.80124971501675168</v>
      </c>
      <c r="G26" s="48">
        <f t="shared" si="5"/>
        <v>7526.5385671517924</v>
      </c>
      <c r="H26" s="48">
        <f t="shared" si="6"/>
        <v>-1218.3485671517928</v>
      </c>
      <c r="I26" s="48">
        <f t="shared" si="7"/>
        <v>1484373.2310808266</v>
      </c>
      <c r="J26" s="82">
        <f t="shared" si="8"/>
        <v>0.19313758259529165</v>
      </c>
      <c r="K26">
        <f t="shared" si="1"/>
        <v>1218.3485671517928</v>
      </c>
    </row>
    <row r="27" spans="1:11">
      <c r="A27" s="18" t="s">
        <v>105</v>
      </c>
      <c r="B27" s="18" t="s">
        <v>39</v>
      </c>
      <c r="C27" s="48">
        <v>9265.6540000000005</v>
      </c>
      <c r="D27" s="48">
        <f t="shared" si="2"/>
        <v>8436.8076364283916</v>
      </c>
      <c r="E27" s="54">
        <f t="shared" si="3"/>
        <v>150.64308333333329</v>
      </c>
      <c r="F27" s="54">
        <f t="shared" si="4"/>
        <v>1.1820354808560272</v>
      </c>
      <c r="G27" s="48">
        <f t="shared" si="5"/>
        <v>11101.685813151027</v>
      </c>
      <c r="H27" s="48">
        <f t="shared" si="6"/>
        <v>-1836.0318131510267</v>
      </c>
      <c r="I27" s="48">
        <f t="shared" si="7"/>
        <v>3371012.8189026467</v>
      </c>
      <c r="J27" s="82">
        <f t="shared" si="8"/>
        <v>0.19815458392370647</v>
      </c>
      <c r="K27">
        <f t="shared" si="1"/>
        <v>1836.0318131510267</v>
      </c>
    </row>
    <row r="28" spans="1:11">
      <c r="A28" s="18" t="s">
        <v>106</v>
      </c>
      <c r="B28" s="18" t="s">
        <v>40</v>
      </c>
      <c r="C28" s="48">
        <v>10319.85</v>
      </c>
      <c r="D28" s="48">
        <f t="shared" si="2"/>
        <v>8332.1589731804179</v>
      </c>
      <c r="E28" s="54">
        <f t="shared" si="3"/>
        <v>150.64308333333329</v>
      </c>
      <c r="F28" s="54">
        <f t="shared" si="4"/>
        <v>1.3939167153667171</v>
      </c>
      <c r="G28" s="48">
        <f t="shared" si="5"/>
        <v>13681.771267447251</v>
      </c>
      <c r="H28" s="48">
        <f t="shared" si="6"/>
        <v>-3361.921267447251</v>
      </c>
      <c r="I28" s="48">
        <f t="shared" si="7"/>
        <v>11302514.60851413</v>
      </c>
      <c r="J28" s="82">
        <f t="shared" si="8"/>
        <v>0.3257722997376174</v>
      </c>
      <c r="K28">
        <f t="shared" si="1"/>
        <v>3361.921267447251</v>
      </c>
    </row>
    <row r="29" spans="1:11">
      <c r="A29" s="18" t="s">
        <v>107</v>
      </c>
      <c r="B29" s="18" t="s">
        <v>41</v>
      </c>
      <c r="C29" s="48">
        <v>11297.114999999998</v>
      </c>
      <c r="D29" s="48">
        <f t="shared" si="2"/>
        <v>8303.4340593252873</v>
      </c>
      <c r="E29" s="54">
        <f t="shared" si="3"/>
        <v>150.64308333333329</v>
      </c>
      <c r="F29" s="54">
        <f t="shared" si="4"/>
        <v>1.4714847573766758</v>
      </c>
      <c r="G29" s="48">
        <f t="shared" si="5"/>
        <v>13689.732561064347</v>
      </c>
      <c r="H29" s="48">
        <f t="shared" si="6"/>
        <v>-2392.6175610643495</v>
      </c>
      <c r="I29" s="48">
        <f t="shared" si="7"/>
        <v>5724618.793513516</v>
      </c>
      <c r="J29" s="82">
        <f t="shared" si="8"/>
        <v>0.21179013943509914</v>
      </c>
      <c r="K29">
        <f t="shared" si="1"/>
        <v>2392.6175610643495</v>
      </c>
    </row>
    <row r="30" spans="1:11">
      <c r="A30" s="18" t="s">
        <v>96</v>
      </c>
      <c r="B30" s="18" t="s">
        <v>42</v>
      </c>
      <c r="C30" s="48">
        <v>11052.812999999998</v>
      </c>
      <c r="D30" s="37">
        <f t="shared" si="2"/>
        <v>8400.151906312567</v>
      </c>
      <c r="E30" s="57">
        <f t="shared" si="3"/>
        <v>150.64308333333329</v>
      </c>
      <c r="F30" s="57">
        <f t="shared" si="4"/>
        <v>1.343985182558064</v>
      </c>
      <c r="G30" s="37">
        <f t="shared" si="5"/>
        <v>11667.981783732859</v>
      </c>
      <c r="H30" s="37">
        <f t="shared" si="6"/>
        <v>-615.1687837328609</v>
      </c>
      <c r="I30" s="37">
        <f t="shared" si="7"/>
        <v>378432.63247936737</v>
      </c>
      <c r="J30" s="82">
        <f t="shared" si="8"/>
        <v>5.5657214478600246E-2</v>
      </c>
      <c r="K30">
        <f t="shared" si="1"/>
        <v>615.1687837328609</v>
      </c>
    </row>
    <row r="31" spans="1:11">
      <c r="A31" s="18" t="s">
        <v>97</v>
      </c>
      <c r="B31" s="18" t="s">
        <v>43</v>
      </c>
      <c r="C31" s="48">
        <v>9199.42</v>
      </c>
      <c r="D31" s="48">
        <f t="shared" si="2"/>
        <v>8524.7889354536146</v>
      </c>
      <c r="E31" s="54">
        <f t="shared" si="3"/>
        <v>150.64308333333329</v>
      </c>
      <c r="F31" s="54">
        <f t="shared" si="4"/>
        <v>1.0898523737435915</v>
      </c>
      <c r="G31" s="48">
        <f t="shared" si="5"/>
        <v>9436.6437827070731</v>
      </c>
      <c r="H31" s="48">
        <f t="shared" si="6"/>
        <v>-237.22378270707304</v>
      </c>
      <c r="I31" s="48">
        <f t="shared" si="7"/>
        <v>56275.123081852609</v>
      </c>
      <c r="J31" s="82">
        <f t="shared" si="8"/>
        <v>2.5786819463300192E-2</v>
      </c>
      <c r="K31">
        <f t="shared" si="1"/>
        <v>237.22378270707304</v>
      </c>
    </row>
    <row r="32" spans="1:11">
      <c r="A32" s="18" t="s">
        <v>98</v>
      </c>
      <c r="B32" s="18" t="s">
        <v>44</v>
      </c>
      <c r="C32" s="48">
        <v>11255.789999999999</v>
      </c>
      <c r="D32" s="48">
        <f t="shared" si="2"/>
        <v>8861.4784148913295</v>
      </c>
      <c r="E32" s="54">
        <f t="shared" si="3"/>
        <v>150.64308333333329</v>
      </c>
      <c r="F32" s="54">
        <f t="shared" si="4"/>
        <v>1.1965536876513154</v>
      </c>
      <c r="G32" s="48">
        <f t="shared" si="5"/>
        <v>9561.0322451793836</v>
      </c>
      <c r="H32" s="48">
        <f t="shared" si="6"/>
        <v>1694.7577548206154</v>
      </c>
      <c r="I32" s="48">
        <f t="shared" si="7"/>
        <v>2872203.8475246131</v>
      </c>
      <c r="J32" s="82">
        <f t="shared" si="8"/>
        <v>0.15056764161561434</v>
      </c>
      <c r="K32">
        <f t="shared" si="1"/>
        <v>1694.7577548206154</v>
      </c>
    </row>
    <row r="33" spans="1:11">
      <c r="A33" s="18" t="s">
        <v>99</v>
      </c>
      <c r="B33" s="18" t="s">
        <v>45</v>
      </c>
      <c r="C33" s="48">
        <v>7258.4560000000001</v>
      </c>
      <c r="D33" s="48">
        <f t="shared" si="2"/>
        <v>8830.6418464722701</v>
      </c>
      <c r="E33" s="54">
        <f t="shared" si="3"/>
        <v>150.64308333333329</v>
      </c>
      <c r="F33" s="54">
        <f t="shared" si="4"/>
        <v>0.88516019491709819</v>
      </c>
      <c r="G33" s="48">
        <f t="shared" si="5"/>
        <v>8707.8422947090276</v>
      </c>
      <c r="H33" s="48">
        <f t="shared" si="6"/>
        <v>-1449.3862947090274</v>
      </c>
      <c r="I33" s="48">
        <f t="shared" si="7"/>
        <v>2100720.6312903636</v>
      </c>
      <c r="J33" s="82">
        <f t="shared" si="8"/>
        <v>0.1996824523988335</v>
      </c>
      <c r="K33">
        <f t="shared" si="1"/>
        <v>1449.3862947090274</v>
      </c>
    </row>
    <row r="34" spans="1:11">
      <c r="A34" s="18" t="s">
        <v>100</v>
      </c>
      <c r="B34" s="18" t="s">
        <v>46</v>
      </c>
      <c r="C34" s="48">
        <v>4484.076</v>
      </c>
      <c r="D34" s="48">
        <f t="shared" si="2"/>
        <v>8744.1232763273674</v>
      </c>
      <c r="E34" s="54">
        <f t="shared" si="3"/>
        <v>150.64308333333329</v>
      </c>
      <c r="F34" s="54">
        <f t="shared" si="4"/>
        <v>0.56793974144628279</v>
      </c>
      <c r="G34" s="48">
        <f t="shared" si="5"/>
        <v>5736.0363913443398</v>
      </c>
      <c r="H34" s="48">
        <f t="shared" si="6"/>
        <v>-1251.9603913443398</v>
      </c>
      <c r="I34" s="48">
        <f t="shared" si="7"/>
        <v>1567404.8214950725</v>
      </c>
      <c r="J34" s="82">
        <f t="shared" si="8"/>
        <v>0.27920142106073575</v>
      </c>
      <c r="K34">
        <f t="shared" si="1"/>
        <v>1251.9603913443398</v>
      </c>
    </row>
    <row r="35" spans="1:11">
      <c r="A35" s="18" t="s">
        <v>101</v>
      </c>
      <c r="B35" s="18" t="s">
        <v>47</v>
      </c>
      <c r="C35" s="48">
        <v>6493.1359999999995</v>
      </c>
      <c r="D35" s="48">
        <f t="shared" si="2"/>
        <v>8960.8453407718262</v>
      </c>
      <c r="E35" s="54">
        <f t="shared" si="3"/>
        <v>150.64308333333329</v>
      </c>
      <c r="F35" s="54">
        <f t="shared" si="4"/>
        <v>0.70847079668676716</v>
      </c>
      <c r="G35" s="48">
        <f t="shared" si="5"/>
        <v>6117.4932689719344</v>
      </c>
      <c r="H35" s="48">
        <f t="shared" si="6"/>
        <v>375.6427310280651</v>
      </c>
      <c r="I35" s="48">
        <f t="shared" si="7"/>
        <v>141107.46137422326</v>
      </c>
      <c r="J35" s="82">
        <f t="shared" si="8"/>
        <v>5.7852281398089477E-2</v>
      </c>
      <c r="K35">
        <f t="shared" si="1"/>
        <v>375.6427310280651</v>
      </c>
    </row>
    <row r="36" spans="1:11">
      <c r="A36" s="18" t="s">
        <v>102</v>
      </c>
      <c r="B36" s="18" t="s">
        <v>48</v>
      </c>
      <c r="C36" s="48">
        <v>3783.9449999999997</v>
      </c>
      <c r="D36" s="48">
        <f t="shared" si="2"/>
        <v>9375.9231421906752</v>
      </c>
      <c r="E36" s="54">
        <f t="shared" si="3"/>
        <v>150.64308333333329</v>
      </c>
      <c r="F36" s="54">
        <f t="shared" si="4"/>
        <v>0.37351606312906549</v>
      </c>
      <c r="G36" s="48">
        <f t="shared" si="5"/>
        <v>3051.8532826776782</v>
      </c>
      <c r="H36" s="48">
        <f t="shared" si="6"/>
        <v>732.09171732232153</v>
      </c>
      <c r="I36" s="48">
        <f t="shared" si="7"/>
        <v>535958.28257194592</v>
      </c>
      <c r="J36" s="82">
        <f t="shared" si="8"/>
        <v>0.19347313909750843</v>
      </c>
      <c r="K36">
        <f t="shared" si="1"/>
        <v>732.09171732232153</v>
      </c>
    </row>
    <row r="37" spans="1:11">
      <c r="A37" s="18" t="s">
        <v>103</v>
      </c>
      <c r="B37" s="18" t="s">
        <v>49</v>
      </c>
      <c r="C37" s="48">
        <v>8938.1320000000014</v>
      </c>
      <c r="D37" s="48">
        <f t="shared" si="2"/>
        <v>9690.7352668228777</v>
      </c>
      <c r="E37" s="54">
        <f t="shared" si="3"/>
        <v>150.64308333333329</v>
      </c>
      <c r="F37" s="54">
        <f t="shared" si="4"/>
        <v>0.87805919834351753</v>
      </c>
      <c r="G37" s="48">
        <f t="shared" si="5"/>
        <v>7823.7310357559518</v>
      </c>
      <c r="H37" s="48">
        <f t="shared" si="6"/>
        <v>1114.4009642440496</v>
      </c>
      <c r="I37" s="48">
        <f t="shared" si="7"/>
        <v>1241889.5091080677</v>
      </c>
      <c r="J37" s="82">
        <f t="shared" si="8"/>
        <v>0.12467940328516623</v>
      </c>
      <c r="K37">
        <f t="shared" si="1"/>
        <v>1114.4009642440496</v>
      </c>
    </row>
    <row r="38" spans="1:11">
      <c r="A38" s="18" t="s">
        <v>104</v>
      </c>
      <c r="B38" s="18" t="s">
        <v>50</v>
      </c>
      <c r="C38" s="48">
        <v>10206.913999999999</v>
      </c>
      <c r="D38" s="48">
        <f t="shared" si="2"/>
        <v>10191.912572200486</v>
      </c>
      <c r="E38" s="54">
        <f t="shared" si="3"/>
        <v>150.64308333333329</v>
      </c>
      <c r="F38" s="54">
        <f t="shared" si="4"/>
        <v>0.9137667592563874</v>
      </c>
      <c r="G38" s="48">
        <f t="shared" si="5"/>
        <v>7885.4015984346934</v>
      </c>
      <c r="H38" s="48">
        <f t="shared" si="6"/>
        <v>2321.5124015653055</v>
      </c>
      <c r="I38" s="48">
        <f t="shared" si="7"/>
        <v>5389419.8306215126</v>
      </c>
      <c r="J38" s="82">
        <f t="shared" si="8"/>
        <v>0.22744508296683069</v>
      </c>
      <c r="K38">
        <f t="shared" si="1"/>
        <v>2321.5124015653055</v>
      </c>
    </row>
    <row r="39" spans="1:11">
      <c r="A39" s="18" t="s">
        <v>105</v>
      </c>
      <c r="B39" s="18" t="s">
        <v>51</v>
      </c>
      <c r="C39" s="48">
        <v>11594.027999999998</v>
      </c>
      <c r="D39" s="48">
        <f t="shared" si="2"/>
        <v>10277.946936813954</v>
      </c>
      <c r="E39" s="54">
        <f t="shared" si="3"/>
        <v>150.64308333333329</v>
      </c>
      <c r="F39" s="54">
        <f t="shared" si="4"/>
        <v>1.1516972003256418</v>
      </c>
      <c r="G39" s="48">
        <f t="shared" si="5"/>
        <v>12225.267747569142</v>
      </c>
      <c r="H39" s="48">
        <f t="shared" si="6"/>
        <v>-631.23974756914322</v>
      </c>
      <c r="I39" s="48">
        <f t="shared" si="7"/>
        <v>398463.61891115567</v>
      </c>
      <c r="J39" s="82">
        <f t="shared" si="8"/>
        <v>5.4445249534427836E-2</v>
      </c>
      <c r="K39">
        <f t="shared" si="1"/>
        <v>631.23974756914322</v>
      </c>
    </row>
    <row r="40" spans="1:11">
      <c r="A40" s="18" t="s">
        <v>106</v>
      </c>
      <c r="B40" s="18" t="s">
        <v>52</v>
      </c>
      <c r="C40" s="48">
        <v>10956.597</v>
      </c>
      <c r="D40" s="48">
        <f t="shared" si="2"/>
        <v>10117.86790572182</v>
      </c>
      <c r="E40" s="54">
        <f t="shared" si="3"/>
        <v>150.64308333333329</v>
      </c>
      <c r="F40" s="54">
        <f t="shared" si="4"/>
        <v>1.2191351288760588</v>
      </c>
      <c r="G40" s="48">
        <f t="shared" si="5"/>
        <v>14536.585946789832</v>
      </c>
      <c r="H40" s="48">
        <f t="shared" si="6"/>
        <v>-3579.988946789832</v>
      </c>
      <c r="I40" s="48">
        <f t="shared" si="7"/>
        <v>12816320.859137371</v>
      </c>
      <c r="J40" s="82">
        <f t="shared" si="8"/>
        <v>0.32674277850958944</v>
      </c>
      <c r="K40">
        <f t="shared" si="1"/>
        <v>3579.988946789832</v>
      </c>
    </row>
    <row r="41" spans="1:11">
      <c r="A41" s="18" t="s">
        <v>107</v>
      </c>
      <c r="B41" s="18" t="s">
        <v>53</v>
      </c>
      <c r="C41" s="48">
        <v>12183.350999999999</v>
      </c>
      <c r="D41" s="48">
        <f t="shared" si="2"/>
        <v>10027.888699820729</v>
      </c>
      <c r="E41" s="54">
        <f t="shared" si="3"/>
        <v>150.64308333333329</v>
      </c>
      <c r="F41" s="54">
        <f t="shared" si="4"/>
        <v>1.3273204301272177</v>
      </c>
      <c r="G41" s="48">
        <f t="shared" si="5"/>
        <v>15109.957401349549</v>
      </c>
      <c r="H41" s="48">
        <f t="shared" si="6"/>
        <v>-2926.6064013495507</v>
      </c>
      <c r="I41" s="48">
        <f t="shared" si="7"/>
        <v>8565025.028420167</v>
      </c>
      <c r="J41" s="82">
        <f t="shared" si="8"/>
        <v>0.24021358338519105</v>
      </c>
      <c r="K41">
        <f t="shared" si="1"/>
        <v>2926.6064013495507</v>
      </c>
    </row>
    <row r="42" spans="1:11">
      <c r="A42" s="18" t="s">
        <v>96</v>
      </c>
      <c r="B42" s="18" t="s">
        <v>54</v>
      </c>
      <c r="C42" s="48">
        <v>14452.444999999998</v>
      </c>
      <c r="D42" s="48">
        <f t="shared" si="2"/>
        <v>10248.084664816955</v>
      </c>
      <c r="E42" s="54">
        <f t="shared" si="3"/>
        <v>150.64308333333329</v>
      </c>
      <c r="F42" s="54">
        <f t="shared" si="4"/>
        <v>1.3812280058753612</v>
      </c>
      <c r="G42" s="48">
        <f t="shared" si="5"/>
        <v>13679.795896755368</v>
      </c>
      <c r="H42" s="48">
        <f t="shared" si="6"/>
        <v>772.64910324463017</v>
      </c>
      <c r="I42" s="48">
        <f t="shared" si="7"/>
        <v>596986.63674473122</v>
      </c>
      <c r="J42" s="82">
        <f t="shared" si="8"/>
        <v>5.346148027165163E-2</v>
      </c>
      <c r="K42">
        <f t="shared" si="1"/>
        <v>772.64910324463017</v>
      </c>
    </row>
    <row r="43" spans="1:11">
      <c r="A43" s="18" t="s">
        <v>97</v>
      </c>
      <c r="B43" s="18" t="s">
        <v>55</v>
      </c>
      <c r="C43" s="48">
        <v>7790.4749999999995</v>
      </c>
      <c r="D43" s="48">
        <f t="shared" si="2"/>
        <v>10005.465615375027</v>
      </c>
      <c r="E43" s="54">
        <f t="shared" si="3"/>
        <v>150.64308333333329</v>
      </c>
      <c r="F43" s="54">
        <f t="shared" si="4"/>
        <v>0.91495302453005367</v>
      </c>
      <c r="G43" s="48">
        <f t="shared" si="5"/>
        <v>11333.078120234943</v>
      </c>
      <c r="H43" s="48">
        <f t="shared" si="6"/>
        <v>-3542.6031202349432</v>
      </c>
      <c r="I43" s="48">
        <f t="shared" si="7"/>
        <v>12550036.867498355</v>
      </c>
      <c r="J43" s="82">
        <f t="shared" si="8"/>
        <v>0.45473518883443481</v>
      </c>
      <c r="K43">
        <f t="shared" si="1"/>
        <v>3542.6031202349432</v>
      </c>
    </row>
    <row r="44" spans="1:11">
      <c r="A44" s="18" t="s">
        <v>98</v>
      </c>
      <c r="B44" s="18" t="s">
        <v>56</v>
      </c>
      <c r="C44" s="48">
        <v>10163.48</v>
      </c>
      <c r="D44" s="48">
        <f t="shared" si="2"/>
        <v>9955.0156795757703</v>
      </c>
      <c r="E44" s="54">
        <f t="shared" si="3"/>
        <v>150.64308333333329</v>
      </c>
      <c r="F44" s="54">
        <f t="shared" si="4"/>
        <v>1.09786601018269</v>
      </c>
      <c r="G44" s="48">
        <f t="shared" si="5"/>
        <v>12152.32931562709</v>
      </c>
      <c r="H44" s="48">
        <f t="shared" si="6"/>
        <v>-1988.8493156270906</v>
      </c>
      <c r="I44" s="48">
        <f t="shared" si="7"/>
        <v>3955521.6002703467</v>
      </c>
      <c r="J44" s="82">
        <f t="shared" si="8"/>
        <v>0.19568585913752876</v>
      </c>
      <c r="K44">
        <f t="shared" si="1"/>
        <v>1988.8493156270906</v>
      </c>
    </row>
    <row r="45" spans="1:11">
      <c r="A45" s="18" t="s">
        <v>99</v>
      </c>
      <c r="B45" s="18" t="s">
        <v>57</v>
      </c>
      <c r="C45" s="48">
        <v>8161.829999999999</v>
      </c>
      <c r="D45" s="48">
        <f t="shared" si="2"/>
        <v>9998.5976324118146</v>
      </c>
      <c r="E45" s="54">
        <f t="shared" si="3"/>
        <v>150.64308333333329</v>
      </c>
      <c r="F45" s="54">
        <f t="shared" si="4"/>
        <v>0.84646203618227944</v>
      </c>
      <c r="G45" s="48">
        <f t="shared" si="5"/>
        <v>8945.1268803423027</v>
      </c>
      <c r="H45" s="48">
        <f t="shared" si="6"/>
        <v>-783.29688034230367</v>
      </c>
      <c r="I45" s="48">
        <f t="shared" si="7"/>
        <v>613554.00275398523</v>
      </c>
      <c r="J45" s="82">
        <f t="shared" si="8"/>
        <v>9.597074189762636E-2</v>
      </c>
      <c r="K45">
        <f t="shared" si="1"/>
        <v>783.29688034230367</v>
      </c>
    </row>
    <row r="46" spans="1:11">
      <c r="A46" s="18" t="s">
        <v>100</v>
      </c>
      <c r="B46" s="18" t="s">
        <v>58</v>
      </c>
      <c r="C46" s="48">
        <v>5493.1660000000002</v>
      </c>
      <c r="D46" s="48">
        <f t="shared" si="2"/>
        <v>10091.51356144927</v>
      </c>
      <c r="E46" s="54">
        <f t="shared" si="3"/>
        <v>150.64308333333329</v>
      </c>
      <c r="F46" s="54">
        <f t="shared" si="4"/>
        <v>0.55467490825265964</v>
      </c>
      <c r="G46" s="48">
        <f t="shared" si="5"/>
        <v>5764.1571479763852</v>
      </c>
      <c r="H46" s="48">
        <f t="shared" si="6"/>
        <v>-270.99114797638504</v>
      </c>
      <c r="I46" s="48">
        <f t="shared" si="7"/>
        <v>73436.202281559017</v>
      </c>
      <c r="J46" s="82">
        <f t="shared" si="8"/>
        <v>4.9332415582632134E-2</v>
      </c>
      <c r="K46">
        <f t="shared" si="1"/>
        <v>270.99114797638504</v>
      </c>
    </row>
    <row r="47" spans="1:11">
      <c r="A47" s="18" t="s">
        <v>101</v>
      </c>
      <c r="B47" s="18" t="s">
        <v>59</v>
      </c>
      <c r="C47" s="48">
        <v>7141.0360000000001</v>
      </c>
      <c r="D47" s="48">
        <f t="shared" si="2"/>
        <v>10222.478608407808</v>
      </c>
      <c r="E47" s="54">
        <f t="shared" si="3"/>
        <v>150.64308333333329</v>
      </c>
      <c r="F47" s="54">
        <f t="shared" si="4"/>
        <v>0.70290248939036615</v>
      </c>
      <c r="G47" s="48">
        <f t="shared" si="5"/>
        <v>7256.2688779197961</v>
      </c>
      <c r="H47" s="48">
        <f t="shared" si="6"/>
        <v>-115.23287791979601</v>
      </c>
      <c r="I47" s="48">
        <f t="shared" si="7"/>
        <v>13278.616153678611</v>
      </c>
      <c r="J47" s="82">
        <f t="shared" si="8"/>
        <v>1.613671712616993E-2</v>
      </c>
      <c r="K47">
        <f t="shared" si="1"/>
        <v>115.23287791979601</v>
      </c>
    </row>
    <row r="48" spans="1:11">
      <c r="A48" s="18" t="s">
        <v>102</v>
      </c>
      <c r="B48" s="18" t="s">
        <v>60</v>
      </c>
      <c r="C48" s="48">
        <v>2128.2849999999999</v>
      </c>
      <c r="D48" s="48">
        <f t="shared" si="2"/>
        <v>9807.5045103416487</v>
      </c>
      <c r="E48" s="54">
        <f t="shared" si="3"/>
        <v>150.64308333333329</v>
      </c>
      <c r="F48" s="54">
        <f t="shared" si="4"/>
        <v>0.28556338807943438</v>
      </c>
      <c r="G48" s="48">
        <f t="shared" si="5"/>
        <v>3874.5275766578625</v>
      </c>
      <c r="H48" s="48">
        <f t="shared" si="6"/>
        <v>-1746.2425766578626</v>
      </c>
      <c r="I48" s="48">
        <f t="shared" si="7"/>
        <v>3049363.1365326913</v>
      </c>
      <c r="J48" s="82">
        <f t="shared" si="8"/>
        <v>0.82049282716265104</v>
      </c>
      <c r="K48">
        <f t="shared" si="1"/>
        <v>1746.2425766578626</v>
      </c>
    </row>
    <row r="49" spans="1:11">
      <c r="A49" s="18" t="s">
        <v>103</v>
      </c>
      <c r="B49" s="18" t="s">
        <v>61</v>
      </c>
      <c r="C49" s="48">
        <v>9041.112000000001</v>
      </c>
      <c r="D49" s="48">
        <f t="shared" si="2"/>
        <v>9999.1069377479962</v>
      </c>
      <c r="E49" s="54">
        <f t="shared" si="3"/>
        <v>150.64308333333329</v>
      </c>
      <c r="F49" s="54">
        <f t="shared" si="4"/>
        <v>0.89274478396288415</v>
      </c>
      <c r="G49" s="48">
        <f t="shared" si="5"/>
        <v>8743.8430930886825</v>
      </c>
      <c r="H49" s="48">
        <f t="shared" si="6"/>
        <v>297.26890691131848</v>
      </c>
      <c r="I49" s="48">
        <f t="shared" si="7"/>
        <v>88368.803016250138</v>
      </c>
      <c r="J49" s="82">
        <f t="shared" si="8"/>
        <v>3.2879684148511647E-2</v>
      </c>
      <c r="K49">
        <f t="shared" si="1"/>
        <v>297.26890691131848</v>
      </c>
    </row>
    <row r="50" spans="1:11">
      <c r="A50" s="18" t="s">
        <v>104</v>
      </c>
      <c r="B50" s="18" t="s">
        <v>62</v>
      </c>
      <c r="C50" s="48">
        <v>7879.6800000000012</v>
      </c>
      <c r="D50" s="48">
        <f t="shared" si="2"/>
        <v>9965.0736137740023</v>
      </c>
      <c r="E50" s="54">
        <f t="shared" si="3"/>
        <v>150.64308333333329</v>
      </c>
      <c r="F50" s="54">
        <f t="shared" si="4"/>
        <v>0.84462475667495873</v>
      </c>
      <c r="G50" s="48">
        <f t="shared" si="5"/>
        <v>9274.5041840259346</v>
      </c>
      <c r="H50" s="48">
        <f t="shared" si="6"/>
        <v>-1394.8241840259334</v>
      </c>
      <c r="I50" s="48">
        <f t="shared" si="7"/>
        <v>1945534.504343611</v>
      </c>
      <c r="J50" s="82">
        <f t="shared" si="8"/>
        <v>0.1770153336209</v>
      </c>
      <c r="K50">
        <f t="shared" si="1"/>
        <v>1394.8241840259334</v>
      </c>
    </row>
    <row r="51" spans="1:11">
      <c r="A51" s="18" t="s">
        <v>105</v>
      </c>
      <c r="B51" s="18" t="s">
        <v>63</v>
      </c>
      <c r="C51" s="48">
        <v>11274.6</v>
      </c>
      <c r="D51" s="48">
        <f t="shared" si="2"/>
        <v>10076.256083898359</v>
      </c>
      <c r="E51" s="54">
        <f t="shared" si="3"/>
        <v>150.64308333333329</v>
      </c>
      <c r="F51" s="54">
        <f t="shared" si="4"/>
        <v>1.1332819071540681</v>
      </c>
      <c r="G51" s="48">
        <f t="shared" si="5"/>
        <v>11650.242599345866</v>
      </c>
      <c r="H51" s="48">
        <f t="shared" si="6"/>
        <v>-375.64259934586516</v>
      </c>
      <c r="I51" s="48">
        <f t="shared" si="7"/>
        <v>141107.36244331818</v>
      </c>
      <c r="J51" s="82">
        <f t="shared" si="8"/>
        <v>3.3317598792495094E-2</v>
      </c>
      <c r="K51">
        <f t="shared" si="1"/>
        <v>375.64259934586516</v>
      </c>
    </row>
    <row r="52" spans="1:11">
      <c r="A52" s="18" t="s">
        <v>106</v>
      </c>
      <c r="B52" s="18" t="s">
        <v>64</v>
      </c>
      <c r="C52" s="48">
        <v>11732.252999999999</v>
      </c>
      <c r="D52" s="48">
        <f t="shared" si="2"/>
        <v>10153.888309518568</v>
      </c>
      <c r="E52" s="54">
        <f t="shared" si="3"/>
        <v>150.64308333333329</v>
      </c>
      <c r="F52" s="54">
        <f t="shared" si="4"/>
        <v>1.1833434057949654</v>
      </c>
      <c r="G52" s="48">
        <f t="shared" si="5"/>
        <v>12467.972034245468</v>
      </c>
      <c r="H52" s="48">
        <f t="shared" si="6"/>
        <v>-735.71903424546872</v>
      </c>
      <c r="I52" s="48">
        <f t="shared" si="7"/>
        <v>541282.49735108519</v>
      </c>
      <c r="J52" s="82">
        <f t="shared" si="8"/>
        <v>6.2709100651466412E-2</v>
      </c>
      <c r="K52">
        <f t="shared" si="1"/>
        <v>735.71903424546872</v>
      </c>
    </row>
    <row r="53" spans="1:11">
      <c r="A53" s="18" t="s">
        <v>107</v>
      </c>
      <c r="B53" s="18" t="s">
        <v>65</v>
      </c>
      <c r="C53" s="48">
        <v>14142.308000000001</v>
      </c>
      <c r="D53" s="48">
        <f t="shared" si="2"/>
        <v>10346.905883774867</v>
      </c>
      <c r="E53" s="54">
        <f t="shared" si="3"/>
        <v>150.64308333333329</v>
      </c>
      <c r="F53" s="54">
        <f t="shared" si="4"/>
        <v>1.3495149352967859</v>
      </c>
      <c r="G53" s="48">
        <f t="shared" si="5"/>
        <v>13677.415040619602</v>
      </c>
      <c r="H53" s="48">
        <f t="shared" si="6"/>
        <v>464.89295938039868</v>
      </c>
      <c r="I53" s="48">
        <f t="shared" si="7"/>
        <v>216125.46368146501</v>
      </c>
      <c r="J53" s="82">
        <f t="shared" si="8"/>
        <v>3.2872495732690778E-2</v>
      </c>
      <c r="K53">
        <f t="shared" si="1"/>
        <v>464.89295938039868</v>
      </c>
    </row>
    <row r="54" spans="1:11">
      <c r="A54" s="18" t="s">
        <v>96</v>
      </c>
      <c r="B54" s="18" t="s">
        <v>66</v>
      </c>
      <c r="C54" s="48">
        <v>12632.871999999999</v>
      </c>
      <c r="D54" s="48">
        <f t="shared" si="2"/>
        <v>10334.047478373534</v>
      </c>
      <c r="E54" s="54">
        <f t="shared" si="3"/>
        <v>150.64308333333329</v>
      </c>
      <c r="F54" s="54">
        <f t="shared" si="4"/>
        <v>1.2920018203296528</v>
      </c>
      <c r="G54" s="48">
        <f t="shared" si="5"/>
        <v>14499.508626417817</v>
      </c>
      <c r="H54" s="48">
        <f t="shared" si="6"/>
        <v>-1866.6366264178178</v>
      </c>
      <c r="I54" s="48">
        <f t="shared" si="7"/>
        <v>3484332.2950844918</v>
      </c>
      <c r="J54" s="82">
        <f t="shared" si="8"/>
        <v>0.1477602738647093</v>
      </c>
      <c r="K54">
        <f t="shared" si="1"/>
        <v>1866.6366264178178</v>
      </c>
    </row>
    <row r="55" spans="1:11">
      <c r="A55" s="18" t="s">
        <v>97</v>
      </c>
      <c r="B55" s="18" t="s">
        <v>67</v>
      </c>
      <c r="C55" s="48">
        <v>10410.574999999999</v>
      </c>
      <c r="D55" s="48">
        <f t="shared" si="2"/>
        <v>10592.798219930033</v>
      </c>
      <c r="E55" s="54">
        <f t="shared" si="3"/>
        <v>150.64308333333329</v>
      </c>
      <c r="F55" s="54">
        <f t="shared" si="4"/>
        <v>0.95307893732632321</v>
      </c>
      <c r="G55" s="48">
        <f t="shared" si="5"/>
        <v>9592.9993406954036</v>
      </c>
      <c r="H55" s="48">
        <f t="shared" si="6"/>
        <v>817.57565930459532</v>
      </c>
      <c r="I55" s="48">
        <f t="shared" si="7"/>
        <v>668429.95868734375</v>
      </c>
      <c r="J55" s="82">
        <f t="shared" si="8"/>
        <v>7.85331895024622E-2</v>
      </c>
      <c r="K55">
        <f t="shared" si="1"/>
        <v>817.57565930459532</v>
      </c>
    </row>
    <row r="56" spans="1:11">
      <c r="A56" s="18" t="s">
        <v>98</v>
      </c>
      <c r="B56" s="18" t="s">
        <v>68</v>
      </c>
      <c r="C56" s="48">
        <v>9244.753999999999</v>
      </c>
      <c r="D56" s="48">
        <f t="shared" si="2"/>
        <v>10462.422076987512</v>
      </c>
      <c r="E56" s="54">
        <f t="shared" si="3"/>
        <v>150.64308333333329</v>
      </c>
      <c r="F56" s="54">
        <f t="shared" si="4"/>
        <v>0.97746536073363577</v>
      </c>
      <c r="G56" s="48">
        <f t="shared" si="5"/>
        <v>11794.859039245672</v>
      </c>
      <c r="H56" s="48">
        <f t="shared" si="6"/>
        <v>-2550.1050392456727</v>
      </c>
      <c r="I56" s="48">
        <f t="shared" si="7"/>
        <v>6503035.7111861743</v>
      </c>
      <c r="J56" s="82">
        <f t="shared" si="8"/>
        <v>0.27584347179445479</v>
      </c>
      <c r="K56">
        <f t="shared" si="1"/>
        <v>2550.1050392456727</v>
      </c>
    </row>
    <row r="57" spans="1:11">
      <c r="A57" s="18" t="s">
        <v>99</v>
      </c>
      <c r="B57" s="18" t="s">
        <v>69</v>
      </c>
      <c r="C57" s="48">
        <v>7975.4400000000005</v>
      </c>
      <c r="D57" s="48">
        <f t="shared" si="2"/>
        <v>10468.976219847449</v>
      </c>
      <c r="E57" s="54">
        <f t="shared" si="3"/>
        <v>150.64308333333329</v>
      </c>
      <c r="F57" s="54">
        <f t="shared" si="4"/>
        <v>0.79889461447514987</v>
      </c>
      <c r="G57" s="48">
        <f t="shared" si="5"/>
        <v>8983.5567457403922</v>
      </c>
      <c r="H57" s="48">
        <f t="shared" si="6"/>
        <v>-1008.1167457403917</v>
      </c>
      <c r="I57" s="48">
        <f t="shared" si="7"/>
        <v>1016299.3730421975</v>
      </c>
      <c r="J57" s="82">
        <f t="shared" si="8"/>
        <v>0.12640264935105669</v>
      </c>
      <c r="K57">
        <f t="shared" si="1"/>
        <v>1008.1167457403917</v>
      </c>
    </row>
    <row r="58" spans="1:11">
      <c r="A58" s="18" t="s">
        <v>100</v>
      </c>
      <c r="B58" s="18" t="s">
        <v>70</v>
      </c>
      <c r="C58" s="48">
        <v>4133.6399999999994</v>
      </c>
      <c r="D58" s="48">
        <f t="shared" si="2"/>
        <v>10236.432796902584</v>
      </c>
      <c r="E58" s="54">
        <f t="shared" si="3"/>
        <v>150.64308333333329</v>
      </c>
      <c r="F58" s="54">
        <f t="shared" si="4"/>
        <v>0.46989835012734171</v>
      </c>
      <c r="G58" s="48">
        <f t="shared" si="5"/>
        <v>5890.4363626699733</v>
      </c>
      <c r="H58" s="48">
        <f t="shared" si="6"/>
        <v>-1756.7963626699739</v>
      </c>
      <c r="I58" s="48">
        <f t="shared" si="7"/>
        <v>3086333.4598904504</v>
      </c>
      <c r="J58" s="82">
        <f t="shared" si="8"/>
        <v>0.42499984581869105</v>
      </c>
      <c r="K58">
        <f t="shared" si="1"/>
        <v>1756.7963626699739</v>
      </c>
    </row>
    <row r="59" spans="1:11">
      <c r="A59" s="18" t="s">
        <v>101</v>
      </c>
      <c r="B59" s="18" t="s">
        <v>71</v>
      </c>
      <c r="C59" s="48">
        <v>7045.8269999999993</v>
      </c>
      <c r="D59" s="48">
        <f t="shared" si="2"/>
        <v>10343.137944842909</v>
      </c>
      <c r="E59" s="54">
        <f t="shared" si="3"/>
        <v>150.64308333333329</v>
      </c>
      <c r="F59" s="54">
        <f t="shared" si="4"/>
        <v>0.6907109624360348</v>
      </c>
      <c r="G59" s="48">
        <f t="shared" si="5"/>
        <v>7301.1014937044538</v>
      </c>
      <c r="H59" s="48">
        <f t="shared" si="6"/>
        <v>-255.27449370445447</v>
      </c>
      <c r="I59" s="48">
        <f t="shared" si="7"/>
        <v>65165.067136065569</v>
      </c>
      <c r="J59" s="82">
        <f t="shared" si="8"/>
        <v>3.6230593471065144E-2</v>
      </c>
      <c r="K59">
        <f t="shared" si="1"/>
        <v>255.27449370445447</v>
      </c>
    </row>
    <row r="60" spans="1:11">
      <c r="A60" s="18" t="s">
        <v>102</v>
      </c>
      <c r="B60" s="18" t="s">
        <v>72</v>
      </c>
      <c r="C60" s="48">
        <v>3536.5840000000003</v>
      </c>
      <c r="D60" s="48">
        <f t="shared" si="2"/>
        <v>10722.537698991207</v>
      </c>
      <c r="E60" s="54">
        <f t="shared" si="3"/>
        <v>150.64308333333329</v>
      </c>
      <c r="F60" s="54">
        <f t="shared" si="4"/>
        <v>0.31043789063078064</v>
      </c>
      <c r="G60" s="48">
        <f t="shared" si="5"/>
        <v>2996.6396641696979</v>
      </c>
      <c r="H60" s="48">
        <f t="shared" si="6"/>
        <v>539.94433583030241</v>
      </c>
      <c r="I60" s="48">
        <f t="shared" si="7"/>
        <v>291539.88579522638</v>
      </c>
      <c r="J60" s="82">
        <f t="shared" si="8"/>
        <v>0.15267397461231016</v>
      </c>
      <c r="K60">
        <f t="shared" si="1"/>
        <v>539.94433583030241</v>
      </c>
    </row>
    <row r="61" spans="1:11">
      <c r="A61" s="18" t="s">
        <v>103</v>
      </c>
      <c r="B61" s="18" t="s">
        <v>73</v>
      </c>
      <c r="C61" s="48">
        <v>8548.6320000000014</v>
      </c>
      <c r="D61" s="48">
        <f t="shared" si="2"/>
        <v>10716.203313666492</v>
      </c>
      <c r="E61" s="54">
        <f t="shared" si="3"/>
        <v>150.64308333333329</v>
      </c>
      <c r="F61" s="54">
        <f t="shared" si="4"/>
        <v>0.83934993147937498</v>
      </c>
      <c r="G61" s="48">
        <f t="shared" si="5"/>
        <v>9706.9754285057043</v>
      </c>
      <c r="H61" s="48">
        <f t="shared" si="6"/>
        <v>-1158.3434285057028</v>
      </c>
      <c r="I61" s="48">
        <f t="shared" si="7"/>
        <v>1341759.4983623463</v>
      </c>
      <c r="J61" s="82">
        <f t="shared" si="8"/>
        <v>0.13550044363890065</v>
      </c>
      <c r="K61">
        <f t="shared" si="1"/>
        <v>1158.3434285057028</v>
      </c>
    </row>
    <row r="62" spans="1:11">
      <c r="A62" s="18" t="s">
        <v>104</v>
      </c>
      <c r="B62" s="18" t="s">
        <v>74</v>
      </c>
      <c r="C62" s="48">
        <v>10476.828</v>
      </c>
      <c r="D62" s="48">
        <f t="shared" si="2"/>
        <v>11052.831801131013</v>
      </c>
      <c r="E62" s="54">
        <f t="shared" si="3"/>
        <v>150.64308333333329</v>
      </c>
      <c r="F62" s="54">
        <f t="shared" si="4"/>
        <v>0.90265371854226928</v>
      </c>
      <c r="G62" s="48">
        <f t="shared" si="5"/>
        <v>9178.4074938901285</v>
      </c>
      <c r="H62" s="48">
        <f t="shared" si="6"/>
        <v>1298.420506109871</v>
      </c>
      <c r="I62" s="48">
        <f t="shared" si="7"/>
        <v>1685895.8106866134</v>
      </c>
      <c r="J62" s="82">
        <f t="shared" si="8"/>
        <v>0.12393259735769939</v>
      </c>
      <c r="K62">
        <f t="shared" si="1"/>
        <v>1298.420506109871</v>
      </c>
    </row>
    <row r="63" spans="1:11">
      <c r="A63" s="18" t="s">
        <v>105</v>
      </c>
      <c r="B63" s="18" t="s">
        <v>75</v>
      </c>
      <c r="C63" s="48">
        <v>10629.36</v>
      </c>
      <c r="D63" s="48">
        <f t="shared" si="2"/>
        <v>10982.775924560106</v>
      </c>
      <c r="E63" s="54">
        <f t="shared" si="3"/>
        <v>150.64308333333329</v>
      </c>
      <c r="F63" s="54">
        <f t="shared" si="4"/>
        <v>1.0402992802696391</v>
      </c>
      <c r="G63" s="48">
        <f t="shared" si="5"/>
        <v>12696.695383818456</v>
      </c>
      <c r="H63" s="48">
        <f t="shared" si="6"/>
        <v>-2067.3353838184557</v>
      </c>
      <c r="I63" s="48">
        <f t="shared" si="7"/>
        <v>4273875.5891878018</v>
      </c>
      <c r="J63" s="82">
        <f t="shared" si="8"/>
        <v>0.19449293126006229</v>
      </c>
      <c r="K63">
        <f t="shared" si="1"/>
        <v>2067.3353838184557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6189-CFEE-3446-B2C6-986D3B47F97E}">
  <dimension ref="B2:Q26"/>
  <sheetViews>
    <sheetView showGridLines="0" tabSelected="1" zoomScale="67" zoomScaleNormal="67" workbookViewId="0"/>
  </sheetViews>
  <sheetFormatPr baseColWidth="10" defaultRowHeight="13"/>
  <cols>
    <col min="1" max="1" width="4.5" customWidth="1"/>
    <col min="2" max="2" width="21" customWidth="1"/>
    <col min="3" max="3" width="11.1640625" bestFit="1" customWidth="1"/>
    <col min="4" max="12" width="7.83203125" customWidth="1"/>
    <col min="13" max="14" width="4.6640625" customWidth="1"/>
    <col min="15" max="17" width="72.33203125" customWidth="1"/>
  </cols>
  <sheetData>
    <row r="2" spans="2:15" ht="25">
      <c r="B2" s="77" t="s">
        <v>119</v>
      </c>
    </row>
    <row r="4" spans="2:15">
      <c r="B4" s="76" t="s">
        <v>125</v>
      </c>
      <c r="C4" s="76" t="s">
        <v>12</v>
      </c>
      <c r="D4" s="76" t="s">
        <v>129</v>
      </c>
      <c r="E4" s="76" t="s">
        <v>147</v>
      </c>
      <c r="F4" s="76" t="s">
        <v>121</v>
      </c>
      <c r="G4" s="76" t="s">
        <v>122</v>
      </c>
      <c r="H4" s="76" t="s">
        <v>123</v>
      </c>
      <c r="I4" s="76" t="s">
        <v>118</v>
      </c>
      <c r="J4" s="76" t="s">
        <v>117</v>
      </c>
      <c r="K4" s="76" t="s">
        <v>116</v>
      </c>
      <c r="L4" s="76" t="s">
        <v>151</v>
      </c>
      <c r="O4" s="12"/>
    </row>
    <row r="5" spans="2:15" hidden="1">
      <c r="B5" s="74" t="s">
        <v>120</v>
      </c>
      <c r="C5" s="75">
        <f>'Simple Average'!I60</f>
        <v>9134359.0906053707</v>
      </c>
      <c r="D5" s="88">
        <f>'Simple Average'!F65</f>
        <v>0.38649377193447426</v>
      </c>
      <c r="E5" s="91">
        <f>'Simple Average'!F63</f>
        <v>21.701387547744165</v>
      </c>
      <c r="F5" s="89"/>
      <c r="G5" s="89"/>
      <c r="H5" s="89"/>
      <c r="I5" s="89"/>
      <c r="J5" s="89"/>
      <c r="K5" s="89"/>
      <c r="L5" s="89"/>
    </row>
    <row r="6" spans="2:15" hidden="1">
      <c r="B6" s="74" t="s">
        <v>131</v>
      </c>
      <c r="C6" s="75">
        <f>'SMA n=2'!I60</f>
        <v>6226748.9227703242</v>
      </c>
      <c r="D6" s="88">
        <f>'SMA n=2'!F65</f>
        <v>0.33931314741096086</v>
      </c>
      <c r="E6" s="91">
        <f>'SMA n=2'!F63</f>
        <v>2.5663385806043801</v>
      </c>
      <c r="F6" s="89"/>
      <c r="G6" s="89"/>
      <c r="H6" s="89"/>
      <c r="I6" s="89"/>
      <c r="J6" s="89"/>
      <c r="K6" s="89"/>
      <c r="L6" s="89"/>
    </row>
    <row r="7" spans="2:15" hidden="1">
      <c r="B7" s="74" t="s">
        <v>132</v>
      </c>
      <c r="C7" s="75">
        <f>'SMA n=3'!I60</f>
        <v>8139110.798564421</v>
      </c>
      <c r="D7" s="88">
        <f>'SMA n=3'!F65</f>
        <v>0.39990639636421343</v>
      </c>
      <c r="E7" s="91">
        <f>'SMA n=3'!F63</f>
        <v>2.8054704927344858</v>
      </c>
      <c r="F7" s="89"/>
      <c r="G7" s="89"/>
      <c r="H7" s="89"/>
      <c r="I7" s="89"/>
      <c r="J7" s="89"/>
      <c r="K7" s="89"/>
      <c r="L7" s="89"/>
    </row>
    <row r="8" spans="2:15">
      <c r="B8" s="74" t="s">
        <v>152</v>
      </c>
      <c r="C8" s="75">
        <f>'WMA n=3 Optimal Cs'!I60</f>
        <v>6163732.9566764208</v>
      </c>
      <c r="D8" s="88">
        <f>'WMA n=3 Optimal Cs'!F65</f>
        <v>0.33690252756062078</v>
      </c>
      <c r="E8" s="91">
        <f>'WMA n=3 Optimal Cs'!F63</f>
        <v>6.8145868600970276</v>
      </c>
      <c r="F8" s="89"/>
      <c r="G8" s="89"/>
      <c r="H8" s="89"/>
      <c r="I8" s="91">
        <f>'WMA n=3 Optimal Cs'!F69</f>
        <v>0</v>
      </c>
      <c r="J8" s="91">
        <f>'WMA n=3 Optimal Cs'!F70</f>
        <v>0.34900981362916017</v>
      </c>
      <c r="K8" s="91">
        <f>'WMA n=3 Optimal Cs'!F71</f>
        <v>0.63123287259409688</v>
      </c>
      <c r="L8" s="91"/>
    </row>
    <row r="9" spans="2:15">
      <c r="B9" s="74" t="s">
        <v>153</v>
      </c>
      <c r="C9" s="75">
        <f>'WMA n=4 Optimal Cs'!$I$60</f>
        <v>6260186.447873475</v>
      </c>
      <c r="D9" s="88">
        <f>'WMA n=4 Optimal Cs'!$F$65</f>
        <v>0.34010412700317416</v>
      </c>
      <c r="E9" s="91">
        <f>'WMA n=4 Optimal Cs'!$F$63</f>
        <v>6.8760377900724778</v>
      </c>
      <c r="F9" s="89"/>
      <c r="G9" s="89"/>
      <c r="H9" s="89"/>
      <c r="I9" s="91">
        <f>'WMA n=4 Optimal Cs'!F$69</f>
        <v>0</v>
      </c>
      <c r="J9" s="91">
        <f>'WMA n=4 Optimal Cs'!F$70</f>
        <v>0</v>
      </c>
      <c r="K9" s="91">
        <f>'WMA n=4 Optimal Cs'!F$71</f>
        <v>0.35018162770424888</v>
      </c>
      <c r="L9" s="91">
        <f>'WMA n=4 Optimal Cs'!F$72</f>
        <v>0.63169193598437279</v>
      </c>
    </row>
    <row r="10" spans="2:15">
      <c r="B10" s="92" t="s">
        <v>133</v>
      </c>
      <c r="C10" s="93">
        <f>'SMA n=4'!I60</f>
        <v>10159106.026736513</v>
      </c>
      <c r="D10" s="94">
        <f>'SMA n=4'!F65</f>
        <v>0.45997277709905549</v>
      </c>
      <c r="E10" s="95">
        <f>'SMA n=4'!F63</f>
        <v>2.8634619248589503</v>
      </c>
      <c r="F10" s="96"/>
      <c r="G10" s="96"/>
      <c r="H10" s="96"/>
      <c r="I10" s="96"/>
      <c r="J10" s="96"/>
      <c r="K10" s="96"/>
      <c r="L10" s="96"/>
    </row>
    <row r="11" spans="2:15">
      <c r="B11" s="92" t="s">
        <v>124</v>
      </c>
      <c r="C11" s="93">
        <f>SES!H3</f>
        <v>6325736.7871171758</v>
      </c>
      <c r="D11" s="94">
        <f>SES!H4</f>
        <v>0.34300266109813071</v>
      </c>
      <c r="E11" s="95">
        <f>SES!H2</f>
        <v>1.6225135770414312</v>
      </c>
      <c r="F11" s="96">
        <f>SES!E3</f>
        <v>0.76172630217744086</v>
      </c>
      <c r="G11" s="96"/>
      <c r="H11" s="96"/>
      <c r="I11" s="96"/>
      <c r="J11" s="96"/>
      <c r="K11" s="96"/>
      <c r="L11" s="96"/>
    </row>
    <row r="12" spans="2:15">
      <c r="B12" s="74" t="s">
        <v>140</v>
      </c>
      <c r="C12" s="75">
        <f>Holts!I3</f>
        <v>7202212.3770879684</v>
      </c>
      <c r="D12" s="88">
        <f>Holts!I4</f>
        <v>0.33700986229727248</v>
      </c>
      <c r="E12" s="91">
        <f>Holts!I2</f>
        <v>11.573447428568718</v>
      </c>
      <c r="F12" s="89">
        <f>Holts!E3</f>
        <v>0.81089513379464917</v>
      </c>
      <c r="G12" s="89">
        <f>Holts!G3</f>
        <v>7.0171556730753523E-2</v>
      </c>
      <c r="H12" s="89"/>
      <c r="I12" s="89"/>
      <c r="J12" s="89"/>
      <c r="K12" s="89"/>
      <c r="L12" s="89"/>
    </row>
    <row r="13" spans="2:15">
      <c r="B13" s="97" t="s">
        <v>141</v>
      </c>
      <c r="C13" s="98">
        <f>'Holt Additive'!K3</f>
        <v>1773485.8696795837</v>
      </c>
      <c r="D13" s="99">
        <f>'Holt Additive'!K4</f>
        <v>0.16216264822904819</v>
      </c>
      <c r="E13" s="100">
        <f>'Holt Additive'!K2</f>
        <v>-8.154396064116062</v>
      </c>
      <c r="F13" s="101">
        <f>'Holt Additive'!E3</f>
        <v>9.9115530692332171E-2</v>
      </c>
      <c r="G13" s="101">
        <f>'Holt Additive'!G3</f>
        <v>0.17014772312566706</v>
      </c>
      <c r="H13" s="101">
        <f>'Holt Additive'!I3</f>
        <v>0.422909274982671</v>
      </c>
      <c r="I13" s="101"/>
      <c r="J13" s="101"/>
      <c r="K13" s="101"/>
      <c r="L13" s="101"/>
    </row>
    <row r="14" spans="2:15">
      <c r="B14" s="92" t="s">
        <v>142</v>
      </c>
      <c r="C14" s="93">
        <f>'Holt Multiplicative'!K3</f>
        <v>2586261.9152564891</v>
      </c>
      <c r="D14" s="94">
        <f>'Holt Multiplicative'!K4</f>
        <v>0.17566733385365138</v>
      </c>
      <c r="E14" s="95">
        <f>'Holt Multiplicative'!K2</f>
        <v>-18.625850902881471</v>
      </c>
      <c r="F14" s="96">
        <f>'Holt Multiplicative'!E3</f>
        <v>0.12098382301434941</v>
      </c>
      <c r="G14" s="96">
        <f>'Holt Multiplicative'!G3</f>
        <v>0</v>
      </c>
      <c r="H14" s="96">
        <f>'Holt Multiplicative'!I3</f>
        <v>0.56196093811016301</v>
      </c>
      <c r="I14" s="96"/>
      <c r="J14" s="96"/>
      <c r="K14" s="96"/>
      <c r="L14" s="96"/>
    </row>
    <row r="15" spans="2:15">
      <c r="C15" s="44"/>
      <c r="D15" s="44"/>
      <c r="E15" s="44"/>
      <c r="F15" s="73"/>
      <c r="G15" s="73"/>
      <c r="H15" s="73"/>
      <c r="I15" s="73"/>
      <c r="J15" s="73"/>
      <c r="K15" s="73"/>
      <c r="L15" s="73"/>
    </row>
    <row r="16" spans="2:15">
      <c r="C16" s="44"/>
      <c r="D16" s="44"/>
      <c r="E16" s="44"/>
      <c r="F16" s="73"/>
      <c r="G16" s="73"/>
      <c r="H16" s="73"/>
      <c r="I16" s="73"/>
      <c r="J16" s="73"/>
      <c r="K16" s="73"/>
      <c r="L16" s="73"/>
    </row>
    <row r="17" spans="3:17" hidden="1">
      <c r="C17" s="44"/>
      <c r="D17" s="44"/>
      <c r="E17" s="44"/>
      <c r="F17" s="73"/>
      <c r="G17" s="73"/>
      <c r="H17" s="73"/>
      <c r="I17" s="73"/>
      <c r="J17" s="73"/>
      <c r="K17" s="73"/>
      <c r="L17" s="73"/>
      <c r="O17" s="86" t="s">
        <v>134</v>
      </c>
      <c r="P17" s="86" t="s">
        <v>135</v>
      </c>
      <c r="Q17" s="86" t="s">
        <v>136</v>
      </c>
    </row>
    <row r="18" spans="3:17" ht="221" hidden="1" customHeight="1">
      <c r="C18" s="44"/>
      <c r="D18" s="44"/>
      <c r="E18" s="44"/>
      <c r="F18" s="73"/>
      <c r="G18" s="73"/>
      <c r="H18" s="73"/>
      <c r="I18" s="73"/>
      <c r="J18" s="73"/>
      <c r="K18" s="73"/>
      <c r="L18" s="73"/>
      <c r="O18" s="87"/>
      <c r="P18" s="87"/>
      <c r="Q18" s="87"/>
    </row>
    <row r="19" spans="3:17">
      <c r="C19" s="44"/>
      <c r="D19" s="44"/>
      <c r="E19" s="44"/>
      <c r="F19" s="73"/>
      <c r="G19" s="73"/>
      <c r="H19" s="73"/>
      <c r="I19" s="73"/>
      <c r="J19" s="73"/>
      <c r="K19" s="73"/>
      <c r="L19" s="73"/>
      <c r="O19" s="86" t="s">
        <v>154</v>
      </c>
      <c r="P19" s="86" t="s">
        <v>155</v>
      </c>
    </row>
    <row r="20" spans="3:17" ht="220" customHeight="1">
      <c r="C20" s="44"/>
      <c r="D20" s="44"/>
      <c r="E20" s="44"/>
      <c r="F20" s="73"/>
      <c r="G20" s="73"/>
      <c r="H20" s="73"/>
      <c r="I20" s="73"/>
      <c r="J20" s="73"/>
      <c r="K20" s="73"/>
      <c r="L20" s="73"/>
      <c r="O20" s="87"/>
      <c r="P20" s="87"/>
    </row>
    <row r="21" spans="3:17">
      <c r="C21" s="44"/>
      <c r="D21" s="44"/>
      <c r="E21" s="44"/>
      <c r="F21" s="73"/>
      <c r="G21" s="73"/>
      <c r="H21" s="73"/>
      <c r="I21" s="73"/>
      <c r="J21" s="73"/>
      <c r="K21" s="73"/>
      <c r="L21" s="73"/>
      <c r="O21" s="86" t="s">
        <v>143</v>
      </c>
      <c r="P21" s="86" t="s">
        <v>138</v>
      </c>
    </row>
    <row r="22" spans="3:17" ht="220" customHeight="1">
      <c r="C22" s="44"/>
      <c r="D22" s="44"/>
      <c r="E22" s="44"/>
      <c r="F22" s="73"/>
      <c r="G22" s="73"/>
      <c r="H22" s="73"/>
      <c r="I22" s="73"/>
      <c r="J22" s="73"/>
      <c r="K22" s="73"/>
      <c r="L22" s="73"/>
      <c r="O22" s="87"/>
      <c r="P22" s="87"/>
    </row>
    <row r="23" spans="3:17">
      <c r="C23" s="44"/>
      <c r="D23" s="44"/>
      <c r="E23" s="44"/>
      <c r="F23" s="73"/>
      <c r="G23" s="73"/>
      <c r="H23" s="73"/>
      <c r="I23" s="73"/>
      <c r="J23" s="73"/>
      <c r="K23" s="73"/>
      <c r="L23" s="73"/>
      <c r="O23" s="86" t="s">
        <v>139</v>
      </c>
      <c r="P23" s="86" t="s">
        <v>141</v>
      </c>
    </row>
    <row r="24" spans="3:17" ht="220" customHeight="1">
      <c r="C24" s="44"/>
      <c r="D24" s="44"/>
      <c r="E24" s="44"/>
      <c r="F24" s="73"/>
      <c r="G24" s="73"/>
      <c r="H24" s="73"/>
      <c r="I24" s="73"/>
      <c r="J24" s="73"/>
      <c r="K24" s="73"/>
      <c r="L24" s="73"/>
      <c r="O24" s="87"/>
      <c r="P24" s="87"/>
    </row>
    <row r="25" spans="3:17">
      <c r="C25" s="44"/>
      <c r="D25" s="44"/>
      <c r="E25" s="44"/>
      <c r="F25" s="73"/>
      <c r="G25" s="73"/>
      <c r="H25" s="73"/>
      <c r="I25" s="73"/>
      <c r="J25" s="73"/>
      <c r="K25" s="73"/>
      <c r="L25" s="73"/>
      <c r="O25" s="105" t="s">
        <v>142</v>
      </c>
      <c r="P25" s="106"/>
    </row>
    <row r="26" spans="3:17" ht="220" customHeight="1">
      <c r="C26" s="44"/>
      <c r="D26" s="44"/>
      <c r="E26" s="44"/>
      <c r="F26" s="73"/>
      <c r="G26" s="73"/>
      <c r="H26" s="73"/>
      <c r="I26" s="73"/>
      <c r="J26" s="73"/>
      <c r="K26" s="73"/>
      <c r="L26" s="73"/>
      <c r="O26" s="107"/>
      <c r="P26" s="108"/>
    </row>
  </sheetData>
  <mergeCells count="2">
    <mergeCell ref="O25:P25"/>
    <mergeCell ref="O26:P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D86D-DEFA-1B4E-AFEC-1B8193C24811}">
  <dimension ref="A1:J65"/>
  <sheetViews>
    <sheetView showGridLines="0" workbookViewId="0">
      <pane ySplit="1" topLeftCell="A41" activePane="bottomLeft" state="frozen"/>
      <selection activeCell="J2" sqref="J2"/>
      <selection pane="bottomLeft" activeCell="J2" sqref="J2"/>
    </sheetView>
  </sheetViews>
  <sheetFormatPr baseColWidth="10" defaultColWidth="8.83203125" defaultRowHeight="13"/>
  <cols>
    <col min="1" max="1" width="6.33203125" style="18" customWidth="1"/>
    <col min="2" max="2" width="5" style="18" bestFit="1" customWidth="1"/>
    <col min="3" max="3" width="5.83203125" style="18" bestFit="1" customWidth="1"/>
    <col min="4" max="4" width="5.83203125" style="18" customWidth="1"/>
    <col min="5" max="5" width="8.83203125" style="18"/>
    <col min="6" max="9" width="8.5" style="18" customWidth="1"/>
    <col min="10" max="16384" width="8.83203125" style="18"/>
  </cols>
  <sheetData>
    <row r="1" spans="1:10">
      <c r="A1" s="68" t="s">
        <v>115</v>
      </c>
      <c r="B1" s="68" t="s">
        <v>114</v>
      </c>
      <c r="C1" s="68" t="s">
        <v>113</v>
      </c>
      <c r="D1" s="68" t="s">
        <v>112</v>
      </c>
      <c r="E1" s="68" t="s">
        <v>149</v>
      </c>
      <c r="F1" s="68" t="s">
        <v>131</v>
      </c>
      <c r="G1" s="68" t="s">
        <v>126</v>
      </c>
      <c r="H1" s="68" t="s">
        <v>5</v>
      </c>
      <c r="I1" s="68" t="s">
        <v>12</v>
      </c>
      <c r="J1" s="68" t="s">
        <v>129</v>
      </c>
    </row>
    <row r="2" spans="1:10">
      <c r="A2" s="67">
        <v>1</v>
      </c>
      <c r="B2" s="67">
        <v>2018</v>
      </c>
      <c r="C2" s="67" t="s">
        <v>96</v>
      </c>
      <c r="D2" s="67" t="str">
        <f t="shared" ref="D2:D33" si="0">C2&amp;RIGHT(B2,2)</f>
        <v>Jan18</v>
      </c>
      <c r="E2" s="66">
        <v>7847.2849999999989</v>
      </c>
      <c r="F2" s="66"/>
      <c r="G2" s="66"/>
      <c r="H2" s="66"/>
      <c r="I2" s="66"/>
      <c r="J2" s="66"/>
    </row>
    <row r="3" spans="1:10">
      <c r="A3" s="67">
        <f t="shared" ref="A3:A34" si="1">A2+1</f>
        <v>2</v>
      </c>
      <c r="B3" s="67">
        <f t="shared" ref="B3:B13" si="2">B2</f>
        <v>2018</v>
      </c>
      <c r="C3" s="67" t="s">
        <v>97</v>
      </c>
      <c r="D3" s="67" t="str">
        <f t="shared" si="0"/>
        <v>Feb18</v>
      </c>
      <c r="E3" s="66">
        <v>6527.829999999999</v>
      </c>
      <c r="F3" s="66"/>
      <c r="G3" s="66"/>
      <c r="H3" s="66"/>
      <c r="I3" s="66"/>
      <c r="J3" s="65"/>
    </row>
    <row r="4" spans="1:10">
      <c r="A4" s="67">
        <f t="shared" si="1"/>
        <v>3</v>
      </c>
      <c r="B4" s="67">
        <f t="shared" si="2"/>
        <v>2018</v>
      </c>
      <c r="C4" s="67" t="s">
        <v>98</v>
      </c>
      <c r="D4" s="67" t="str">
        <f t="shared" si="0"/>
        <v>Mar18</v>
      </c>
      <c r="E4" s="66">
        <v>6440.8099999999995</v>
      </c>
      <c r="F4" s="66">
        <f t="shared" ref="F4:F35" si="3">AVERAGE(E2:E3)</f>
        <v>7187.557499999999</v>
      </c>
      <c r="G4" s="66">
        <f t="shared" ref="G4:G35" si="4">ABS(E4-F4)</f>
        <v>746.74749999999949</v>
      </c>
      <c r="H4" s="66">
        <f t="shared" ref="H4:H35" si="5">E4-F4</f>
        <v>-746.74749999999949</v>
      </c>
      <c r="I4" s="66">
        <f t="shared" ref="I4:I35" si="6">H4^2</f>
        <v>557631.82875624928</v>
      </c>
      <c r="J4" s="65">
        <f t="shared" ref="J4:J35" si="7">G4/E4</f>
        <v>0.11593999823003621</v>
      </c>
    </row>
    <row r="5" spans="1:10">
      <c r="A5" s="67">
        <f t="shared" si="1"/>
        <v>4</v>
      </c>
      <c r="B5" s="67">
        <f t="shared" si="2"/>
        <v>2018</v>
      </c>
      <c r="C5" s="67" t="s">
        <v>99</v>
      </c>
      <c r="D5" s="67" t="str">
        <f t="shared" si="0"/>
        <v>Apr18</v>
      </c>
      <c r="E5" s="66">
        <v>5371.8509999999997</v>
      </c>
      <c r="F5" s="66">
        <f t="shared" si="3"/>
        <v>6484.32</v>
      </c>
      <c r="G5" s="66">
        <f t="shared" si="4"/>
        <v>1112.4690000000001</v>
      </c>
      <c r="H5" s="66">
        <f t="shared" si="5"/>
        <v>-1112.4690000000001</v>
      </c>
      <c r="I5" s="66">
        <f t="shared" si="6"/>
        <v>1237587.275961</v>
      </c>
      <c r="J5" s="65">
        <f t="shared" si="7"/>
        <v>0.20709230393769301</v>
      </c>
    </row>
    <row r="6" spans="1:10">
      <c r="A6" s="67">
        <f t="shared" si="1"/>
        <v>5</v>
      </c>
      <c r="B6" s="67">
        <f t="shared" si="2"/>
        <v>2018</v>
      </c>
      <c r="C6" s="67" t="s">
        <v>100</v>
      </c>
      <c r="D6" s="67" t="str">
        <f t="shared" si="0"/>
        <v>May18</v>
      </c>
      <c r="E6" s="66">
        <v>4200.1780000000008</v>
      </c>
      <c r="F6" s="66">
        <f t="shared" si="3"/>
        <v>5906.3305</v>
      </c>
      <c r="G6" s="66">
        <f t="shared" si="4"/>
        <v>1706.1524999999992</v>
      </c>
      <c r="H6" s="66">
        <f t="shared" si="5"/>
        <v>-1706.1524999999992</v>
      </c>
      <c r="I6" s="66">
        <f t="shared" si="6"/>
        <v>2910956.3532562475</v>
      </c>
      <c r="J6" s="65">
        <f t="shared" si="7"/>
        <v>0.40620957016583559</v>
      </c>
    </row>
    <row r="7" spans="1:10">
      <c r="A7" s="67">
        <f t="shared" si="1"/>
        <v>6</v>
      </c>
      <c r="B7" s="67">
        <f t="shared" si="2"/>
        <v>2018</v>
      </c>
      <c r="C7" s="67" t="s">
        <v>101</v>
      </c>
      <c r="D7" s="67" t="str">
        <f t="shared" si="0"/>
        <v>Jun18</v>
      </c>
      <c r="E7" s="66">
        <v>3430.9440000000004</v>
      </c>
      <c r="F7" s="66">
        <f t="shared" si="3"/>
        <v>4786.0145000000002</v>
      </c>
      <c r="G7" s="66">
        <f t="shared" si="4"/>
        <v>1355.0704999999998</v>
      </c>
      <c r="H7" s="66">
        <f t="shared" si="5"/>
        <v>-1355.0704999999998</v>
      </c>
      <c r="I7" s="66">
        <f t="shared" si="6"/>
        <v>1836216.0599702494</v>
      </c>
      <c r="J7" s="65">
        <f t="shared" si="7"/>
        <v>0.39495558656742857</v>
      </c>
    </row>
    <row r="8" spans="1:10">
      <c r="A8" s="67">
        <f t="shared" si="1"/>
        <v>7</v>
      </c>
      <c r="B8" s="67">
        <f t="shared" si="2"/>
        <v>2018</v>
      </c>
      <c r="C8" s="67" t="s">
        <v>102</v>
      </c>
      <c r="D8" s="67" t="str">
        <f t="shared" si="0"/>
        <v>Jul18</v>
      </c>
      <c r="E8" s="66">
        <v>1868.194</v>
      </c>
      <c r="F8" s="66">
        <f t="shared" si="3"/>
        <v>3815.5610000000006</v>
      </c>
      <c r="G8" s="66">
        <f t="shared" si="4"/>
        <v>1947.3670000000006</v>
      </c>
      <c r="H8" s="66">
        <f t="shared" si="5"/>
        <v>-1947.3670000000006</v>
      </c>
      <c r="I8" s="66">
        <f t="shared" si="6"/>
        <v>3792238.2326890025</v>
      </c>
      <c r="J8" s="65">
        <f t="shared" si="7"/>
        <v>1.0423794316864312</v>
      </c>
    </row>
    <row r="9" spans="1:10">
      <c r="A9" s="67">
        <f t="shared" si="1"/>
        <v>8</v>
      </c>
      <c r="B9" s="67">
        <f t="shared" si="2"/>
        <v>2018</v>
      </c>
      <c r="C9" s="67" t="s">
        <v>103</v>
      </c>
      <c r="D9" s="67" t="str">
        <f t="shared" si="0"/>
        <v>Aug18</v>
      </c>
      <c r="E9" s="66">
        <v>5676.1359999999995</v>
      </c>
      <c r="F9" s="66">
        <f t="shared" si="3"/>
        <v>2649.5690000000004</v>
      </c>
      <c r="G9" s="66">
        <f t="shared" si="4"/>
        <v>3026.5669999999991</v>
      </c>
      <c r="H9" s="66">
        <f t="shared" si="5"/>
        <v>3026.5669999999991</v>
      </c>
      <c r="I9" s="66">
        <f t="shared" si="6"/>
        <v>9160107.8054889943</v>
      </c>
      <c r="J9" s="65">
        <f t="shared" si="7"/>
        <v>0.53320903516053864</v>
      </c>
    </row>
    <row r="10" spans="1:10">
      <c r="A10" s="67">
        <f t="shared" si="1"/>
        <v>9</v>
      </c>
      <c r="B10" s="67">
        <f t="shared" si="2"/>
        <v>2018</v>
      </c>
      <c r="C10" s="67" t="s">
        <v>104</v>
      </c>
      <c r="D10" s="67" t="str">
        <f t="shared" si="0"/>
        <v>Sep18</v>
      </c>
      <c r="E10" s="66">
        <v>5441.9040000000005</v>
      </c>
      <c r="F10" s="66">
        <f t="shared" si="3"/>
        <v>3772.165</v>
      </c>
      <c r="G10" s="66">
        <f t="shared" si="4"/>
        <v>1669.7390000000005</v>
      </c>
      <c r="H10" s="66">
        <f t="shared" si="5"/>
        <v>1669.7390000000005</v>
      </c>
      <c r="I10" s="66">
        <f t="shared" si="6"/>
        <v>2788028.3281210018</v>
      </c>
      <c r="J10" s="65">
        <f t="shared" si="7"/>
        <v>0.3068299257024748</v>
      </c>
    </row>
    <row r="11" spans="1:10">
      <c r="A11" s="67">
        <f t="shared" si="1"/>
        <v>10</v>
      </c>
      <c r="B11" s="67">
        <f t="shared" si="2"/>
        <v>2018</v>
      </c>
      <c r="C11" s="67" t="s">
        <v>105</v>
      </c>
      <c r="D11" s="67" t="str">
        <f t="shared" si="0"/>
        <v>Oct18</v>
      </c>
      <c r="E11" s="66">
        <v>8043.9160000000002</v>
      </c>
      <c r="F11" s="66">
        <f t="shared" si="3"/>
        <v>5559.02</v>
      </c>
      <c r="G11" s="66">
        <f t="shared" si="4"/>
        <v>2484.8959999999997</v>
      </c>
      <c r="H11" s="66">
        <f t="shared" si="5"/>
        <v>2484.8959999999997</v>
      </c>
      <c r="I11" s="66">
        <f t="shared" si="6"/>
        <v>6174708.1308159987</v>
      </c>
      <c r="J11" s="65">
        <f t="shared" si="7"/>
        <v>0.30891620449542234</v>
      </c>
    </row>
    <row r="12" spans="1:10">
      <c r="A12" s="67">
        <f t="shared" si="1"/>
        <v>11</v>
      </c>
      <c r="B12" s="67">
        <f t="shared" si="2"/>
        <v>2018</v>
      </c>
      <c r="C12" s="67" t="s">
        <v>106</v>
      </c>
      <c r="D12" s="67" t="str">
        <f t="shared" si="0"/>
        <v>Nov18</v>
      </c>
      <c r="E12" s="66">
        <v>9938.3109999999979</v>
      </c>
      <c r="F12" s="66">
        <f t="shared" si="3"/>
        <v>6742.91</v>
      </c>
      <c r="G12" s="66">
        <f t="shared" si="4"/>
        <v>3195.400999999998</v>
      </c>
      <c r="H12" s="66">
        <f t="shared" si="5"/>
        <v>3195.400999999998</v>
      </c>
      <c r="I12" s="66">
        <f t="shared" si="6"/>
        <v>10210587.550800987</v>
      </c>
      <c r="J12" s="65">
        <f t="shared" si="7"/>
        <v>0.32152354660666171</v>
      </c>
    </row>
    <row r="13" spans="1:10">
      <c r="A13" s="67">
        <f t="shared" si="1"/>
        <v>12</v>
      </c>
      <c r="B13" s="67">
        <f t="shared" si="2"/>
        <v>2018</v>
      </c>
      <c r="C13" s="67" t="s">
        <v>107</v>
      </c>
      <c r="D13" s="67" t="str">
        <f t="shared" si="0"/>
        <v>Dec18</v>
      </c>
      <c r="E13" s="66">
        <v>10066.77</v>
      </c>
      <c r="F13" s="66">
        <f t="shared" si="3"/>
        <v>8991.1134999999995</v>
      </c>
      <c r="G13" s="66">
        <f t="shared" si="4"/>
        <v>1075.656500000001</v>
      </c>
      <c r="H13" s="66">
        <f t="shared" si="5"/>
        <v>1075.656500000001</v>
      </c>
      <c r="I13" s="66">
        <f t="shared" si="6"/>
        <v>1157036.9059922521</v>
      </c>
      <c r="J13" s="65">
        <f t="shared" si="7"/>
        <v>0.10685219787479011</v>
      </c>
    </row>
    <row r="14" spans="1:10">
      <c r="A14" s="67">
        <f t="shared" si="1"/>
        <v>13</v>
      </c>
      <c r="B14" s="67">
        <v>2019</v>
      </c>
      <c r="C14" s="67" t="s">
        <v>96</v>
      </c>
      <c r="D14" s="67" t="str">
        <f t="shared" si="0"/>
        <v>Jan19</v>
      </c>
      <c r="E14" s="66">
        <v>9655.0019999999986</v>
      </c>
      <c r="F14" s="66">
        <f t="shared" si="3"/>
        <v>10002.540499999999</v>
      </c>
      <c r="G14" s="66">
        <f t="shared" si="4"/>
        <v>347.53850000000057</v>
      </c>
      <c r="H14" s="66">
        <f t="shared" si="5"/>
        <v>-347.53850000000057</v>
      </c>
      <c r="I14" s="66">
        <f t="shared" si="6"/>
        <v>120783.00898225039</v>
      </c>
      <c r="J14" s="65">
        <f t="shared" si="7"/>
        <v>3.5995694252575053E-2</v>
      </c>
    </row>
    <row r="15" spans="1:10">
      <c r="A15" s="67">
        <f t="shared" si="1"/>
        <v>14</v>
      </c>
      <c r="B15" s="67">
        <f t="shared" ref="B15:B25" si="8">B14</f>
        <v>2019</v>
      </c>
      <c r="C15" s="67" t="s">
        <v>97</v>
      </c>
      <c r="D15" s="67" t="str">
        <f t="shared" si="0"/>
        <v>Feb19</v>
      </c>
      <c r="E15" s="66">
        <v>7790.4749999999995</v>
      </c>
      <c r="F15" s="66">
        <f t="shared" si="3"/>
        <v>9860.8859999999986</v>
      </c>
      <c r="G15" s="66">
        <f t="shared" si="4"/>
        <v>2070.4109999999991</v>
      </c>
      <c r="H15" s="66">
        <f t="shared" si="5"/>
        <v>-2070.4109999999991</v>
      </c>
      <c r="I15" s="66">
        <f t="shared" si="6"/>
        <v>4286601.7089209966</v>
      </c>
      <c r="J15" s="65">
        <f t="shared" si="7"/>
        <v>0.26576184379001272</v>
      </c>
    </row>
    <row r="16" spans="1:10">
      <c r="A16" s="67">
        <f t="shared" si="1"/>
        <v>15</v>
      </c>
      <c r="B16" s="67">
        <f t="shared" si="8"/>
        <v>2019</v>
      </c>
      <c r="C16" s="67" t="s">
        <v>98</v>
      </c>
      <c r="D16" s="67" t="str">
        <f t="shared" si="0"/>
        <v>Mar19</v>
      </c>
      <c r="E16" s="66">
        <v>8154.6480000000001</v>
      </c>
      <c r="F16" s="66">
        <f t="shared" si="3"/>
        <v>8722.7384999999995</v>
      </c>
      <c r="G16" s="66">
        <f t="shared" si="4"/>
        <v>568.09049999999934</v>
      </c>
      <c r="H16" s="66">
        <f t="shared" si="5"/>
        <v>-568.09049999999934</v>
      </c>
      <c r="I16" s="66">
        <f t="shared" si="6"/>
        <v>322726.81619024923</v>
      </c>
      <c r="J16" s="65">
        <f t="shared" si="7"/>
        <v>6.9664625622099116E-2</v>
      </c>
    </row>
    <row r="17" spans="1:10">
      <c r="A17" s="67">
        <f t="shared" si="1"/>
        <v>16</v>
      </c>
      <c r="B17" s="67">
        <f t="shared" si="8"/>
        <v>2019</v>
      </c>
      <c r="C17" s="67" t="s">
        <v>99</v>
      </c>
      <c r="D17" s="67" t="str">
        <f t="shared" si="0"/>
        <v>Apr19</v>
      </c>
      <c r="E17" s="66">
        <v>7782.3239999999996</v>
      </c>
      <c r="F17" s="66">
        <f t="shared" si="3"/>
        <v>7972.5614999999998</v>
      </c>
      <c r="G17" s="66">
        <f t="shared" si="4"/>
        <v>190.23750000000018</v>
      </c>
      <c r="H17" s="66">
        <f t="shared" si="5"/>
        <v>-190.23750000000018</v>
      </c>
      <c r="I17" s="66">
        <f t="shared" si="6"/>
        <v>36190.306406250071</v>
      </c>
      <c r="J17" s="65">
        <f t="shared" si="7"/>
        <v>2.4444818797058589E-2</v>
      </c>
    </row>
    <row r="18" spans="1:10">
      <c r="A18" s="67">
        <f t="shared" si="1"/>
        <v>17</v>
      </c>
      <c r="B18" s="67">
        <f t="shared" si="8"/>
        <v>2019</v>
      </c>
      <c r="C18" s="67" t="s">
        <v>100</v>
      </c>
      <c r="D18" s="67" t="str">
        <f t="shared" si="0"/>
        <v>May19</v>
      </c>
      <c r="E18" s="66">
        <v>4575.808</v>
      </c>
      <c r="F18" s="66">
        <f t="shared" si="3"/>
        <v>7968.4859999999999</v>
      </c>
      <c r="G18" s="66">
        <f t="shared" si="4"/>
        <v>3392.6779999999999</v>
      </c>
      <c r="H18" s="66">
        <f t="shared" si="5"/>
        <v>-3392.6779999999999</v>
      </c>
      <c r="I18" s="66">
        <f t="shared" si="6"/>
        <v>11510264.011683999</v>
      </c>
      <c r="J18" s="65">
        <f t="shared" si="7"/>
        <v>0.74143801488174321</v>
      </c>
    </row>
    <row r="19" spans="1:10">
      <c r="A19" s="67">
        <f t="shared" si="1"/>
        <v>18</v>
      </c>
      <c r="B19" s="67">
        <f t="shared" si="8"/>
        <v>2019</v>
      </c>
      <c r="C19" s="67" t="s">
        <v>101</v>
      </c>
      <c r="D19" s="67" t="str">
        <f t="shared" si="0"/>
        <v>Jun19</v>
      </c>
      <c r="E19" s="66">
        <v>6464.8639999999996</v>
      </c>
      <c r="F19" s="66">
        <f t="shared" si="3"/>
        <v>6179.0659999999998</v>
      </c>
      <c r="G19" s="66">
        <f t="shared" si="4"/>
        <v>285.79799999999977</v>
      </c>
      <c r="H19" s="66">
        <f t="shared" si="5"/>
        <v>285.79799999999977</v>
      </c>
      <c r="I19" s="66">
        <f t="shared" si="6"/>
        <v>81680.496803999864</v>
      </c>
      <c r="J19" s="65">
        <f t="shared" si="7"/>
        <v>4.4207890529483651E-2</v>
      </c>
    </row>
    <row r="20" spans="1:10">
      <c r="A20" s="67">
        <f t="shared" si="1"/>
        <v>19</v>
      </c>
      <c r="B20" s="67">
        <f t="shared" si="8"/>
        <v>2019</v>
      </c>
      <c r="C20" s="67" t="s">
        <v>102</v>
      </c>
      <c r="D20" s="67" t="str">
        <f t="shared" si="0"/>
        <v>Jul19</v>
      </c>
      <c r="E20" s="66">
        <v>3092.25</v>
      </c>
      <c r="F20" s="66">
        <f t="shared" si="3"/>
        <v>5520.3359999999993</v>
      </c>
      <c r="G20" s="66">
        <f t="shared" si="4"/>
        <v>2428.0859999999993</v>
      </c>
      <c r="H20" s="66">
        <f t="shared" si="5"/>
        <v>-2428.0859999999993</v>
      </c>
      <c r="I20" s="66">
        <f t="shared" si="6"/>
        <v>5895601.6233959971</v>
      </c>
      <c r="J20" s="65">
        <f t="shared" si="7"/>
        <v>0.78521658986175091</v>
      </c>
    </row>
    <row r="21" spans="1:10">
      <c r="A21" s="67">
        <f t="shared" si="1"/>
        <v>20</v>
      </c>
      <c r="B21" s="67">
        <f t="shared" si="8"/>
        <v>2019</v>
      </c>
      <c r="C21" s="67" t="s">
        <v>103</v>
      </c>
      <c r="D21" s="67" t="str">
        <f t="shared" si="0"/>
        <v>Aug19</v>
      </c>
      <c r="E21" s="66">
        <v>6375.4879999999994</v>
      </c>
      <c r="F21" s="66">
        <f t="shared" si="3"/>
        <v>4778.5569999999998</v>
      </c>
      <c r="G21" s="66">
        <f t="shared" si="4"/>
        <v>1596.9309999999996</v>
      </c>
      <c r="H21" s="66">
        <f t="shared" si="5"/>
        <v>1596.9309999999996</v>
      </c>
      <c r="I21" s="66">
        <f t="shared" si="6"/>
        <v>2550188.6187609988</v>
      </c>
      <c r="J21" s="65">
        <f t="shared" si="7"/>
        <v>0.25047980640854467</v>
      </c>
    </row>
    <row r="22" spans="1:10">
      <c r="A22" s="67">
        <f t="shared" si="1"/>
        <v>21</v>
      </c>
      <c r="B22" s="67">
        <f t="shared" si="8"/>
        <v>2019</v>
      </c>
      <c r="C22" s="67" t="s">
        <v>104</v>
      </c>
      <c r="D22" s="67" t="str">
        <f t="shared" si="0"/>
        <v>Sep19</v>
      </c>
      <c r="E22" s="66">
        <v>6308.19</v>
      </c>
      <c r="F22" s="66">
        <f t="shared" si="3"/>
        <v>4733.8689999999997</v>
      </c>
      <c r="G22" s="66">
        <f t="shared" si="4"/>
        <v>1574.3209999999999</v>
      </c>
      <c r="H22" s="66">
        <f t="shared" si="5"/>
        <v>1574.3209999999999</v>
      </c>
      <c r="I22" s="66">
        <f t="shared" si="6"/>
        <v>2478486.6110409996</v>
      </c>
      <c r="J22" s="65">
        <f t="shared" si="7"/>
        <v>0.24956778410288846</v>
      </c>
    </row>
    <row r="23" spans="1:10">
      <c r="A23" s="67">
        <f t="shared" si="1"/>
        <v>22</v>
      </c>
      <c r="B23" s="67">
        <f t="shared" si="8"/>
        <v>2019</v>
      </c>
      <c r="C23" s="67" t="s">
        <v>105</v>
      </c>
      <c r="D23" s="67" t="str">
        <f t="shared" si="0"/>
        <v>Oct19</v>
      </c>
      <c r="E23" s="66">
        <v>9265.6540000000005</v>
      </c>
      <c r="F23" s="66">
        <f t="shared" si="3"/>
        <v>6341.8389999999999</v>
      </c>
      <c r="G23" s="66">
        <f t="shared" si="4"/>
        <v>2923.8150000000005</v>
      </c>
      <c r="H23" s="66">
        <f t="shared" si="5"/>
        <v>2923.8150000000005</v>
      </c>
      <c r="I23" s="66">
        <f t="shared" si="6"/>
        <v>8548694.154225003</v>
      </c>
      <c r="J23" s="65">
        <f t="shared" si="7"/>
        <v>0.3155540882489245</v>
      </c>
    </row>
    <row r="24" spans="1:10">
      <c r="A24" s="67">
        <f t="shared" si="1"/>
        <v>23</v>
      </c>
      <c r="B24" s="67">
        <f t="shared" si="8"/>
        <v>2019</v>
      </c>
      <c r="C24" s="67" t="s">
        <v>106</v>
      </c>
      <c r="D24" s="67" t="str">
        <f t="shared" si="0"/>
        <v>Nov19</v>
      </c>
      <c r="E24" s="66">
        <v>10319.85</v>
      </c>
      <c r="F24" s="66">
        <f t="shared" si="3"/>
        <v>7786.9220000000005</v>
      </c>
      <c r="G24" s="66">
        <f t="shared" si="4"/>
        <v>2532.9279999999999</v>
      </c>
      <c r="H24" s="66">
        <f t="shared" si="5"/>
        <v>2532.9279999999999</v>
      </c>
      <c r="I24" s="66">
        <f t="shared" si="6"/>
        <v>6415724.2531839991</v>
      </c>
      <c r="J24" s="65">
        <f t="shared" si="7"/>
        <v>0.24544232716560802</v>
      </c>
    </row>
    <row r="25" spans="1:10">
      <c r="A25" s="67">
        <f t="shared" si="1"/>
        <v>24</v>
      </c>
      <c r="B25" s="67">
        <f t="shared" si="8"/>
        <v>2019</v>
      </c>
      <c r="C25" s="67" t="s">
        <v>107</v>
      </c>
      <c r="D25" s="67" t="str">
        <f t="shared" si="0"/>
        <v>Dec19</v>
      </c>
      <c r="E25" s="66">
        <v>11297.114999999998</v>
      </c>
      <c r="F25" s="66">
        <f t="shared" si="3"/>
        <v>9792.7520000000004</v>
      </c>
      <c r="G25" s="66">
        <f t="shared" si="4"/>
        <v>1504.3629999999976</v>
      </c>
      <c r="H25" s="66">
        <f t="shared" si="5"/>
        <v>1504.3629999999976</v>
      </c>
      <c r="I25" s="66">
        <f t="shared" si="6"/>
        <v>2263108.0357689927</v>
      </c>
      <c r="J25" s="65">
        <f t="shared" si="7"/>
        <v>0.13316346695594386</v>
      </c>
    </row>
    <row r="26" spans="1:10">
      <c r="A26" s="67">
        <f t="shared" si="1"/>
        <v>25</v>
      </c>
      <c r="B26" s="67">
        <v>2020</v>
      </c>
      <c r="C26" s="67" t="s">
        <v>96</v>
      </c>
      <c r="D26" s="67" t="str">
        <f t="shared" si="0"/>
        <v>Jan20</v>
      </c>
      <c r="E26" s="66">
        <v>11052.812999999998</v>
      </c>
      <c r="F26" s="66">
        <f t="shared" si="3"/>
        <v>10808.482499999998</v>
      </c>
      <c r="G26" s="66">
        <f t="shared" si="4"/>
        <v>244.33050000000003</v>
      </c>
      <c r="H26" s="66">
        <f t="shared" si="5"/>
        <v>244.33050000000003</v>
      </c>
      <c r="I26" s="66">
        <f t="shared" si="6"/>
        <v>59697.393230250011</v>
      </c>
      <c r="J26" s="65">
        <f t="shared" si="7"/>
        <v>2.2105730007374598E-2</v>
      </c>
    </row>
    <row r="27" spans="1:10">
      <c r="A27" s="67">
        <f t="shared" si="1"/>
        <v>26</v>
      </c>
      <c r="B27" s="67">
        <f t="shared" ref="B27:B37" si="9">B26</f>
        <v>2020</v>
      </c>
      <c r="C27" s="67" t="s">
        <v>97</v>
      </c>
      <c r="D27" s="67" t="str">
        <f t="shared" si="0"/>
        <v>Feb20</v>
      </c>
      <c r="E27" s="66">
        <v>9199.42</v>
      </c>
      <c r="F27" s="66">
        <f t="shared" si="3"/>
        <v>11174.963999999998</v>
      </c>
      <c r="G27" s="66">
        <f t="shared" si="4"/>
        <v>1975.5439999999981</v>
      </c>
      <c r="H27" s="66">
        <f t="shared" si="5"/>
        <v>-1975.5439999999981</v>
      </c>
      <c r="I27" s="66">
        <f t="shared" si="6"/>
        <v>3902774.0959359924</v>
      </c>
      <c r="J27" s="65">
        <f t="shared" si="7"/>
        <v>0.21474658184972509</v>
      </c>
    </row>
    <row r="28" spans="1:10">
      <c r="A28" s="67">
        <f t="shared" si="1"/>
        <v>27</v>
      </c>
      <c r="B28" s="67">
        <f t="shared" si="9"/>
        <v>2020</v>
      </c>
      <c r="C28" s="67" t="s">
        <v>98</v>
      </c>
      <c r="D28" s="67" t="str">
        <f t="shared" si="0"/>
        <v>Mar20</v>
      </c>
      <c r="E28" s="66">
        <v>11255.789999999999</v>
      </c>
      <c r="F28" s="66">
        <f t="shared" si="3"/>
        <v>10126.1165</v>
      </c>
      <c r="G28" s="66">
        <f t="shared" si="4"/>
        <v>1129.673499999999</v>
      </c>
      <c r="H28" s="66">
        <f t="shared" si="5"/>
        <v>1129.673499999999</v>
      </c>
      <c r="I28" s="66">
        <f t="shared" si="6"/>
        <v>1276162.2166022477</v>
      </c>
      <c r="J28" s="65">
        <f t="shared" si="7"/>
        <v>0.10036376833611849</v>
      </c>
    </row>
    <row r="29" spans="1:10">
      <c r="A29" s="67">
        <f t="shared" si="1"/>
        <v>28</v>
      </c>
      <c r="B29" s="67">
        <f t="shared" si="9"/>
        <v>2020</v>
      </c>
      <c r="C29" s="67" t="s">
        <v>99</v>
      </c>
      <c r="D29" s="67" t="str">
        <f t="shared" si="0"/>
        <v>Apr20</v>
      </c>
      <c r="E29" s="66">
        <v>7258.4560000000001</v>
      </c>
      <c r="F29" s="66">
        <f t="shared" si="3"/>
        <v>10227.605</v>
      </c>
      <c r="G29" s="66">
        <f t="shared" si="4"/>
        <v>2969.1489999999994</v>
      </c>
      <c r="H29" s="66">
        <f t="shared" si="5"/>
        <v>-2969.1489999999994</v>
      </c>
      <c r="I29" s="66">
        <f t="shared" si="6"/>
        <v>8815845.7842009962</v>
      </c>
      <c r="J29" s="65">
        <f t="shared" si="7"/>
        <v>0.40906068728666251</v>
      </c>
    </row>
    <row r="30" spans="1:10">
      <c r="A30" s="67">
        <f t="shared" si="1"/>
        <v>29</v>
      </c>
      <c r="B30" s="67">
        <f t="shared" si="9"/>
        <v>2020</v>
      </c>
      <c r="C30" s="67" t="s">
        <v>100</v>
      </c>
      <c r="D30" s="67" t="str">
        <f t="shared" si="0"/>
        <v>May20</v>
      </c>
      <c r="E30" s="66">
        <v>4484.076</v>
      </c>
      <c r="F30" s="66">
        <f t="shared" si="3"/>
        <v>9257.1229999999996</v>
      </c>
      <c r="G30" s="66">
        <f t="shared" si="4"/>
        <v>4773.0469999999996</v>
      </c>
      <c r="H30" s="66">
        <f t="shared" si="5"/>
        <v>-4773.0469999999996</v>
      </c>
      <c r="I30" s="66">
        <f t="shared" si="6"/>
        <v>22781977.664208997</v>
      </c>
      <c r="J30" s="65">
        <f t="shared" si="7"/>
        <v>1.0644438229860509</v>
      </c>
    </row>
    <row r="31" spans="1:10">
      <c r="A31" s="67">
        <f t="shared" si="1"/>
        <v>30</v>
      </c>
      <c r="B31" s="67">
        <f t="shared" si="9"/>
        <v>2020</v>
      </c>
      <c r="C31" s="67" t="s">
        <v>101</v>
      </c>
      <c r="D31" s="67" t="str">
        <f t="shared" si="0"/>
        <v>Jun20</v>
      </c>
      <c r="E31" s="66">
        <v>6493.1359999999995</v>
      </c>
      <c r="F31" s="66">
        <f t="shared" si="3"/>
        <v>5871.2659999999996</v>
      </c>
      <c r="G31" s="66">
        <f t="shared" si="4"/>
        <v>621.86999999999989</v>
      </c>
      <c r="H31" s="66">
        <f t="shared" si="5"/>
        <v>621.86999999999989</v>
      </c>
      <c r="I31" s="66">
        <f t="shared" si="6"/>
        <v>386722.29689999984</v>
      </c>
      <c r="J31" s="65">
        <f t="shared" si="7"/>
        <v>9.5773444449646514E-2</v>
      </c>
    </row>
    <row r="32" spans="1:10">
      <c r="A32" s="67">
        <f t="shared" si="1"/>
        <v>31</v>
      </c>
      <c r="B32" s="67">
        <f t="shared" si="9"/>
        <v>2020</v>
      </c>
      <c r="C32" s="67" t="s">
        <v>102</v>
      </c>
      <c r="D32" s="67" t="str">
        <f t="shared" si="0"/>
        <v>Jul20</v>
      </c>
      <c r="E32" s="66">
        <v>3783.9449999999997</v>
      </c>
      <c r="F32" s="66">
        <f t="shared" si="3"/>
        <v>5488.6059999999998</v>
      </c>
      <c r="G32" s="66">
        <f t="shared" si="4"/>
        <v>1704.6610000000001</v>
      </c>
      <c r="H32" s="66">
        <f t="shared" si="5"/>
        <v>-1704.6610000000001</v>
      </c>
      <c r="I32" s="66">
        <f t="shared" si="6"/>
        <v>2905869.1249210001</v>
      </c>
      <c r="J32" s="65">
        <f t="shared" si="7"/>
        <v>0.45049835555220813</v>
      </c>
    </row>
    <row r="33" spans="1:10">
      <c r="A33" s="67">
        <f t="shared" si="1"/>
        <v>32</v>
      </c>
      <c r="B33" s="67">
        <f t="shared" si="9"/>
        <v>2020</v>
      </c>
      <c r="C33" s="67" t="s">
        <v>103</v>
      </c>
      <c r="D33" s="67" t="str">
        <f t="shared" si="0"/>
        <v>Aug20</v>
      </c>
      <c r="E33" s="66">
        <v>8938.1320000000014</v>
      </c>
      <c r="F33" s="66">
        <f t="shared" si="3"/>
        <v>5138.5404999999992</v>
      </c>
      <c r="G33" s="66">
        <f t="shared" si="4"/>
        <v>3799.5915000000023</v>
      </c>
      <c r="H33" s="66">
        <f t="shared" si="5"/>
        <v>3799.5915000000023</v>
      </c>
      <c r="I33" s="66">
        <f t="shared" si="6"/>
        <v>14436895.566872267</v>
      </c>
      <c r="J33" s="65">
        <f t="shared" si="7"/>
        <v>0.4250990587294976</v>
      </c>
    </row>
    <row r="34" spans="1:10">
      <c r="A34" s="67">
        <f t="shared" si="1"/>
        <v>33</v>
      </c>
      <c r="B34" s="67">
        <f t="shared" si="9"/>
        <v>2020</v>
      </c>
      <c r="C34" s="67" t="s">
        <v>104</v>
      </c>
      <c r="D34" s="67" t="str">
        <f t="shared" ref="D34:D59" si="10">C34&amp;RIGHT(B34,2)</f>
        <v>Sep20</v>
      </c>
      <c r="E34" s="66">
        <v>10206.913999999999</v>
      </c>
      <c r="F34" s="66">
        <f t="shared" si="3"/>
        <v>6361.0385000000006</v>
      </c>
      <c r="G34" s="66">
        <f t="shared" si="4"/>
        <v>3845.8754999999983</v>
      </c>
      <c r="H34" s="66">
        <f t="shared" si="5"/>
        <v>3845.8754999999983</v>
      </c>
      <c r="I34" s="66">
        <f t="shared" si="6"/>
        <v>14790758.361500237</v>
      </c>
      <c r="J34" s="65">
        <f t="shared" si="7"/>
        <v>0.37679121230961665</v>
      </c>
    </row>
    <row r="35" spans="1:10">
      <c r="A35" s="67">
        <f t="shared" ref="A35:A59" si="11">A34+1</f>
        <v>34</v>
      </c>
      <c r="B35" s="67">
        <f t="shared" si="9"/>
        <v>2020</v>
      </c>
      <c r="C35" s="67" t="s">
        <v>105</v>
      </c>
      <c r="D35" s="67" t="str">
        <f t="shared" si="10"/>
        <v>Oct20</v>
      </c>
      <c r="E35" s="66">
        <v>11594.027999999998</v>
      </c>
      <c r="F35" s="66">
        <f t="shared" si="3"/>
        <v>9572.523000000001</v>
      </c>
      <c r="G35" s="66">
        <f t="shared" si="4"/>
        <v>2021.5049999999974</v>
      </c>
      <c r="H35" s="66">
        <f t="shared" si="5"/>
        <v>2021.5049999999974</v>
      </c>
      <c r="I35" s="66">
        <f t="shared" si="6"/>
        <v>4086482.4650249896</v>
      </c>
      <c r="J35" s="65">
        <f t="shared" si="7"/>
        <v>0.17435743643192839</v>
      </c>
    </row>
    <row r="36" spans="1:10">
      <c r="A36" s="67">
        <f t="shared" si="11"/>
        <v>35</v>
      </c>
      <c r="B36" s="67">
        <f t="shared" si="9"/>
        <v>2020</v>
      </c>
      <c r="C36" s="67" t="s">
        <v>106</v>
      </c>
      <c r="D36" s="67" t="str">
        <f t="shared" si="10"/>
        <v>Nov20</v>
      </c>
      <c r="E36" s="66">
        <v>10956.597</v>
      </c>
      <c r="F36" s="66">
        <f t="shared" ref="F36:F59" si="12">AVERAGE(E34:E35)</f>
        <v>10900.470999999998</v>
      </c>
      <c r="G36" s="66">
        <f t="shared" ref="G36:G59" si="13">ABS(E36-F36)</f>
        <v>56.126000000002023</v>
      </c>
      <c r="H36" s="66">
        <f t="shared" ref="H36:H59" si="14">E36-F36</f>
        <v>56.126000000002023</v>
      </c>
      <c r="I36" s="66">
        <f t="shared" ref="I36:I59" si="15">H36^2</f>
        <v>3150.1278760002269</v>
      </c>
      <c r="J36" s="65">
        <f t="shared" ref="J36:J59" si="16">G36/E36</f>
        <v>5.1225759238933428E-3</v>
      </c>
    </row>
    <row r="37" spans="1:10">
      <c r="A37" s="67">
        <f t="shared" si="11"/>
        <v>36</v>
      </c>
      <c r="B37" s="67">
        <f t="shared" si="9"/>
        <v>2020</v>
      </c>
      <c r="C37" s="67" t="s">
        <v>107</v>
      </c>
      <c r="D37" s="67" t="str">
        <f t="shared" si="10"/>
        <v>Dec20</v>
      </c>
      <c r="E37" s="66">
        <v>12183.350999999999</v>
      </c>
      <c r="F37" s="66">
        <f t="shared" si="12"/>
        <v>11275.3125</v>
      </c>
      <c r="G37" s="66">
        <f t="shared" si="13"/>
        <v>908.03849999999875</v>
      </c>
      <c r="H37" s="66">
        <f t="shared" si="14"/>
        <v>908.03849999999875</v>
      </c>
      <c r="I37" s="66">
        <f t="shared" si="15"/>
        <v>824533.91748224769</v>
      </c>
      <c r="J37" s="65">
        <f t="shared" si="16"/>
        <v>7.4531095755182533E-2</v>
      </c>
    </row>
    <row r="38" spans="1:10">
      <c r="A38" s="67">
        <f t="shared" si="11"/>
        <v>37</v>
      </c>
      <c r="B38" s="67">
        <v>2021</v>
      </c>
      <c r="C38" s="67" t="s">
        <v>96</v>
      </c>
      <c r="D38" s="67" t="str">
        <f t="shared" si="10"/>
        <v>Jan21</v>
      </c>
      <c r="E38" s="66">
        <v>14452.444999999998</v>
      </c>
      <c r="F38" s="66">
        <f t="shared" si="12"/>
        <v>11569.973999999998</v>
      </c>
      <c r="G38" s="66">
        <f t="shared" si="13"/>
        <v>2882.4709999999995</v>
      </c>
      <c r="H38" s="66">
        <f t="shared" si="14"/>
        <v>2882.4709999999995</v>
      </c>
      <c r="I38" s="66">
        <f t="shared" si="15"/>
        <v>8308639.0658409977</v>
      </c>
      <c r="J38" s="65">
        <f t="shared" si="16"/>
        <v>0.19944521497919557</v>
      </c>
    </row>
    <row r="39" spans="1:10">
      <c r="A39" s="67">
        <f t="shared" si="11"/>
        <v>38</v>
      </c>
      <c r="B39" s="67">
        <f t="shared" ref="B39:B49" si="17">B38</f>
        <v>2021</v>
      </c>
      <c r="C39" s="67" t="s">
        <v>97</v>
      </c>
      <c r="D39" s="67" t="str">
        <f t="shared" si="10"/>
        <v>Feb21</v>
      </c>
      <c r="E39" s="66">
        <v>7790.4749999999995</v>
      </c>
      <c r="F39" s="66">
        <f t="shared" si="12"/>
        <v>13317.897999999997</v>
      </c>
      <c r="G39" s="66">
        <f t="shared" si="13"/>
        <v>5527.422999999998</v>
      </c>
      <c r="H39" s="66">
        <f t="shared" si="14"/>
        <v>-5527.422999999998</v>
      </c>
      <c r="I39" s="66">
        <f t="shared" si="15"/>
        <v>30552405.020928979</v>
      </c>
      <c r="J39" s="65">
        <f t="shared" si="16"/>
        <v>0.70951039570757857</v>
      </c>
    </row>
    <row r="40" spans="1:10">
      <c r="A40" s="67">
        <f t="shared" si="11"/>
        <v>39</v>
      </c>
      <c r="B40" s="67">
        <f t="shared" si="17"/>
        <v>2021</v>
      </c>
      <c r="C40" s="67" t="s">
        <v>98</v>
      </c>
      <c r="D40" s="67" t="str">
        <f t="shared" si="10"/>
        <v>Mar21</v>
      </c>
      <c r="E40" s="66">
        <v>10163.48</v>
      </c>
      <c r="F40" s="66">
        <f t="shared" si="12"/>
        <v>11121.46</v>
      </c>
      <c r="G40" s="66">
        <f t="shared" si="13"/>
        <v>957.97999999999956</v>
      </c>
      <c r="H40" s="66">
        <f t="shared" si="14"/>
        <v>-957.97999999999956</v>
      </c>
      <c r="I40" s="66">
        <f t="shared" si="15"/>
        <v>917725.68039999914</v>
      </c>
      <c r="J40" s="65">
        <f t="shared" si="16"/>
        <v>9.4257085171614408E-2</v>
      </c>
    </row>
    <row r="41" spans="1:10">
      <c r="A41" s="67">
        <f t="shared" si="11"/>
        <v>40</v>
      </c>
      <c r="B41" s="67">
        <f t="shared" si="17"/>
        <v>2021</v>
      </c>
      <c r="C41" s="67" t="s">
        <v>99</v>
      </c>
      <c r="D41" s="67" t="str">
        <f t="shared" si="10"/>
        <v>Apr21</v>
      </c>
      <c r="E41" s="66">
        <v>8161.829999999999</v>
      </c>
      <c r="F41" s="66">
        <f t="shared" si="12"/>
        <v>8976.9774999999991</v>
      </c>
      <c r="G41" s="66">
        <f t="shared" si="13"/>
        <v>815.14750000000004</v>
      </c>
      <c r="H41" s="66">
        <f t="shared" si="14"/>
        <v>-815.14750000000004</v>
      </c>
      <c r="I41" s="66">
        <f t="shared" si="15"/>
        <v>664465.44675625011</v>
      </c>
      <c r="J41" s="65">
        <f t="shared" si="16"/>
        <v>9.9873128942896405E-2</v>
      </c>
    </row>
    <row r="42" spans="1:10">
      <c r="A42" s="67">
        <f t="shared" si="11"/>
        <v>41</v>
      </c>
      <c r="B42" s="67">
        <f t="shared" si="17"/>
        <v>2021</v>
      </c>
      <c r="C42" s="67" t="s">
        <v>100</v>
      </c>
      <c r="D42" s="67" t="str">
        <f t="shared" si="10"/>
        <v>May21</v>
      </c>
      <c r="E42" s="66">
        <v>5493.1660000000002</v>
      </c>
      <c r="F42" s="66">
        <f t="shared" si="12"/>
        <v>9162.6549999999988</v>
      </c>
      <c r="G42" s="66">
        <f t="shared" si="13"/>
        <v>3669.4889999999987</v>
      </c>
      <c r="H42" s="66">
        <f t="shared" si="14"/>
        <v>-3669.4889999999987</v>
      </c>
      <c r="I42" s="66">
        <f t="shared" si="15"/>
        <v>13465149.52112099</v>
      </c>
      <c r="J42" s="65">
        <f t="shared" si="16"/>
        <v>0.66800985078550301</v>
      </c>
    </row>
    <row r="43" spans="1:10">
      <c r="A43" s="67">
        <f t="shared" si="11"/>
        <v>42</v>
      </c>
      <c r="B43" s="67">
        <f t="shared" si="17"/>
        <v>2021</v>
      </c>
      <c r="C43" s="67" t="s">
        <v>101</v>
      </c>
      <c r="D43" s="67" t="str">
        <f t="shared" si="10"/>
        <v>Jun21</v>
      </c>
      <c r="E43" s="66">
        <v>7141.0360000000001</v>
      </c>
      <c r="F43" s="66">
        <f t="shared" si="12"/>
        <v>6827.4979999999996</v>
      </c>
      <c r="G43" s="66">
        <f t="shared" si="13"/>
        <v>313.53800000000047</v>
      </c>
      <c r="H43" s="66">
        <f t="shared" si="14"/>
        <v>313.53800000000047</v>
      </c>
      <c r="I43" s="66">
        <f t="shared" si="15"/>
        <v>98306.077444000286</v>
      </c>
      <c r="J43" s="65">
        <f t="shared" si="16"/>
        <v>4.3906514404912743E-2</v>
      </c>
    </row>
    <row r="44" spans="1:10">
      <c r="A44" s="67">
        <f t="shared" si="11"/>
        <v>43</v>
      </c>
      <c r="B44" s="67">
        <f t="shared" si="17"/>
        <v>2021</v>
      </c>
      <c r="C44" s="67" t="s">
        <v>102</v>
      </c>
      <c r="D44" s="67" t="str">
        <f t="shared" si="10"/>
        <v>Jul21</v>
      </c>
      <c r="E44" s="66">
        <v>2128.2849999999999</v>
      </c>
      <c r="F44" s="66">
        <f t="shared" si="12"/>
        <v>6317.1010000000006</v>
      </c>
      <c r="G44" s="66">
        <f t="shared" si="13"/>
        <v>4188.8160000000007</v>
      </c>
      <c r="H44" s="66">
        <f t="shared" si="14"/>
        <v>-4188.8160000000007</v>
      </c>
      <c r="I44" s="66">
        <f t="shared" si="15"/>
        <v>17546179.481856007</v>
      </c>
      <c r="J44" s="65">
        <f t="shared" si="16"/>
        <v>1.9681649779047454</v>
      </c>
    </row>
    <row r="45" spans="1:10">
      <c r="A45" s="67">
        <f t="shared" si="11"/>
        <v>44</v>
      </c>
      <c r="B45" s="67">
        <f t="shared" si="17"/>
        <v>2021</v>
      </c>
      <c r="C45" s="67" t="s">
        <v>103</v>
      </c>
      <c r="D45" s="67" t="str">
        <f t="shared" si="10"/>
        <v>Aug21</v>
      </c>
      <c r="E45" s="66">
        <v>9041.112000000001</v>
      </c>
      <c r="F45" s="66">
        <f t="shared" si="12"/>
        <v>4634.6605</v>
      </c>
      <c r="G45" s="66">
        <f t="shared" si="13"/>
        <v>4406.451500000001</v>
      </c>
      <c r="H45" s="66">
        <f t="shared" si="14"/>
        <v>4406.451500000001</v>
      </c>
      <c r="I45" s="66">
        <f t="shared" si="15"/>
        <v>19416814.821852259</v>
      </c>
      <c r="J45" s="65">
        <f t="shared" si="16"/>
        <v>0.48737937324523806</v>
      </c>
    </row>
    <row r="46" spans="1:10">
      <c r="A46" s="67">
        <f t="shared" si="11"/>
        <v>45</v>
      </c>
      <c r="B46" s="67">
        <f t="shared" si="17"/>
        <v>2021</v>
      </c>
      <c r="C46" s="67" t="s">
        <v>104</v>
      </c>
      <c r="D46" s="67" t="str">
        <f t="shared" si="10"/>
        <v>Sep21</v>
      </c>
      <c r="E46" s="66">
        <v>7879.6800000000012</v>
      </c>
      <c r="F46" s="66">
        <f t="shared" si="12"/>
        <v>5584.6985000000004</v>
      </c>
      <c r="G46" s="66">
        <f t="shared" si="13"/>
        <v>2294.9815000000008</v>
      </c>
      <c r="H46" s="66">
        <f t="shared" si="14"/>
        <v>2294.9815000000008</v>
      </c>
      <c r="I46" s="66">
        <f t="shared" si="15"/>
        <v>5266940.0853422536</v>
      </c>
      <c r="J46" s="65">
        <f t="shared" si="16"/>
        <v>0.29125313464506181</v>
      </c>
    </row>
    <row r="47" spans="1:10">
      <c r="A47" s="67">
        <f t="shared" si="11"/>
        <v>46</v>
      </c>
      <c r="B47" s="67">
        <f t="shared" si="17"/>
        <v>2021</v>
      </c>
      <c r="C47" s="67" t="s">
        <v>105</v>
      </c>
      <c r="D47" s="67" t="str">
        <f t="shared" si="10"/>
        <v>Oct21</v>
      </c>
      <c r="E47" s="66">
        <v>11274.6</v>
      </c>
      <c r="F47" s="66">
        <f t="shared" si="12"/>
        <v>8460.3960000000006</v>
      </c>
      <c r="G47" s="66">
        <f t="shared" si="13"/>
        <v>2814.2039999999997</v>
      </c>
      <c r="H47" s="66">
        <f t="shared" si="14"/>
        <v>2814.2039999999997</v>
      </c>
      <c r="I47" s="66">
        <f t="shared" si="15"/>
        <v>7919744.1536159981</v>
      </c>
      <c r="J47" s="65">
        <f t="shared" si="16"/>
        <v>0.24960566228513648</v>
      </c>
    </row>
    <row r="48" spans="1:10">
      <c r="A48" s="67">
        <f t="shared" si="11"/>
        <v>47</v>
      </c>
      <c r="B48" s="67">
        <f t="shared" si="17"/>
        <v>2021</v>
      </c>
      <c r="C48" s="67" t="s">
        <v>106</v>
      </c>
      <c r="D48" s="67" t="str">
        <f t="shared" si="10"/>
        <v>Nov21</v>
      </c>
      <c r="E48" s="66">
        <v>11732.252999999999</v>
      </c>
      <c r="F48" s="66">
        <f t="shared" si="12"/>
        <v>9577.1400000000012</v>
      </c>
      <c r="G48" s="66">
        <f t="shared" si="13"/>
        <v>2155.1129999999976</v>
      </c>
      <c r="H48" s="66">
        <f t="shared" si="14"/>
        <v>2155.1129999999976</v>
      </c>
      <c r="I48" s="66">
        <f t="shared" si="15"/>
        <v>4644512.0427689897</v>
      </c>
      <c r="J48" s="65">
        <f t="shared" si="16"/>
        <v>0.18369131657832455</v>
      </c>
    </row>
    <row r="49" spans="1:10">
      <c r="A49" s="67">
        <f t="shared" si="11"/>
        <v>48</v>
      </c>
      <c r="B49" s="67">
        <f t="shared" si="17"/>
        <v>2021</v>
      </c>
      <c r="C49" s="67" t="s">
        <v>107</v>
      </c>
      <c r="D49" s="67" t="str">
        <f t="shared" si="10"/>
        <v>Dec21</v>
      </c>
      <c r="E49" s="66">
        <v>14142.308000000001</v>
      </c>
      <c r="F49" s="66">
        <f t="shared" si="12"/>
        <v>11503.4265</v>
      </c>
      <c r="G49" s="66">
        <f t="shared" si="13"/>
        <v>2638.8815000000013</v>
      </c>
      <c r="H49" s="66">
        <f t="shared" si="14"/>
        <v>2638.8815000000013</v>
      </c>
      <c r="I49" s="66">
        <f t="shared" si="15"/>
        <v>6963695.5710422574</v>
      </c>
      <c r="J49" s="65">
        <f t="shared" si="16"/>
        <v>0.18659482596475774</v>
      </c>
    </row>
    <row r="50" spans="1:10">
      <c r="A50" s="67">
        <f t="shared" si="11"/>
        <v>49</v>
      </c>
      <c r="B50" s="67">
        <v>2022</v>
      </c>
      <c r="C50" s="67" t="s">
        <v>96</v>
      </c>
      <c r="D50" s="67" t="str">
        <f t="shared" si="10"/>
        <v>Jan22</v>
      </c>
      <c r="E50" s="66">
        <v>12632.871999999999</v>
      </c>
      <c r="F50" s="66">
        <f t="shared" si="12"/>
        <v>12937.280500000001</v>
      </c>
      <c r="G50" s="66">
        <f t="shared" si="13"/>
        <v>304.40850000000137</v>
      </c>
      <c r="H50" s="66">
        <f t="shared" si="14"/>
        <v>-304.40850000000137</v>
      </c>
      <c r="I50" s="66">
        <f t="shared" si="15"/>
        <v>92664.534872250835</v>
      </c>
      <c r="J50" s="65">
        <f t="shared" si="16"/>
        <v>2.4096539567566376E-2</v>
      </c>
    </row>
    <row r="51" spans="1:10">
      <c r="A51" s="67">
        <f t="shared" si="11"/>
        <v>50</v>
      </c>
      <c r="B51" s="67">
        <f t="shared" ref="B51:B59" si="18">B50</f>
        <v>2022</v>
      </c>
      <c r="C51" s="67" t="s">
        <v>97</v>
      </c>
      <c r="D51" s="67" t="str">
        <f t="shared" si="10"/>
        <v>Feb22</v>
      </c>
      <c r="E51" s="66">
        <v>10410.574999999999</v>
      </c>
      <c r="F51" s="66">
        <f t="shared" si="12"/>
        <v>13387.59</v>
      </c>
      <c r="G51" s="66">
        <f t="shared" si="13"/>
        <v>2977.0150000000012</v>
      </c>
      <c r="H51" s="66">
        <f t="shared" si="14"/>
        <v>-2977.0150000000012</v>
      </c>
      <c r="I51" s="66">
        <f t="shared" si="15"/>
        <v>8862618.3102250081</v>
      </c>
      <c r="J51" s="65">
        <f t="shared" si="16"/>
        <v>0.28596066979969903</v>
      </c>
    </row>
    <row r="52" spans="1:10">
      <c r="A52" s="67">
        <f t="shared" si="11"/>
        <v>51</v>
      </c>
      <c r="B52" s="67">
        <f t="shared" si="18"/>
        <v>2022</v>
      </c>
      <c r="C52" s="67" t="s">
        <v>98</v>
      </c>
      <c r="D52" s="67" t="str">
        <f t="shared" si="10"/>
        <v>Mar22</v>
      </c>
      <c r="E52" s="66">
        <v>9244.753999999999</v>
      </c>
      <c r="F52" s="66">
        <f t="shared" si="12"/>
        <v>11521.7235</v>
      </c>
      <c r="G52" s="66">
        <f t="shared" si="13"/>
        <v>2276.9695000000011</v>
      </c>
      <c r="H52" s="66">
        <f t="shared" si="14"/>
        <v>-2276.9695000000011</v>
      </c>
      <c r="I52" s="66">
        <f t="shared" si="15"/>
        <v>5184590.1039302545</v>
      </c>
      <c r="J52" s="65">
        <f t="shared" si="16"/>
        <v>0.24629854942597729</v>
      </c>
    </row>
    <row r="53" spans="1:10">
      <c r="A53" s="67">
        <f t="shared" si="11"/>
        <v>52</v>
      </c>
      <c r="B53" s="67">
        <f t="shared" si="18"/>
        <v>2022</v>
      </c>
      <c r="C53" s="67" t="s">
        <v>99</v>
      </c>
      <c r="D53" s="67" t="str">
        <f t="shared" si="10"/>
        <v>Apr22</v>
      </c>
      <c r="E53" s="66">
        <v>7975.4400000000005</v>
      </c>
      <c r="F53" s="66">
        <f t="shared" si="12"/>
        <v>9827.664499999999</v>
      </c>
      <c r="G53" s="66">
        <f t="shared" si="13"/>
        <v>1852.2244999999984</v>
      </c>
      <c r="H53" s="66">
        <f t="shared" si="14"/>
        <v>-1852.2244999999984</v>
      </c>
      <c r="I53" s="66">
        <f t="shared" si="15"/>
        <v>3430735.598400244</v>
      </c>
      <c r="J53" s="65">
        <f t="shared" si="16"/>
        <v>0.23224104250047625</v>
      </c>
    </row>
    <row r="54" spans="1:10">
      <c r="A54" s="67">
        <f t="shared" si="11"/>
        <v>53</v>
      </c>
      <c r="B54" s="67">
        <f t="shared" si="18"/>
        <v>2022</v>
      </c>
      <c r="C54" s="67" t="s">
        <v>100</v>
      </c>
      <c r="D54" s="67" t="str">
        <f t="shared" si="10"/>
        <v>May22</v>
      </c>
      <c r="E54" s="66">
        <v>4133.6399999999994</v>
      </c>
      <c r="F54" s="66">
        <f t="shared" si="12"/>
        <v>8610.0969999999998</v>
      </c>
      <c r="G54" s="66">
        <f t="shared" si="13"/>
        <v>4476.4570000000003</v>
      </c>
      <c r="H54" s="66">
        <f t="shared" si="14"/>
        <v>-4476.4570000000003</v>
      </c>
      <c r="I54" s="66">
        <f t="shared" si="15"/>
        <v>20038667.272849005</v>
      </c>
      <c r="J54" s="65">
        <f t="shared" si="16"/>
        <v>1.0829334436477296</v>
      </c>
    </row>
    <row r="55" spans="1:10">
      <c r="A55" s="67">
        <f t="shared" si="11"/>
        <v>54</v>
      </c>
      <c r="B55" s="67">
        <f t="shared" si="18"/>
        <v>2022</v>
      </c>
      <c r="C55" s="67" t="s">
        <v>101</v>
      </c>
      <c r="D55" s="67" t="str">
        <f t="shared" si="10"/>
        <v>Jun22</v>
      </c>
      <c r="E55" s="66">
        <v>7045.8269999999993</v>
      </c>
      <c r="F55" s="66">
        <f t="shared" si="12"/>
        <v>6054.54</v>
      </c>
      <c r="G55" s="66">
        <f t="shared" si="13"/>
        <v>991.28699999999935</v>
      </c>
      <c r="H55" s="66">
        <f t="shared" si="14"/>
        <v>991.28699999999935</v>
      </c>
      <c r="I55" s="66">
        <f t="shared" si="15"/>
        <v>982649.9163689987</v>
      </c>
      <c r="J55" s="65">
        <f t="shared" si="16"/>
        <v>0.1406913624192021</v>
      </c>
    </row>
    <row r="56" spans="1:10">
      <c r="A56" s="67">
        <f t="shared" si="11"/>
        <v>55</v>
      </c>
      <c r="B56" s="67">
        <f t="shared" si="18"/>
        <v>2022</v>
      </c>
      <c r="C56" s="67" t="s">
        <v>102</v>
      </c>
      <c r="D56" s="67" t="str">
        <f t="shared" si="10"/>
        <v>Jul22</v>
      </c>
      <c r="E56" s="66">
        <v>3536.5840000000003</v>
      </c>
      <c r="F56" s="66">
        <f t="shared" si="12"/>
        <v>5589.7334999999994</v>
      </c>
      <c r="G56" s="66">
        <f t="shared" si="13"/>
        <v>2053.1494999999991</v>
      </c>
      <c r="H56" s="66">
        <f t="shared" si="14"/>
        <v>-2053.1494999999991</v>
      </c>
      <c r="I56" s="66">
        <f t="shared" si="15"/>
        <v>4215422.8693502462</v>
      </c>
      <c r="J56" s="65">
        <f t="shared" si="16"/>
        <v>0.5805459449005026</v>
      </c>
    </row>
    <row r="57" spans="1:10">
      <c r="A57" s="67">
        <f t="shared" si="11"/>
        <v>56</v>
      </c>
      <c r="B57" s="67">
        <f t="shared" si="18"/>
        <v>2022</v>
      </c>
      <c r="C57" s="67" t="s">
        <v>103</v>
      </c>
      <c r="D57" s="67" t="str">
        <f t="shared" si="10"/>
        <v>Aug22</v>
      </c>
      <c r="E57" s="66">
        <v>8548.6320000000014</v>
      </c>
      <c r="F57" s="66">
        <f t="shared" si="12"/>
        <v>5291.2055</v>
      </c>
      <c r="G57" s="66">
        <f t="shared" si="13"/>
        <v>3257.4265000000014</v>
      </c>
      <c r="H57" s="66">
        <f t="shared" si="14"/>
        <v>3257.4265000000014</v>
      </c>
      <c r="I57" s="66">
        <f t="shared" si="15"/>
        <v>10610827.402902259</v>
      </c>
      <c r="J57" s="65">
        <f t="shared" si="16"/>
        <v>0.38104652299923553</v>
      </c>
    </row>
    <row r="58" spans="1:10">
      <c r="A58" s="67">
        <f t="shared" si="11"/>
        <v>57</v>
      </c>
      <c r="B58" s="67">
        <f t="shared" si="18"/>
        <v>2022</v>
      </c>
      <c r="C58" s="67" t="s">
        <v>104</v>
      </c>
      <c r="D58" s="67" t="str">
        <f t="shared" si="10"/>
        <v>Sep22</v>
      </c>
      <c r="E58" s="66">
        <v>10476.828</v>
      </c>
      <c r="F58" s="66">
        <f t="shared" si="12"/>
        <v>6042.6080000000011</v>
      </c>
      <c r="G58" s="66">
        <f t="shared" si="13"/>
        <v>4434.2199999999984</v>
      </c>
      <c r="H58" s="66">
        <f t="shared" si="14"/>
        <v>4434.2199999999984</v>
      </c>
      <c r="I58" s="66">
        <f t="shared" si="15"/>
        <v>19662307.008399986</v>
      </c>
      <c r="J58" s="65">
        <f t="shared" si="16"/>
        <v>0.4232406984251339</v>
      </c>
    </row>
    <row r="59" spans="1:10">
      <c r="A59" s="67">
        <f t="shared" si="11"/>
        <v>58</v>
      </c>
      <c r="B59" s="67">
        <f t="shared" si="18"/>
        <v>2022</v>
      </c>
      <c r="C59" s="67" t="s">
        <v>105</v>
      </c>
      <c r="D59" s="67" t="str">
        <f t="shared" si="10"/>
        <v>Oct22</v>
      </c>
      <c r="E59" s="66">
        <v>10629.36</v>
      </c>
      <c r="F59" s="66">
        <f t="shared" si="12"/>
        <v>9512.73</v>
      </c>
      <c r="G59" s="66">
        <f t="shared" si="13"/>
        <v>1116.630000000001</v>
      </c>
      <c r="H59" s="66">
        <f t="shared" si="14"/>
        <v>1116.630000000001</v>
      </c>
      <c r="I59" s="66">
        <f t="shared" si="15"/>
        <v>1246862.5569000023</v>
      </c>
      <c r="J59" s="65">
        <f t="shared" si="16"/>
        <v>0.10505148005148014</v>
      </c>
    </row>
    <row r="60" spans="1:10">
      <c r="F60" s="64" t="s">
        <v>110</v>
      </c>
      <c r="G60" s="63">
        <f>SUM(G2:G59)</f>
        <v>118188.95849999999</v>
      </c>
      <c r="H60" s="63">
        <f>SUM(H2:H59)</f>
        <v>5416.3014999999996</v>
      </c>
      <c r="I60" s="70">
        <f>AVERAGE(I3:I59)</f>
        <v>6226748.9227703242</v>
      </c>
    </row>
    <row r="61" spans="1:10">
      <c r="I61" s="72" t="s">
        <v>12</v>
      </c>
    </row>
    <row r="62" spans="1:10">
      <c r="D62" s="103" t="s">
        <v>145</v>
      </c>
      <c r="E62" s="104"/>
      <c r="F62" s="61">
        <f>AVERAGE($G$3:$G$59)</f>
        <v>2110.5171160714285</v>
      </c>
    </row>
    <row r="63" spans="1:10">
      <c r="D63" s="103" t="s">
        <v>144</v>
      </c>
      <c r="E63" s="104"/>
      <c r="F63" s="62">
        <f>H60/F62</f>
        <v>2.5663385806043801</v>
      </c>
    </row>
    <row r="64" spans="1:10">
      <c r="D64" s="103" t="s">
        <v>12</v>
      </c>
      <c r="E64" s="104"/>
      <c r="F64" s="61">
        <f>AVERAGE($I$3:$I$59)</f>
        <v>6226748.9227703242</v>
      </c>
    </row>
    <row r="65" spans="4:6">
      <c r="D65" s="103" t="s">
        <v>129</v>
      </c>
      <c r="E65" s="104"/>
      <c r="F65" s="60">
        <f>AVERAGE($J$3:$J$59)</f>
        <v>0.33931314741096086</v>
      </c>
    </row>
  </sheetData>
  <mergeCells count="4">
    <mergeCell ref="D62:E62"/>
    <mergeCell ref="D63:E63"/>
    <mergeCell ref="D64:E64"/>
    <mergeCell ref="D65:E65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8A5F-1D23-4447-A2AA-8FDBA3A1ECA7}">
  <dimension ref="A1:J65"/>
  <sheetViews>
    <sheetView showGridLines="0" workbookViewId="0">
      <pane ySplit="1" topLeftCell="A39" activePane="bottomLeft" state="frozen"/>
      <selection activeCell="J2" sqref="J2"/>
      <selection pane="bottomLeft" activeCell="E1" sqref="E1:E59"/>
    </sheetView>
  </sheetViews>
  <sheetFormatPr baseColWidth="10" defaultColWidth="8.83203125" defaultRowHeight="13"/>
  <cols>
    <col min="1" max="1" width="6.33203125" style="18" customWidth="1"/>
    <col min="2" max="2" width="5" style="18" bestFit="1" customWidth="1"/>
    <col min="3" max="3" width="5.83203125" style="18" bestFit="1" customWidth="1"/>
    <col min="4" max="4" width="5.83203125" style="18" customWidth="1"/>
    <col min="5" max="5" width="8.83203125" style="18"/>
    <col min="6" max="9" width="8.5" style="18" customWidth="1"/>
    <col min="10" max="16384" width="8.83203125" style="18"/>
  </cols>
  <sheetData>
    <row r="1" spans="1:10">
      <c r="A1" s="68" t="s">
        <v>115</v>
      </c>
      <c r="B1" s="68" t="s">
        <v>114</v>
      </c>
      <c r="C1" s="68" t="s">
        <v>113</v>
      </c>
      <c r="D1" s="68" t="s">
        <v>112</v>
      </c>
      <c r="E1" s="68" t="s">
        <v>149</v>
      </c>
      <c r="F1" s="68" t="s">
        <v>132</v>
      </c>
      <c r="G1" s="68" t="s">
        <v>126</v>
      </c>
      <c r="H1" s="68" t="s">
        <v>5</v>
      </c>
      <c r="I1" s="68" t="s">
        <v>12</v>
      </c>
      <c r="J1" s="68" t="s">
        <v>129</v>
      </c>
    </row>
    <row r="2" spans="1:10">
      <c r="A2" s="67">
        <v>1</v>
      </c>
      <c r="B2" s="67">
        <v>2018</v>
      </c>
      <c r="C2" s="67" t="s">
        <v>96</v>
      </c>
      <c r="D2" s="67" t="str">
        <f t="shared" ref="D2:D33" si="0">C2&amp;RIGHT(B2,2)</f>
        <v>Jan18</v>
      </c>
      <c r="E2" s="66">
        <v>7847.2849999999989</v>
      </c>
      <c r="F2" s="66"/>
      <c r="G2" s="66"/>
      <c r="H2" s="66"/>
      <c r="I2" s="66"/>
      <c r="J2" s="66"/>
    </row>
    <row r="3" spans="1:10">
      <c r="A3" s="67">
        <f t="shared" ref="A3:A34" si="1">A2+1</f>
        <v>2</v>
      </c>
      <c r="B3" s="67">
        <f t="shared" ref="B3:B13" si="2">B2</f>
        <v>2018</v>
      </c>
      <c r="C3" s="67" t="s">
        <v>97</v>
      </c>
      <c r="D3" s="67" t="str">
        <f t="shared" si="0"/>
        <v>Feb18</v>
      </c>
      <c r="E3" s="66">
        <v>6527.829999999999</v>
      </c>
      <c r="F3" s="66"/>
      <c r="G3" s="66"/>
      <c r="H3" s="66"/>
      <c r="I3" s="66"/>
      <c r="J3" s="65"/>
    </row>
    <row r="4" spans="1:10">
      <c r="A4" s="67">
        <f t="shared" si="1"/>
        <v>3</v>
      </c>
      <c r="B4" s="67">
        <f t="shared" si="2"/>
        <v>2018</v>
      </c>
      <c r="C4" s="67" t="s">
        <v>98</v>
      </c>
      <c r="D4" s="67" t="str">
        <f t="shared" si="0"/>
        <v>Mar18</v>
      </c>
      <c r="E4" s="66">
        <v>6440.8099999999995</v>
      </c>
      <c r="F4" s="66"/>
      <c r="G4" s="66"/>
      <c r="H4" s="66"/>
      <c r="I4" s="66"/>
      <c r="J4" s="65"/>
    </row>
    <row r="5" spans="1:10">
      <c r="A5" s="67">
        <f t="shared" si="1"/>
        <v>4</v>
      </c>
      <c r="B5" s="67">
        <f t="shared" si="2"/>
        <v>2018</v>
      </c>
      <c r="C5" s="67" t="s">
        <v>99</v>
      </c>
      <c r="D5" s="67" t="str">
        <f t="shared" si="0"/>
        <v>Apr18</v>
      </c>
      <c r="E5" s="66">
        <v>5371.8509999999997</v>
      </c>
      <c r="F5" s="66">
        <f t="shared" ref="F5:F36" si="3">AVERAGE(E2:E4)</f>
        <v>6938.6416666666655</v>
      </c>
      <c r="G5" s="66">
        <f t="shared" ref="G5:G36" si="4">ABS(E5-F5)</f>
        <v>1566.7906666666659</v>
      </c>
      <c r="H5" s="66">
        <f t="shared" ref="H5:H36" si="5">E5-F5</f>
        <v>-1566.7906666666659</v>
      </c>
      <c r="I5" s="66">
        <f t="shared" ref="I5:I36" si="6">H5^2</f>
        <v>2454832.9931537751</v>
      </c>
      <c r="J5" s="65">
        <f t="shared" ref="J5:J36" si="7">G5/E5</f>
        <v>0.29166681403982836</v>
      </c>
    </row>
    <row r="6" spans="1:10">
      <c r="A6" s="67">
        <f t="shared" si="1"/>
        <v>5</v>
      </c>
      <c r="B6" s="67">
        <f t="shared" si="2"/>
        <v>2018</v>
      </c>
      <c r="C6" s="67" t="s">
        <v>100</v>
      </c>
      <c r="D6" s="67" t="str">
        <f t="shared" si="0"/>
        <v>May18</v>
      </c>
      <c r="E6" s="66">
        <v>4200.1780000000008</v>
      </c>
      <c r="F6" s="66">
        <f t="shared" si="3"/>
        <v>6113.4969999999994</v>
      </c>
      <c r="G6" s="66">
        <f t="shared" si="4"/>
        <v>1913.3189999999986</v>
      </c>
      <c r="H6" s="66">
        <f t="shared" si="5"/>
        <v>-1913.3189999999986</v>
      </c>
      <c r="I6" s="66">
        <f t="shared" si="6"/>
        <v>3660789.5957609946</v>
      </c>
      <c r="J6" s="65">
        <f t="shared" si="7"/>
        <v>0.45553283694167207</v>
      </c>
    </row>
    <row r="7" spans="1:10">
      <c r="A7" s="67">
        <f t="shared" si="1"/>
        <v>6</v>
      </c>
      <c r="B7" s="67">
        <f t="shared" si="2"/>
        <v>2018</v>
      </c>
      <c r="C7" s="67" t="s">
        <v>101</v>
      </c>
      <c r="D7" s="67" t="str">
        <f t="shared" si="0"/>
        <v>Jun18</v>
      </c>
      <c r="E7" s="66">
        <v>3430.9440000000004</v>
      </c>
      <c r="F7" s="66">
        <f t="shared" si="3"/>
        <v>5337.6130000000003</v>
      </c>
      <c r="G7" s="66">
        <f t="shared" si="4"/>
        <v>1906.6689999999999</v>
      </c>
      <c r="H7" s="66">
        <f t="shared" si="5"/>
        <v>-1906.6689999999999</v>
      </c>
      <c r="I7" s="66">
        <f t="shared" si="6"/>
        <v>3635386.6755609997</v>
      </c>
      <c r="J7" s="65">
        <f t="shared" si="7"/>
        <v>0.55572722842459676</v>
      </c>
    </row>
    <row r="8" spans="1:10">
      <c r="A8" s="67">
        <f t="shared" si="1"/>
        <v>7</v>
      </c>
      <c r="B8" s="67">
        <f t="shared" si="2"/>
        <v>2018</v>
      </c>
      <c r="C8" s="67" t="s">
        <v>102</v>
      </c>
      <c r="D8" s="67" t="str">
        <f t="shared" si="0"/>
        <v>Jul18</v>
      </c>
      <c r="E8" s="66">
        <v>1868.194</v>
      </c>
      <c r="F8" s="66">
        <f t="shared" si="3"/>
        <v>4334.3243333333339</v>
      </c>
      <c r="G8" s="66">
        <f t="shared" si="4"/>
        <v>2466.130333333334</v>
      </c>
      <c r="H8" s="66">
        <f t="shared" si="5"/>
        <v>-2466.130333333334</v>
      </c>
      <c r="I8" s="66">
        <f t="shared" si="6"/>
        <v>6081798.8209867813</v>
      </c>
      <c r="J8" s="65">
        <f t="shared" si="7"/>
        <v>1.3200611571032419</v>
      </c>
    </row>
    <row r="9" spans="1:10">
      <c r="A9" s="67">
        <f t="shared" si="1"/>
        <v>8</v>
      </c>
      <c r="B9" s="67">
        <f t="shared" si="2"/>
        <v>2018</v>
      </c>
      <c r="C9" s="67" t="s">
        <v>103</v>
      </c>
      <c r="D9" s="67" t="str">
        <f t="shared" si="0"/>
        <v>Aug18</v>
      </c>
      <c r="E9" s="66">
        <v>5676.1359999999995</v>
      </c>
      <c r="F9" s="66">
        <f t="shared" si="3"/>
        <v>3166.4386666666669</v>
      </c>
      <c r="G9" s="66">
        <f t="shared" si="4"/>
        <v>2509.6973333333326</v>
      </c>
      <c r="H9" s="66">
        <f t="shared" si="5"/>
        <v>2509.6973333333326</v>
      </c>
      <c r="I9" s="66">
        <f t="shared" si="6"/>
        <v>6298580.7049404411</v>
      </c>
      <c r="J9" s="65">
        <f t="shared" si="7"/>
        <v>0.44214890787206873</v>
      </c>
    </row>
    <row r="10" spans="1:10">
      <c r="A10" s="67">
        <f t="shared" si="1"/>
        <v>9</v>
      </c>
      <c r="B10" s="67">
        <f t="shared" si="2"/>
        <v>2018</v>
      </c>
      <c r="C10" s="67" t="s">
        <v>104</v>
      </c>
      <c r="D10" s="67" t="str">
        <f t="shared" si="0"/>
        <v>Sep18</v>
      </c>
      <c r="E10" s="66">
        <v>5441.9040000000005</v>
      </c>
      <c r="F10" s="66">
        <f t="shared" si="3"/>
        <v>3658.4246666666672</v>
      </c>
      <c r="G10" s="66">
        <f t="shared" si="4"/>
        <v>1783.4793333333332</v>
      </c>
      <c r="H10" s="66">
        <f t="shared" si="5"/>
        <v>1783.4793333333332</v>
      </c>
      <c r="I10" s="66">
        <f t="shared" si="6"/>
        <v>3180798.5324271107</v>
      </c>
      <c r="J10" s="65">
        <f t="shared" si="7"/>
        <v>0.32773075992030237</v>
      </c>
    </row>
    <row r="11" spans="1:10">
      <c r="A11" s="67">
        <f t="shared" si="1"/>
        <v>10</v>
      </c>
      <c r="B11" s="67">
        <f t="shared" si="2"/>
        <v>2018</v>
      </c>
      <c r="C11" s="67" t="s">
        <v>105</v>
      </c>
      <c r="D11" s="67" t="str">
        <f t="shared" si="0"/>
        <v>Oct18</v>
      </c>
      <c r="E11" s="66">
        <v>8043.9160000000002</v>
      </c>
      <c r="F11" s="66">
        <f t="shared" si="3"/>
        <v>4328.7446666666665</v>
      </c>
      <c r="G11" s="66">
        <f t="shared" si="4"/>
        <v>3715.1713333333337</v>
      </c>
      <c r="H11" s="66">
        <f t="shared" si="5"/>
        <v>3715.1713333333337</v>
      </c>
      <c r="I11" s="66">
        <f t="shared" si="6"/>
        <v>13802498.03602178</v>
      </c>
      <c r="J11" s="65">
        <f t="shared" si="7"/>
        <v>0.46186103053951999</v>
      </c>
    </row>
    <row r="12" spans="1:10">
      <c r="A12" s="67">
        <f t="shared" si="1"/>
        <v>11</v>
      </c>
      <c r="B12" s="67">
        <f t="shared" si="2"/>
        <v>2018</v>
      </c>
      <c r="C12" s="67" t="s">
        <v>106</v>
      </c>
      <c r="D12" s="67" t="str">
        <f t="shared" si="0"/>
        <v>Nov18</v>
      </c>
      <c r="E12" s="66">
        <v>9938.3109999999979</v>
      </c>
      <c r="F12" s="66">
        <f t="shared" si="3"/>
        <v>6387.318666666667</v>
      </c>
      <c r="G12" s="66">
        <f t="shared" si="4"/>
        <v>3550.9923333333309</v>
      </c>
      <c r="H12" s="66">
        <f t="shared" si="5"/>
        <v>3550.9923333333309</v>
      </c>
      <c r="I12" s="66">
        <f t="shared" si="6"/>
        <v>12609546.551392093</v>
      </c>
      <c r="J12" s="65">
        <f t="shared" si="7"/>
        <v>0.35730340229173063</v>
      </c>
    </row>
    <row r="13" spans="1:10">
      <c r="A13" s="67">
        <f t="shared" si="1"/>
        <v>12</v>
      </c>
      <c r="B13" s="67">
        <f t="shared" si="2"/>
        <v>2018</v>
      </c>
      <c r="C13" s="67" t="s">
        <v>107</v>
      </c>
      <c r="D13" s="67" t="str">
        <f t="shared" si="0"/>
        <v>Dec18</v>
      </c>
      <c r="E13" s="66">
        <v>10066.77</v>
      </c>
      <c r="F13" s="66">
        <f t="shared" si="3"/>
        <v>7808.0436666666656</v>
      </c>
      <c r="G13" s="66">
        <f t="shared" si="4"/>
        <v>2258.7263333333349</v>
      </c>
      <c r="H13" s="66">
        <f t="shared" si="5"/>
        <v>2258.7263333333349</v>
      </c>
      <c r="I13" s="66">
        <f t="shared" si="6"/>
        <v>5101844.6488934513</v>
      </c>
      <c r="J13" s="65">
        <f t="shared" si="7"/>
        <v>0.22437448489767173</v>
      </c>
    </row>
    <row r="14" spans="1:10">
      <c r="A14" s="67">
        <f t="shared" si="1"/>
        <v>13</v>
      </c>
      <c r="B14" s="67">
        <v>2019</v>
      </c>
      <c r="C14" s="67" t="s">
        <v>96</v>
      </c>
      <c r="D14" s="67" t="str">
        <f t="shared" si="0"/>
        <v>Jan19</v>
      </c>
      <c r="E14" s="66">
        <v>9655.0019999999986</v>
      </c>
      <c r="F14" s="66">
        <f t="shared" si="3"/>
        <v>9349.6656666666659</v>
      </c>
      <c r="G14" s="66">
        <f t="shared" si="4"/>
        <v>305.33633333333273</v>
      </c>
      <c r="H14" s="66">
        <f t="shared" si="5"/>
        <v>305.33633333333273</v>
      </c>
      <c r="I14" s="66">
        <f t="shared" si="6"/>
        <v>93230.276453444079</v>
      </c>
      <c r="J14" s="65">
        <f t="shared" si="7"/>
        <v>3.1624678413669179E-2</v>
      </c>
    </row>
    <row r="15" spans="1:10">
      <c r="A15" s="67">
        <f t="shared" si="1"/>
        <v>14</v>
      </c>
      <c r="B15" s="67">
        <f t="shared" ref="B15:B25" si="8">B14</f>
        <v>2019</v>
      </c>
      <c r="C15" s="67" t="s">
        <v>97</v>
      </c>
      <c r="D15" s="67" t="str">
        <f t="shared" si="0"/>
        <v>Feb19</v>
      </c>
      <c r="E15" s="66">
        <v>7790.4749999999995</v>
      </c>
      <c r="F15" s="66">
        <f t="shared" si="3"/>
        <v>9886.6943333333329</v>
      </c>
      <c r="G15" s="66">
        <f t="shared" si="4"/>
        <v>2096.2193333333335</v>
      </c>
      <c r="H15" s="66">
        <f t="shared" si="5"/>
        <v>-2096.2193333333335</v>
      </c>
      <c r="I15" s="66">
        <f t="shared" si="6"/>
        <v>4394135.4934404446</v>
      </c>
      <c r="J15" s="65">
        <f t="shared" si="7"/>
        <v>0.26907464991972035</v>
      </c>
    </row>
    <row r="16" spans="1:10">
      <c r="A16" s="67">
        <f t="shared" si="1"/>
        <v>15</v>
      </c>
      <c r="B16" s="67">
        <f t="shared" si="8"/>
        <v>2019</v>
      </c>
      <c r="C16" s="67" t="s">
        <v>98</v>
      </c>
      <c r="D16" s="67" t="str">
        <f t="shared" si="0"/>
        <v>Mar19</v>
      </c>
      <c r="E16" s="66">
        <v>8154.6480000000001</v>
      </c>
      <c r="F16" s="66">
        <f t="shared" si="3"/>
        <v>9170.748999999998</v>
      </c>
      <c r="G16" s="66">
        <f t="shared" si="4"/>
        <v>1016.1009999999978</v>
      </c>
      <c r="H16" s="66">
        <f t="shared" si="5"/>
        <v>-1016.1009999999978</v>
      </c>
      <c r="I16" s="66">
        <f t="shared" si="6"/>
        <v>1032461.2422009956</v>
      </c>
      <c r="J16" s="65">
        <f t="shared" si="7"/>
        <v>0.12460390687617637</v>
      </c>
    </row>
    <row r="17" spans="1:10">
      <c r="A17" s="67">
        <f t="shared" si="1"/>
        <v>16</v>
      </c>
      <c r="B17" s="67">
        <f t="shared" si="8"/>
        <v>2019</v>
      </c>
      <c r="C17" s="67" t="s">
        <v>99</v>
      </c>
      <c r="D17" s="67" t="str">
        <f t="shared" si="0"/>
        <v>Apr19</v>
      </c>
      <c r="E17" s="66">
        <v>7782.3239999999996</v>
      </c>
      <c r="F17" s="66">
        <f t="shared" si="3"/>
        <v>8533.375</v>
      </c>
      <c r="G17" s="66">
        <f t="shared" si="4"/>
        <v>751.05100000000039</v>
      </c>
      <c r="H17" s="66">
        <f t="shared" si="5"/>
        <v>-751.05100000000039</v>
      </c>
      <c r="I17" s="66">
        <f t="shared" si="6"/>
        <v>564077.60460100055</v>
      </c>
      <c r="J17" s="65">
        <f t="shared" si="7"/>
        <v>9.6507290110255037E-2</v>
      </c>
    </row>
    <row r="18" spans="1:10">
      <c r="A18" s="67">
        <f t="shared" si="1"/>
        <v>17</v>
      </c>
      <c r="B18" s="67">
        <f t="shared" si="8"/>
        <v>2019</v>
      </c>
      <c r="C18" s="67" t="s">
        <v>100</v>
      </c>
      <c r="D18" s="67" t="str">
        <f t="shared" si="0"/>
        <v>May19</v>
      </c>
      <c r="E18" s="66">
        <v>4575.808</v>
      </c>
      <c r="F18" s="66">
        <f t="shared" si="3"/>
        <v>7909.1490000000003</v>
      </c>
      <c r="G18" s="66">
        <f t="shared" si="4"/>
        <v>3333.3410000000003</v>
      </c>
      <c r="H18" s="66">
        <f t="shared" si="5"/>
        <v>-3333.3410000000003</v>
      </c>
      <c r="I18" s="66">
        <f t="shared" si="6"/>
        <v>11111162.222281002</v>
      </c>
      <c r="J18" s="65">
        <f t="shared" si="7"/>
        <v>0.72847046904065915</v>
      </c>
    </row>
    <row r="19" spans="1:10">
      <c r="A19" s="67">
        <f t="shared" si="1"/>
        <v>18</v>
      </c>
      <c r="B19" s="67">
        <f t="shared" si="8"/>
        <v>2019</v>
      </c>
      <c r="C19" s="67" t="s">
        <v>101</v>
      </c>
      <c r="D19" s="67" t="str">
        <f t="shared" si="0"/>
        <v>Jun19</v>
      </c>
      <c r="E19" s="66">
        <v>6464.8639999999996</v>
      </c>
      <c r="F19" s="66">
        <f t="shared" si="3"/>
        <v>6837.5933333333332</v>
      </c>
      <c r="G19" s="66">
        <f t="shared" si="4"/>
        <v>372.72933333333367</v>
      </c>
      <c r="H19" s="66">
        <f t="shared" si="5"/>
        <v>-372.72933333333367</v>
      </c>
      <c r="I19" s="66">
        <f t="shared" si="6"/>
        <v>138927.15592711137</v>
      </c>
      <c r="J19" s="65">
        <f t="shared" si="7"/>
        <v>5.7654628671745249E-2</v>
      </c>
    </row>
    <row r="20" spans="1:10">
      <c r="A20" s="67">
        <f t="shared" si="1"/>
        <v>19</v>
      </c>
      <c r="B20" s="67">
        <f t="shared" si="8"/>
        <v>2019</v>
      </c>
      <c r="C20" s="67" t="s">
        <v>102</v>
      </c>
      <c r="D20" s="67" t="str">
        <f t="shared" si="0"/>
        <v>Jul19</v>
      </c>
      <c r="E20" s="66">
        <v>3092.25</v>
      </c>
      <c r="F20" s="66">
        <f t="shared" si="3"/>
        <v>6274.3319999999994</v>
      </c>
      <c r="G20" s="66">
        <f t="shared" si="4"/>
        <v>3182.0819999999994</v>
      </c>
      <c r="H20" s="66">
        <f t="shared" si="5"/>
        <v>-3182.0819999999994</v>
      </c>
      <c r="I20" s="66">
        <f t="shared" si="6"/>
        <v>10125645.854723996</v>
      </c>
      <c r="J20" s="65">
        <f t="shared" si="7"/>
        <v>1.0290506912442394</v>
      </c>
    </row>
    <row r="21" spans="1:10">
      <c r="A21" s="67">
        <f t="shared" si="1"/>
        <v>20</v>
      </c>
      <c r="B21" s="67">
        <f t="shared" si="8"/>
        <v>2019</v>
      </c>
      <c r="C21" s="67" t="s">
        <v>103</v>
      </c>
      <c r="D21" s="67" t="str">
        <f t="shared" si="0"/>
        <v>Aug19</v>
      </c>
      <c r="E21" s="66">
        <v>6375.4879999999994</v>
      </c>
      <c r="F21" s="66">
        <f t="shared" si="3"/>
        <v>4710.9739999999993</v>
      </c>
      <c r="G21" s="66">
        <f t="shared" si="4"/>
        <v>1664.5140000000001</v>
      </c>
      <c r="H21" s="66">
        <f t="shared" si="5"/>
        <v>1664.5140000000001</v>
      </c>
      <c r="I21" s="66">
        <f t="shared" si="6"/>
        <v>2770606.8561960002</v>
      </c>
      <c r="J21" s="65">
        <f t="shared" si="7"/>
        <v>0.26108024985695216</v>
      </c>
    </row>
    <row r="22" spans="1:10">
      <c r="A22" s="67">
        <f t="shared" si="1"/>
        <v>21</v>
      </c>
      <c r="B22" s="67">
        <f t="shared" si="8"/>
        <v>2019</v>
      </c>
      <c r="C22" s="67" t="s">
        <v>104</v>
      </c>
      <c r="D22" s="67" t="str">
        <f t="shared" si="0"/>
        <v>Sep19</v>
      </c>
      <c r="E22" s="66">
        <v>6308.19</v>
      </c>
      <c r="F22" s="66">
        <f t="shared" si="3"/>
        <v>5310.8673333333327</v>
      </c>
      <c r="G22" s="66">
        <f t="shared" si="4"/>
        <v>997.32266666666692</v>
      </c>
      <c r="H22" s="66">
        <f t="shared" si="5"/>
        <v>997.32266666666692</v>
      </c>
      <c r="I22" s="66">
        <f t="shared" si="6"/>
        <v>994652.5014471116</v>
      </c>
      <c r="J22" s="65">
        <f t="shared" si="7"/>
        <v>0.15809965563286252</v>
      </c>
    </row>
    <row r="23" spans="1:10">
      <c r="A23" s="67">
        <f t="shared" si="1"/>
        <v>22</v>
      </c>
      <c r="B23" s="67">
        <f t="shared" si="8"/>
        <v>2019</v>
      </c>
      <c r="C23" s="67" t="s">
        <v>105</v>
      </c>
      <c r="D23" s="67" t="str">
        <f t="shared" si="0"/>
        <v>Oct19</v>
      </c>
      <c r="E23" s="66">
        <v>9265.6540000000005</v>
      </c>
      <c r="F23" s="66">
        <f t="shared" si="3"/>
        <v>5258.6426666666666</v>
      </c>
      <c r="G23" s="66">
        <f t="shared" si="4"/>
        <v>4007.0113333333338</v>
      </c>
      <c r="H23" s="66">
        <f t="shared" si="5"/>
        <v>4007.0113333333338</v>
      </c>
      <c r="I23" s="66">
        <f t="shared" si="6"/>
        <v>16056139.825461783</v>
      </c>
      <c r="J23" s="65">
        <f t="shared" si="7"/>
        <v>0.43245855428373797</v>
      </c>
    </row>
    <row r="24" spans="1:10">
      <c r="A24" s="67">
        <f t="shared" si="1"/>
        <v>23</v>
      </c>
      <c r="B24" s="67">
        <f t="shared" si="8"/>
        <v>2019</v>
      </c>
      <c r="C24" s="67" t="s">
        <v>106</v>
      </c>
      <c r="D24" s="67" t="str">
        <f t="shared" si="0"/>
        <v>Nov19</v>
      </c>
      <c r="E24" s="66">
        <v>10319.85</v>
      </c>
      <c r="F24" s="66">
        <f t="shared" si="3"/>
        <v>7316.4440000000004</v>
      </c>
      <c r="G24" s="66">
        <f t="shared" si="4"/>
        <v>3003.4059999999999</v>
      </c>
      <c r="H24" s="66">
        <f t="shared" si="5"/>
        <v>3003.4059999999999</v>
      </c>
      <c r="I24" s="66">
        <f t="shared" si="6"/>
        <v>9020447.6008359995</v>
      </c>
      <c r="J24" s="65">
        <f t="shared" si="7"/>
        <v>0.29103194329374943</v>
      </c>
    </row>
    <row r="25" spans="1:10">
      <c r="A25" s="67">
        <f t="shared" si="1"/>
        <v>24</v>
      </c>
      <c r="B25" s="67">
        <f t="shared" si="8"/>
        <v>2019</v>
      </c>
      <c r="C25" s="67" t="s">
        <v>107</v>
      </c>
      <c r="D25" s="67" t="str">
        <f t="shared" si="0"/>
        <v>Dec19</v>
      </c>
      <c r="E25" s="66">
        <v>11297.114999999998</v>
      </c>
      <c r="F25" s="66">
        <f t="shared" si="3"/>
        <v>8631.231333333335</v>
      </c>
      <c r="G25" s="66">
        <f t="shared" si="4"/>
        <v>2665.883666666663</v>
      </c>
      <c r="H25" s="66">
        <f t="shared" si="5"/>
        <v>2665.883666666663</v>
      </c>
      <c r="I25" s="66">
        <f t="shared" si="6"/>
        <v>7106935.7242000913</v>
      </c>
      <c r="J25" s="65">
        <f t="shared" si="7"/>
        <v>0.23597915633032535</v>
      </c>
    </row>
    <row r="26" spans="1:10">
      <c r="A26" s="67">
        <f t="shared" si="1"/>
        <v>25</v>
      </c>
      <c r="B26" s="67">
        <v>2020</v>
      </c>
      <c r="C26" s="67" t="s">
        <v>96</v>
      </c>
      <c r="D26" s="67" t="str">
        <f t="shared" si="0"/>
        <v>Jan20</v>
      </c>
      <c r="E26" s="66">
        <v>11052.812999999998</v>
      </c>
      <c r="F26" s="66">
        <f t="shared" si="3"/>
        <v>10294.206333333334</v>
      </c>
      <c r="G26" s="66">
        <f t="shared" si="4"/>
        <v>758.60666666666475</v>
      </c>
      <c r="H26" s="66">
        <f t="shared" si="5"/>
        <v>758.60666666666475</v>
      </c>
      <c r="I26" s="66">
        <f t="shared" si="6"/>
        <v>575484.07471110823</v>
      </c>
      <c r="J26" s="65">
        <f t="shared" si="7"/>
        <v>6.8634714680024425E-2</v>
      </c>
    </row>
    <row r="27" spans="1:10">
      <c r="A27" s="67">
        <f t="shared" si="1"/>
        <v>26</v>
      </c>
      <c r="B27" s="67">
        <f t="shared" ref="B27:B37" si="9">B26</f>
        <v>2020</v>
      </c>
      <c r="C27" s="67" t="s">
        <v>97</v>
      </c>
      <c r="D27" s="67" t="str">
        <f t="shared" si="0"/>
        <v>Feb20</v>
      </c>
      <c r="E27" s="66">
        <v>9199.42</v>
      </c>
      <c r="F27" s="66">
        <f t="shared" si="3"/>
        <v>10889.925999999998</v>
      </c>
      <c r="G27" s="66">
        <f t="shared" si="4"/>
        <v>1690.5059999999976</v>
      </c>
      <c r="H27" s="66">
        <f t="shared" si="5"/>
        <v>-1690.5059999999976</v>
      </c>
      <c r="I27" s="66">
        <f t="shared" si="6"/>
        <v>2857810.5360359917</v>
      </c>
      <c r="J27" s="65">
        <f t="shared" si="7"/>
        <v>0.1837622371845179</v>
      </c>
    </row>
    <row r="28" spans="1:10">
      <c r="A28" s="67">
        <f t="shared" si="1"/>
        <v>27</v>
      </c>
      <c r="B28" s="67">
        <f t="shared" si="9"/>
        <v>2020</v>
      </c>
      <c r="C28" s="67" t="s">
        <v>98</v>
      </c>
      <c r="D28" s="67" t="str">
        <f t="shared" si="0"/>
        <v>Mar20</v>
      </c>
      <c r="E28" s="66">
        <v>11255.789999999999</v>
      </c>
      <c r="F28" s="66">
        <f t="shared" si="3"/>
        <v>10516.449333333332</v>
      </c>
      <c r="G28" s="66">
        <f t="shared" si="4"/>
        <v>739.34066666666695</v>
      </c>
      <c r="H28" s="66">
        <f t="shared" si="5"/>
        <v>739.34066666666695</v>
      </c>
      <c r="I28" s="66">
        <f t="shared" si="6"/>
        <v>546624.62138711149</v>
      </c>
      <c r="J28" s="65">
        <f t="shared" si="7"/>
        <v>6.5685364302875859E-2</v>
      </c>
    </row>
    <row r="29" spans="1:10">
      <c r="A29" s="67">
        <f t="shared" si="1"/>
        <v>28</v>
      </c>
      <c r="B29" s="67">
        <f t="shared" si="9"/>
        <v>2020</v>
      </c>
      <c r="C29" s="67" t="s">
        <v>99</v>
      </c>
      <c r="D29" s="67" t="str">
        <f t="shared" si="0"/>
        <v>Apr20</v>
      </c>
      <c r="E29" s="66">
        <v>7258.4560000000001</v>
      </c>
      <c r="F29" s="66">
        <f t="shared" si="3"/>
        <v>10502.674333333334</v>
      </c>
      <c r="G29" s="66">
        <f t="shared" si="4"/>
        <v>3244.2183333333342</v>
      </c>
      <c r="H29" s="66">
        <f t="shared" si="5"/>
        <v>-3244.2183333333342</v>
      </c>
      <c r="I29" s="66">
        <f t="shared" si="6"/>
        <v>10524952.594336117</v>
      </c>
      <c r="J29" s="65">
        <f t="shared" si="7"/>
        <v>0.44695708472068085</v>
      </c>
    </row>
    <row r="30" spans="1:10">
      <c r="A30" s="67">
        <f t="shared" si="1"/>
        <v>29</v>
      </c>
      <c r="B30" s="67">
        <f t="shared" si="9"/>
        <v>2020</v>
      </c>
      <c r="C30" s="67" t="s">
        <v>100</v>
      </c>
      <c r="D30" s="67" t="str">
        <f t="shared" si="0"/>
        <v>May20</v>
      </c>
      <c r="E30" s="66">
        <v>4484.076</v>
      </c>
      <c r="F30" s="66">
        <f t="shared" si="3"/>
        <v>9237.8886666666658</v>
      </c>
      <c r="G30" s="66">
        <f t="shared" si="4"/>
        <v>4753.8126666666658</v>
      </c>
      <c r="H30" s="66">
        <f t="shared" si="5"/>
        <v>-4753.8126666666658</v>
      </c>
      <c r="I30" s="66">
        <f t="shared" si="6"/>
        <v>22598734.869760435</v>
      </c>
      <c r="J30" s="65">
        <f t="shared" si="7"/>
        <v>1.0601543476664235</v>
      </c>
    </row>
    <row r="31" spans="1:10">
      <c r="A31" s="67">
        <f t="shared" si="1"/>
        <v>30</v>
      </c>
      <c r="B31" s="67">
        <f t="shared" si="9"/>
        <v>2020</v>
      </c>
      <c r="C31" s="67" t="s">
        <v>101</v>
      </c>
      <c r="D31" s="67" t="str">
        <f t="shared" si="0"/>
        <v>Jun20</v>
      </c>
      <c r="E31" s="66">
        <v>6493.1359999999995</v>
      </c>
      <c r="F31" s="66">
        <f t="shared" si="3"/>
        <v>7666.1073333333334</v>
      </c>
      <c r="G31" s="66">
        <f t="shared" si="4"/>
        <v>1172.9713333333339</v>
      </c>
      <c r="H31" s="66">
        <f t="shared" si="5"/>
        <v>-1172.9713333333339</v>
      </c>
      <c r="I31" s="66">
        <f t="shared" si="6"/>
        <v>1375861.7488217789</v>
      </c>
      <c r="J31" s="65">
        <f t="shared" si="7"/>
        <v>0.18064789237948103</v>
      </c>
    </row>
    <row r="32" spans="1:10">
      <c r="A32" s="67">
        <f t="shared" si="1"/>
        <v>31</v>
      </c>
      <c r="B32" s="67">
        <f t="shared" si="9"/>
        <v>2020</v>
      </c>
      <c r="C32" s="67" t="s">
        <v>102</v>
      </c>
      <c r="D32" s="67" t="str">
        <f t="shared" si="0"/>
        <v>Jul20</v>
      </c>
      <c r="E32" s="66">
        <v>3783.9449999999997</v>
      </c>
      <c r="F32" s="66">
        <f t="shared" si="3"/>
        <v>6078.5559999999996</v>
      </c>
      <c r="G32" s="66">
        <f t="shared" si="4"/>
        <v>2294.6109999999999</v>
      </c>
      <c r="H32" s="66">
        <f t="shared" si="5"/>
        <v>-2294.6109999999999</v>
      </c>
      <c r="I32" s="66">
        <f t="shared" si="6"/>
        <v>5265239.6413209997</v>
      </c>
      <c r="J32" s="65">
        <f t="shared" si="7"/>
        <v>0.60640706987020165</v>
      </c>
    </row>
    <row r="33" spans="1:10">
      <c r="A33" s="67">
        <f t="shared" si="1"/>
        <v>32</v>
      </c>
      <c r="B33" s="67">
        <f t="shared" si="9"/>
        <v>2020</v>
      </c>
      <c r="C33" s="67" t="s">
        <v>103</v>
      </c>
      <c r="D33" s="67" t="str">
        <f t="shared" si="0"/>
        <v>Aug20</v>
      </c>
      <c r="E33" s="66">
        <v>8938.1320000000014</v>
      </c>
      <c r="F33" s="66">
        <f t="shared" si="3"/>
        <v>4920.3856666666661</v>
      </c>
      <c r="G33" s="66">
        <f t="shared" si="4"/>
        <v>4017.7463333333353</v>
      </c>
      <c r="H33" s="66">
        <f t="shared" si="5"/>
        <v>4017.7463333333353</v>
      </c>
      <c r="I33" s="66">
        <f t="shared" si="6"/>
        <v>16142285.599013461</v>
      </c>
      <c r="J33" s="65">
        <f t="shared" si="7"/>
        <v>0.44950626521663972</v>
      </c>
    </row>
    <row r="34" spans="1:10">
      <c r="A34" s="67">
        <f t="shared" si="1"/>
        <v>33</v>
      </c>
      <c r="B34" s="67">
        <f t="shared" si="9"/>
        <v>2020</v>
      </c>
      <c r="C34" s="67" t="s">
        <v>104</v>
      </c>
      <c r="D34" s="67" t="str">
        <f t="shared" ref="D34:D59" si="10">C34&amp;RIGHT(B34,2)</f>
        <v>Sep20</v>
      </c>
      <c r="E34" s="66">
        <v>10206.913999999999</v>
      </c>
      <c r="F34" s="66">
        <f t="shared" si="3"/>
        <v>6405.0709999999999</v>
      </c>
      <c r="G34" s="66">
        <f t="shared" si="4"/>
        <v>3801.8429999999989</v>
      </c>
      <c r="H34" s="66">
        <f t="shared" si="5"/>
        <v>3801.8429999999989</v>
      </c>
      <c r="I34" s="66">
        <f t="shared" si="6"/>
        <v>14454010.196648993</v>
      </c>
      <c r="J34" s="65">
        <f t="shared" si="7"/>
        <v>0.37247722475177114</v>
      </c>
    </row>
    <row r="35" spans="1:10">
      <c r="A35" s="67">
        <f t="shared" ref="A35:A59" si="11">A34+1</f>
        <v>34</v>
      </c>
      <c r="B35" s="67">
        <f t="shared" si="9"/>
        <v>2020</v>
      </c>
      <c r="C35" s="67" t="s">
        <v>105</v>
      </c>
      <c r="D35" s="67" t="str">
        <f t="shared" si="10"/>
        <v>Oct20</v>
      </c>
      <c r="E35" s="66">
        <v>11594.027999999998</v>
      </c>
      <c r="F35" s="66">
        <f t="shared" si="3"/>
        <v>7642.9970000000003</v>
      </c>
      <c r="G35" s="66">
        <f t="shared" si="4"/>
        <v>3951.0309999999981</v>
      </c>
      <c r="H35" s="66">
        <f t="shared" si="5"/>
        <v>3951.0309999999981</v>
      </c>
      <c r="I35" s="66">
        <f t="shared" si="6"/>
        <v>15610645.962960985</v>
      </c>
      <c r="J35" s="65">
        <f t="shared" si="7"/>
        <v>0.34078156443989949</v>
      </c>
    </row>
    <row r="36" spans="1:10">
      <c r="A36" s="67">
        <f t="shared" si="11"/>
        <v>35</v>
      </c>
      <c r="B36" s="67">
        <f t="shared" si="9"/>
        <v>2020</v>
      </c>
      <c r="C36" s="67" t="s">
        <v>106</v>
      </c>
      <c r="D36" s="67" t="str">
        <f t="shared" si="10"/>
        <v>Nov20</v>
      </c>
      <c r="E36" s="66">
        <v>10956.597</v>
      </c>
      <c r="F36" s="66">
        <f t="shared" si="3"/>
        <v>10246.358</v>
      </c>
      <c r="G36" s="66">
        <f t="shared" si="4"/>
        <v>710.23899999999958</v>
      </c>
      <c r="H36" s="66">
        <f t="shared" si="5"/>
        <v>710.23899999999958</v>
      </c>
      <c r="I36" s="66">
        <f t="shared" si="6"/>
        <v>504439.43712099938</v>
      </c>
      <c r="J36" s="65">
        <f t="shared" si="7"/>
        <v>6.4822955521682477E-2</v>
      </c>
    </row>
    <row r="37" spans="1:10">
      <c r="A37" s="67">
        <f t="shared" si="11"/>
        <v>36</v>
      </c>
      <c r="B37" s="67">
        <f t="shared" si="9"/>
        <v>2020</v>
      </c>
      <c r="C37" s="67" t="s">
        <v>107</v>
      </c>
      <c r="D37" s="67" t="str">
        <f t="shared" si="10"/>
        <v>Dec20</v>
      </c>
      <c r="E37" s="66">
        <v>12183.350999999999</v>
      </c>
      <c r="F37" s="66">
        <f t="shared" ref="F37:F59" si="12">AVERAGE(E34:E36)</f>
        <v>10919.179666666665</v>
      </c>
      <c r="G37" s="66">
        <f t="shared" ref="G37:G59" si="13">ABS(E37-F37)</f>
        <v>1264.1713333333337</v>
      </c>
      <c r="H37" s="66">
        <f t="shared" ref="H37:H59" si="14">E37-F37</f>
        <v>1264.1713333333337</v>
      </c>
      <c r="I37" s="66">
        <f t="shared" ref="I37:I59" si="15">H37^2</f>
        <v>1598129.1600217787</v>
      </c>
      <c r="J37" s="65">
        <f t="shared" ref="J37:J59" si="16">G37/E37</f>
        <v>0.10376220247888564</v>
      </c>
    </row>
    <row r="38" spans="1:10">
      <c r="A38" s="67">
        <f t="shared" si="11"/>
        <v>37</v>
      </c>
      <c r="B38" s="67">
        <v>2021</v>
      </c>
      <c r="C38" s="67" t="s">
        <v>96</v>
      </c>
      <c r="D38" s="67" t="str">
        <f t="shared" si="10"/>
        <v>Jan21</v>
      </c>
      <c r="E38" s="66">
        <v>14452.444999999998</v>
      </c>
      <c r="F38" s="66">
        <f t="shared" si="12"/>
        <v>11577.991999999998</v>
      </c>
      <c r="G38" s="66">
        <f t="shared" si="13"/>
        <v>2874.4529999999995</v>
      </c>
      <c r="H38" s="66">
        <f t="shared" si="14"/>
        <v>2874.4529999999995</v>
      </c>
      <c r="I38" s="66">
        <f t="shared" si="15"/>
        <v>8262480.0492089968</v>
      </c>
      <c r="J38" s="65">
        <f t="shared" si="16"/>
        <v>0.19889042995839112</v>
      </c>
    </row>
    <row r="39" spans="1:10">
      <c r="A39" s="67">
        <f t="shared" si="11"/>
        <v>38</v>
      </c>
      <c r="B39" s="67">
        <f t="shared" ref="B39:B49" si="17">B38</f>
        <v>2021</v>
      </c>
      <c r="C39" s="67" t="s">
        <v>97</v>
      </c>
      <c r="D39" s="67" t="str">
        <f t="shared" si="10"/>
        <v>Feb21</v>
      </c>
      <c r="E39" s="66">
        <v>7790.4749999999995</v>
      </c>
      <c r="F39" s="66">
        <f t="shared" si="12"/>
        <v>12530.797666666665</v>
      </c>
      <c r="G39" s="66">
        <f t="shared" si="13"/>
        <v>4740.322666666666</v>
      </c>
      <c r="H39" s="66">
        <f t="shared" si="14"/>
        <v>-4740.322666666666</v>
      </c>
      <c r="I39" s="66">
        <f t="shared" si="15"/>
        <v>22470658.984113771</v>
      </c>
      <c r="J39" s="65">
        <f t="shared" si="16"/>
        <v>0.60847671889925403</v>
      </c>
    </row>
    <row r="40" spans="1:10">
      <c r="A40" s="67">
        <f t="shared" si="11"/>
        <v>39</v>
      </c>
      <c r="B40" s="67">
        <f t="shared" si="17"/>
        <v>2021</v>
      </c>
      <c r="C40" s="67" t="s">
        <v>98</v>
      </c>
      <c r="D40" s="67" t="str">
        <f t="shared" si="10"/>
        <v>Mar21</v>
      </c>
      <c r="E40" s="66">
        <v>10163.48</v>
      </c>
      <c r="F40" s="66">
        <f t="shared" si="12"/>
        <v>11475.423666666664</v>
      </c>
      <c r="G40" s="66">
        <f t="shared" si="13"/>
        <v>1311.9436666666643</v>
      </c>
      <c r="H40" s="66">
        <f t="shared" si="14"/>
        <v>-1311.9436666666643</v>
      </c>
      <c r="I40" s="66">
        <f t="shared" si="15"/>
        <v>1721196.1845067716</v>
      </c>
      <c r="J40" s="65">
        <f t="shared" si="16"/>
        <v>0.12908409980308558</v>
      </c>
    </row>
    <row r="41" spans="1:10">
      <c r="A41" s="67">
        <f t="shared" si="11"/>
        <v>40</v>
      </c>
      <c r="B41" s="67">
        <f t="shared" si="17"/>
        <v>2021</v>
      </c>
      <c r="C41" s="67" t="s">
        <v>99</v>
      </c>
      <c r="D41" s="67" t="str">
        <f t="shared" si="10"/>
        <v>Apr21</v>
      </c>
      <c r="E41" s="66">
        <v>8161.829999999999</v>
      </c>
      <c r="F41" s="66">
        <f t="shared" si="12"/>
        <v>10802.133333333333</v>
      </c>
      <c r="G41" s="66">
        <f t="shared" si="13"/>
        <v>2640.3033333333342</v>
      </c>
      <c r="H41" s="66">
        <f t="shared" si="14"/>
        <v>-2640.3033333333342</v>
      </c>
      <c r="I41" s="66">
        <f t="shared" si="15"/>
        <v>6971201.6920111161</v>
      </c>
      <c r="J41" s="65">
        <f t="shared" si="16"/>
        <v>0.3234940366723314</v>
      </c>
    </row>
    <row r="42" spans="1:10">
      <c r="A42" s="67">
        <f t="shared" si="11"/>
        <v>41</v>
      </c>
      <c r="B42" s="67">
        <f t="shared" si="17"/>
        <v>2021</v>
      </c>
      <c r="C42" s="67" t="s">
        <v>100</v>
      </c>
      <c r="D42" s="67" t="str">
        <f t="shared" si="10"/>
        <v>May21</v>
      </c>
      <c r="E42" s="66">
        <v>5493.1660000000002</v>
      </c>
      <c r="F42" s="66">
        <f t="shared" si="12"/>
        <v>8705.2616666666654</v>
      </c>
      <c r="G42" s="66">
        <f t="shared" si="13"/>
        <v>3212.0956666666652</v>
      </c>
      <c r="H42" s="66">
        <f t="shared" si="14"/>
        <v>-3212.0956666666652</v>
      </c>
      <c r="I42" s="66">
        <f t="shared" si="15"/>
        <v>10317558.571818769</v>
      </c>
      <c r="J42" s="65">
        <f t="shared" si="16"/>
        <v>0.58474396489504687</v>
      </c>
    </row>
    <row r="43" spans="1:10">
      <c r="A43" s="67">
        <f t="shared" si="11"/>
        <v>42</v>
      </c>
      <c r="B43" s="67">
        <f t="shared" si="17"/>
        <v>2021</v>
      </c>
      <c r="C43" s="67" t="s">
        <v>101</v>
      </c>
      <c r="D43" s="67" t="str">
        <f t="shared" si="10"/>
        <v>Jun21</v>
      </c>
      <c r="E43" s="66">
        <v>7141.0360000000001</v>
      </c>
      <c r="F43" s="66">
        <f t="shared" si="12"/>
        <v>7939.4919999999993</v>
      </c>
      <c r="G43" s="66">
        <f t="shared" si="13"/>
        <v>798.45599999999922</v>
      </c>
      <c r="H43" s="66">
        <f t="shared" si="14"/>
        <v>-798.45599999999922</v>
      </c>
      <c r="I43" s="66">
        <f t="shared" si="15"/>
        <v>637531.98393599875</v>
      </c>
      <c r="J43" s="65">
        <f t="shared" si="16"/>
        <v>0.11181234767616341</v>
      </c>
    </row>
    <row r="44" spans="1:10">
      <c r="A44" s="67">
        <f t="shared" si="11"/>
        <v>43</v>
      </c>
      <c r="B44" s="67">
        <f t="shared" si="17"/>
        <v>2021</v>
      </c>
      <c r="C44" s="67" t="s">
        <v>102</v>
      </c>
      <c r="D44" s="67" t="str">
        <f t="shared" si="10"/>
        <v>Jul21</v>
      </c>
      <c r="E44" s="66">
        <v>2128.2849999999999</v>
      </c>
      <c r="F44" s="66">
        <f t="shared" si="12"/>
        <v>6932.0106666666661</v>
      </c>
      <c r="G44" s="66">
        <f t="shared" si="13"/>
        <v>4803.7256666666663</v>
      </c>
      <c r="H44" s="66">
        <f t="shared" si="14"/>
        <v>-4803.7256666666663</v>
      </c>
      <c r="I44" s="66">
        <f t="shared" si="15"/>
        <v>23075780.280592106</v>
      </c>
      <c r="J44" s="65">
        <f t="shared" si="16"/>
        <v>2.2570875924355369</v>
      </c>
    </row>
    <row r="45" spans="1:10">
      <c r="A45" s="67">
        <f t="shared" si="11"/>
        <v>44</v>
      </c>
      <c r="B45" s="67">
        <f t="shared" si="17"/>
        <v>2021</v>
      </c>
      <c r="C45" s="67" t="s">
        <v>103</v>
      </c>
      <c r="D45" s="67" t="str">
        <f t="shared" si="10"/>
        <v>Aug21</v>
      </c>
      <c r="E45" s="66">
        <v>9041.112000000001</v>
      </c>
      <c r="F45" s="66">
        <f t="shared" si="12"/>
        <v>4920.8290000000006</v>
      </c>
      <c r="G45" s="66">
        <f t="shared" si="13"/>
        <v>4120.2830000000004</v>
      </c>
      <c r="H45" s="66">
        <f t="shared" si="14"/>
        <v>4120.2830000000004</v>
      </c>
      <c r="I45" s="66">
        <f t="shared" si="15"/>
        <v>16976732.000089005</v>
      </c>
      <c r="J45" s="65">
        <f t="shared" si="16"/>
        <v>0.45572745918864849</v>
      </c>
    </row>
    <row r="46" spans="1:10">
      <c r="A46" s="67">
        <f t="shared" si="11"/>
        <v>45</v>
      </c>
      <c r="B46" s="67">
        <f t="shared" si="17"/>
        <v>2021</v>
      </c>
      <c r="C46" s="67" t="s">
        <v>104</v>
      </c>
      <c r="D46" s="67" t="str">
        <f t="shared" si="10"/>
        <v>Sep21</v>
      </c>
      <c r="E46" s="66">
        <v>7879.6800000000012</v>
      </c>
      <c r="F46" s="66">
        <f t="shared" si="12"/>
        <v>6103.4776666666667</v>
      </c>
      <c r="G46" s="66">
        <f t="shared" si="13"/>
        <v>1776.2023333333345</v>
      </c>
      <c r="H46" s="66">
        <f t="shared" si="14"/>
        <v>1776.2023333333345</v>
      </c>
      <c r="I46" s="66">
        <f t="shared" si="15"/>
        <v>3154894.7289387821</v>
      </c>
      <c r="J46" s="65">
        <f t="shared" si="16"/>
        <v>0.22541554140946513</v>
      </c>
    </row>
    <row r="47" spans="1:10">
      <c r="A47" s="67">
        <f t="shared" si="11"/>
        <v>46</v>
      </c>
      <c r="B47" s="67">
        <f t="shared" si="17"/>
        <v>2021</v>
      </c>
      <c r="C47" s="67" t="s">
        <v>105</v>
      </c>
      <c r="D47" s="67" t="str">
        <f t="shared" si="10"/>
        <v>Oct21</v>
      </c>
      <c r="E47" s="66">
        <v>11274.6</v>
      </c>
      <c r="F47" s="66">
        <f t="shared" si="12"/>
        <v>6349.6923333333334</v>
      </c>
      <c r="G47" s="66">
        <f t="shared" si="13"/>
        <v>4924.907666666667</v>
      </c>
      <c r="H47" s="66">
        <f t="shared" si="14"/>
        <v>4924.907666666667</v>
      </c>
      <c r="I47" s="66">
        <f t="shared" si="15"/>
        <v>24254715.525192115</v>
      </c>
      <c r="J47" s="65">
        <f t="shared" si="16"/>
        <v>0.43681440287608136</v>
      </c>
    </row>
    <row r="48" spans="1:10">
      <c r="A48" s="67">
        <f t="shared" si="11"/>
        <v>47</v>
      </c>
      <c r="B48" s="67">
        <f t="shared" si="17"/>
        <v>2021</v>
      </c>
      <c r="C48" s="67" t="s">
        <v>106</v>
      </c>
      <c r="D48" s="67" t="str">
        <f t="shared" si="10"/>
        <v>Nov21</v>
      </c>
      <c r="E48" s="66">
        <v>11732.252999999999</v>
      </c>
      <c r="F48" s="66">
        <f t="shared" si="12"/>
        <v>9398.4639999999999</v>
      </c>
      <c r="G48" s="66">
        <f t="shared" si="13"/>
        <v>2333.7889999999989</v>
      </c>
      <c r="H48" s="66">
        <f t="shared" si="14"/>
        <v>2333.7889999999989</v>
      </c>
      <c r="I48" s="66">
        <f t="shared" si="15"/>
        <v>5446571.0965209948</v>
      </c>
      <c r="J48" s="65">
        <f t="shared" si="16"/>
        <v>0.19892078699632534</v>
      </c>
    </row>
    <row r="49" spans="1:10">
      <c r="A49" s="67">
        <f t="shared" si="11"/>
        <v>48</v>
      </c>
      <c r="B49" s="67">
        <f t="shared" si="17"/>
        <v>2021</v>
      </c>
      <c r="C49" s="67" t="s">
        <v>107</v>
      </c>
      <c r="D49" s="67" t="str">
        <f t="shared" si="10"/>
        <v>Dec21</v>
      </c>
      <c r="E49" s="66">
        <v>14142.308000000001</v>
      </c>
      <c r="F49" s="66">
        <f t="shared" si="12"/>
        <v>10295.511</v>
      </c>
      <c r="G49" s="66">
        <f t="shared" si="13"/>
        <v>3846.7970000000005</v>
      </c>
      <c r="H49" s="66">
        <f t="shared" si="14"/>
        <v>3846.7970000000005</v>
      </c>
      <c r="I49" s="66">
        <f t="shared" si="15"/>
        <v>14797847.159209004</v>
      </c>
      <c r="J49" s="65">
        <f t="shared" si="16"/>
        <v>0.27200630901264489</v>
      </c>
    </row>
    <row r="50" spans="1:10">
      <c r="A50" s="67">
        <f t="shared" si="11"/>
        <v>49</v>
      </c>
      <c r="B50" s="67">
        <v>2022</v>
      </c>
      <c r="C50" s="67" t="s">
        <v>96</v>
      </c>
      <c r="D50" s="67" t="str">
        <f t="shared" si="10"/>
        <v>Jan22</v>
      </c>
      <c r="E50" s="66">
        <v>12632.871999999999</v>
      </c>
      <c r="F50" s="66">
        <f t="shared" si="12"/>
        <v>12383.053666666667</v>
      </c>
      <c r="G50" s="66">
        <f t="shared" si="13"/>
        <v>249.8183333333327</v>
      </c>
      <c r="H50" s="66">
        <f t="shared" si="14"/>
        <v>249.8183333333327</v>
      </c>
      <c r="I50" s="66">
        <f t="shared" si="15"/>
        <v>62409.199669444126</v>
      </c>
      <c r="J50" s="65">
        <f t="shared" si="16"/>
        <v>1.97752603947331E-2</v>
      </c>
    </row>
    <row r="51" spans="1:10">
      <c r="A51" s="67">
        <f t="shared" si="11"/>
        <v>50</v>
      </c>
      <c r="B51" s="67">
        <f t="shared" ref="B51:B59" si="18">B50</f>
        <v>2022</v>
      </c>
      <c r="C51" s="67" t="s">
        <v>97</v>
      </c>
      <c r="D51" s="67" t="str">
        <f t="shared" si="10"/>
        <v>Feb22</v>
      </c>
      <c r="E51" s="66">
        <v>10410.574999999999</v>
      </c>
      <c r="F51" s="66">
        <f t="shared" si="12"/>
        <v>12835.811000000002</v>
      </c>
      <c r="G51" s="66">
        <f t="shared" si="13"/>
        <v>2425.2360000000026</v>
      </c>
      <c r="H51" s="66">
        <f t="shared" si="14"/>
        <v>-2425.2360000000026</v>
      </c>
      <c r="I51" s="66">
        <f t="shared" si="15"/>
        <v>5881769.655696013</v>
      </c>
      <c r="J51" s="65">
        <f t="shared" si="16"/>
        <v>0.23295889035908227</v>
      </c>
    </row>
    <row r="52" spans="1:10">
      <c r="A52" s="67">
        <f t="shared" si="11"/>
        <v>51</v>
      </c>
      <c r="B52" s="67">
        <f t="shared" si="18"/>
        <v>2022</v>
      </c>
      <c r="C52" s="67" t="s">
        <v>98</v>
      </c>
      <c r="D52" s="67" t="str">
        <f t="shared" si="10"/>
        <v>Mar22</v>
      </c>
      <c r="E52" s="66">
        <v>9244.753999999999</v>
      </c>
      <c r="F52" s="66">
        <f t="shared" si="12"/>
        <v>12395.251666666665</v>
      </c>
      <c r="G52" s="66">
        <f t="shared" si="13"/>
        <v>3150.4976666666662</v>
      </c>
      <c r="H52" s="66">
        <f t="shared" si="14"/>
        <v>-3150.4976666666662</v>
      </c>
      <c r="I52" s="66">
        <f t="shared" si="15"/>
        <v>9925635.5476721078</v>
      </c>
      <c r="J52" s="65">
        <f t="shared" si="16"/>
        <v>0.34078761497241211</v>
      </c>
    </row>
    <row r="53" spans="1:10">
      <c r="A53" s="67">
        <f t="shared" si="11"/>
        <v>52</v>
      </c>
      <c r="B53" s="67">
        <f t="shared" si="18"/>
        <v>2022</v>
      </c>
      <c r="C53" s="67" t="s">
        <v>99</v>
      </c>
      <c r="D53" s="67" t="str">
        <f t="shared" si="10"/>
        <v>Apr22</v>
      </c>
      <c r="E53" s="66">
        <v>7975.4400000000005</v>
      </c>
      <c r="F53" s="66">
        <f t="shared" si="12"/>
        <v>10762.733666666667</v>
      </c>
      <c r="G53" s="66">
        <f t="shared" si="13"/>
        <v>2787.2936666666665</v>
      </c>
      <c r="H53" s="66">
        <f t="shared" si="14"/>
        <v>-2787.2936666666665</v>
      </c>
      <c r="I53" s="66">
        <f t="shared" si="15"/>
        <v>7769005.98424011</v>
      </c>
      <c r="J53" s="65">
        <f t="shared" si="16"/>
        <v>0.34948462613556946</v>
      </c>
    </row>
    <row r="54" spans="1:10">
      <c r="A54" s="67">
        <f t="shared" si="11"/>
        <v>53</v>
      </c>
      <c r="B54" s="67">
        <f t="shared" si="18"/>
        <v>2022</v>
      </c>
      <c r="C54" s="67" t="s">
        <v>100</v>
      </c>
      <c r="D54" s="67" t="str">
        <f t="shared" si="10"/>
        <v>May22</v>
      </c>
      <c r="E54" s="66">
        <v>4133.6399999999994</v>
      </c>
      <c r="F54" s="66">
        <f t="shared" si="12"/>
        <v>9210.2563333333328</v>
      </c>
      <c r="G54" s="66">
        <f t="shared" si="13"/>
        <v>5076.6163333333334</v>
      </c>
      <c r="H54" s="66">
        <f t="shared" si="14"/>
        <v>-5076.6163333333334</v>
      </c>
      <c r="I54" s="66">
        <f t="shared" si="15"/>
        <v>25772033.395866778</v>
      </c>
      <c r="J54" s="65">
        <f t="shared" si="16"/>
        <v>1.2281225102653677</v>
      </c>
    </row>
    <row r="55" spans="1:10">
      <c r="A55" s="67">
        <f t="shared" si="11"/>
        <v>54</v>
      </c>
      <c r="B55" s="67">
        <f t="shared" si="18"/>
        <v>2022</v>
      </c>
      <c r="C55" s="67" t="s">
        <v>101</v>
      </c>
      <c r="D55" s="67" t="str">
        <f t="shared" si="10"/>
        <v>Jun22</v>
      </c>
      <c r="E55" s="66">
        <v>7045.8269999999993</v>
      </c>
      <c r="F55" s="66">
        <f t="shared" si="12"/>
        <v>7117.9446666666663</v>
      </c>
      <c r="G55" s="66">
        <f t="shared" si="13"/>
        <v>72.117666666666992</v>
      </c>
      <c r="H55" s="66">
        <f t="shared" si="14"/>
        <v>-72.117666666666992</v>
      </c>
      <c r="I55" s="66">
        <f t="shared" si="15"/>
        <v>5200.9578454444909</v>
      </c>
      <c r="J55" s="65">
        <f t="shared" si="16"/>
        <v>1.0235514818440334E-2</v>
      </c>
    </row>
    <row r="56" spans="1:10">
      <c r="A56" s="67">
        <f t="shared" si="11"/>
        <v>55</v>
      </c>
      <c r="B56" s="67">
        <f t="shared" si="18"/>
        <v>2022</v>
      </c>
      <c r="C56" s="67" t="s">
        <v>102</v>
      </c>
      <c r="D56" s="67" t="str">
        <f t="shared" si="10"/>
        <v>Jul22</v>
      </c>
      <c r="E56" s="66">
        <v>3536.5840000000003</v>
      </c>
      <c r="F56" s="66">
        <f t="shared" si="12"/>
        <v>6384.9690000000001</v>
      </c>
      <c r="G56" s="66">
        <f t="shared" si="13"/>
        <v>2848.3849999999998</v>
      </c>
      <c r="H56" s="66">
        <f t="shared" si="14"/>
        <v>-2848.3849999999998</v>
      </c>
      <c r="I56" s="66">
        <f t="shared" si="15"/>
        <v>8113297.1082249982</v>
      </c>
      <c r="J56" s="65">
        <f t="shared" si="16"/>
        <v>0.80540572484634876</v>
      </c>
    </row>
    <row r="57" spans="1:10">
      <c r="A57" s="67">
        <f t="shared" si="11"/>
        <v>56</v>
      </c>
      <c r="B57" s="67">
        <f t="shared" si="18"/>
        <v>2022</v>
      </c>
      <c r="C57" s="67" t="s">
        <v>103</v>
      </c>
      <c r="D57" s="67" t="str">
        <f t="shared" si="10"/>
        <v>Aug22</v>
      </c>
      <c r="E57" s="66">
        <v>8548.6320000000014</v>
      </c>
      <c r="F57" s="66">
        <f t="shared" si="12"/>
        <v>4905.3503333333329</v>
      </c>
      <c r="G57" s="66">
        <f t="shared" si="13"/>
        <v>3643.2816666666686</v>
      </c>
      <c r="H57" s="66">
        <f t="shared" si="14"/>
        <v>3643.2816666666686</v>
      </c>
      <c r="I57" s="66">
        <f t="shared" si="15"/>
        <v>13273501.302669458</v>
      </c>
      <c r="J57" s="65">
        <f t="shared" si="16"/>
        <v>0.42618300409547022</v>
      </c>
    </row>
    <row r="58" spans="1:10">
      <c r="A58" s="67">
        <f t="shared" si="11"/>
        <v>57</v>
      </c>
      <c r="B58" s="67">
        <f t="shared" si="18"/>
        <v>2022</v>
      </c>
      <c r="C58" s="67" t="s">
        <v>104</v>
      </c>
      <c r="D58" s="67" t="str">
        <f t="shared" si="10"/>
        <v>Sep22</v>
      </c>
      <c r="E58" s="66">
        <v>10476.828</v>
      </c>
      <c r="F58" s="66">
        <f t="shared" si="12"/>
        <v>6377.0143333333335</v>
      </c>
      <c r="G58" s="66">
        <f t="shared" si="13"/>
        <v>4099.813666666666</v>
      </c>
      <c r="H58" s="66">
        <f t="shared" si="14"/>
        <v>4099.813666666666</v>
      </c>
      <c r="I58" s="66">
        <f t="shared" si="15"/>
        <v>16808472.101386771</v>
      </c>
      <c r="J58" s="65">
        <f t="shared" si="16"/>
        <v>0.39132203627535606</v>
      </c>
    </row>
    <row r="59" spans="1:10">
      <c r="A59" s="67">
        <f t="shared" si="11"/>
        <v>58</v>
      </c>
      <c r="B59" s="67">
        <f t="shared" si="18"/>
        <v>2022</v>
      </c>
      <c r="C59" s="67" t="s">
        <v>105</v>
      </c>
      <c r="D59" s="67" t="str">
        <f t="shared" si="10"/>
        <v>Oct22</v>
      </c>
      <c r="E59" s="66">
        <v>10629.36</v>
      </c>
      <c r="F59" s="66">
        <f t="shared" si="12"/>
        <v>7520.6813333333339</v>
      </c>
      <c r="G59" s="66">
        <f t="shared" si="13"/>
        <v>3108.6786666666667</v>
      </c>
      <c r="H59" s="66">
        <f t="shared" si="14"/>
        <v>3108.6786666666667</v>
      </c>
      <c r="I59" s="66">
        <f t="shared" si="15"/>
        <v>9663883.0525884442</v>
      </c>
      <c r="J59" s="65">
        <f t="shared" si="16"/>
        <v>0.29246150912817576</v>
      </c>
    </row>
    <row r="60" spans="1:10">
      <c r="F60" s="64" t="s">
        <v>110</v>
      </c>
      <c r="G60" s="63">
        <f>SUM(G2:G59)</f>
        <v>138310.08833333332</v>
      </c>
      <c r="H60" s="63">
        <f>SUM(H2:H59)</f>
        <v>7054.9976666666698</v>
      </c>
      <c r="I60" s="70">
        <f>AVERAGE(I3:I59)</f>
        <v>8139110.798564421</v>
      </c>
    </row>
    <row r="61" spans="1:10">
      <c r="I61" s="72" t="s">
        <v>12</v>
      </c>
    </row>
    <row r="62" spans="1:10">
      <c r="D62" s="103" t="s">
        <v>145</v>
      </c>
      <c r="E62" s="104"/>
      <c r="F62" s="61">
        <f>AVERAGE($G$3:$G$59)</f>
        <v>2514.7288787878783</v>
      </c>
    </row>
    <row r="63" spans="1:10">
      <c r="D63" s="103" t="s">
        <v>144</v>
      </c>
      <c r="E63" s="104"/>
      <c r="F63" s="62">
        <f>H60/F62</f>
        <v>2.8054704927344858</v>
      </c>
    </row>
    <row r="64" spans="1:10">
      <c r="D64" s="103" t="s">
        <v>12</v>
      </c>
      <c r="E64" s="104"/>
      <c r="F64" s="61">
        <f>AVERAGE($I$3:$I$59)</f>
        <v>8139110.798564421</v>
      </c>
    </row>
    <row r="65" spans="4:6">
      <c r="D65" s="103" t="s">
        <v>129</v>
      </c>
      <c r="E65" s="104"/>
      <c r="F65" s="60">
        <f>AVERAGE($J$3:$J$59)</f>
        <v>0.39990639636421343</v>
      </c>
    </row>
  </sheetData>
  <mergeCells count="4">
    <mergeCell ref="D62:E62"/>
    <mergeCell ref="D63:E63"/>
    <mergeCell ref="D64:E64"/>
    <mergeCell ref="D65:E65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D71D-D746-804F-8005-8CD1DABCA16A}">
  <dimension ref="A1:L65"/>
  <sheetViews>
    <sheetView showGridLines="0" workbookViewId="0">
      <pane ySplit="1" topLeftCell="A37" activePane="bottomLeft" state="frozen"/>
      <selection activeCell="J2" sqref="J2"/>
      <selection pane="bottomLeft" activeCell="J2" sqref="J2"/>
    </sheetView>
  </sheetViews>
  <sheetFormatPr baseColWidth="10" defaultColWidth="8.83203125" defaultRowHeight="13"/>
  <cols>
    <col min="1" max="1" width="6.33203125" style="18" customWidth="1"/>
    <col min="2" max="2" width="5" style="18" bestFit="1" customWidth="1"/>
    <col min="3" max="3" width="5.83203125" style="18" bestFit="1" customWidth="1"/>
    <col min="4" max="4" width="5.83203125" style="18" customWidth="1"/>
    <col min="5" max="5" width="8.83203125" style="18"/>
    <col min="6" max="9" width="8.5" style="18" customWidth="1"/>
    <col min="10" max="16384" width="8.83203125" style="18"/>
  </cols>
  <sheetData>
    <row r="1" spans="1:12">
      <c r="A1" s="68" t="s">
        <v>115</v>
      </c>
      <c r="B1" s="68" t="s">
        <v>114</v>
      </c>
      <c r="C1" s="68" t="s">
        <v>113</v>
      </c>
      <c r="D1" s="68" t="s">
        <v>112</v>
      </c>
      <c r="E1" s="68" t="s">
        <v>149</v>
      </c>
      <c r="F1" s="68" t="s">
        <v>133</v>
      </c>
      <c r="G1" s="68" t="s">
        <v>126</v>
      </c>
      <c r="H1" s="68" t="s">
        <v>5</v>
      </c>
      <c r="I1" s="68" t="s">
        <v>12</v>
      </c>
      <c r="J1" s="68" t="s">
        <v>129</v>
      </c>
      <c r="L1" s="81" t="s">
        <v>127</v>
      </c>
    </row>
    <row r="2" spans="1:12">
      <c r="A2" s="67">
        <v>1</v>
      </c>
      <c r="B2" s="67">
        <v>2018</v>
      </c>
      <c r="C2" s="67" t="s">
        <v>96</v>
      </c>
      <c r="D2" s="67" t="str">
        <f t="shared" ref="D2:D59" si="0">C2&amp;RIGHT(B2,2)</f>
        <v>Jan18</v>
      </c>
      <c r="E2" s="66">
        <v>7847.2849999999989</v>
      </c>
      <c r="F2" s="66"/>
      <c r="G2" s="66"/>
      <c r="H2" s="66"/>
      <c r="I2" s="66"/>
      <c r="J2" s="66"/>
    </row>
    <row r="3" spans="1:12">
      <c r="A3" s="67">
        <f t="shared" ref="A3:A59" si="1">A2+1</f>
        <v>2</v>
      </c>
      <c r="B3" s="67">
        <f t="shared" ref="B3:B13" si="2">B2</f>
        <v>2018</v>
      </c>
      <c r="C3" s="67" t="s">
        <v>97</v>
      </c>
      <c r="D3" s="67" t="str">
        <f t="shared" si="0"/>
        <v>Feb18</v>
      </c>
      <c r="E3" s="66">
        <v>6527.829999999999</v>
      </c>
      <c r="F3" s="66"/>
      <c r="G3" s="66"/>
      <c r="H3" s="66"/>
      <c r="I3" s="66"/>
      <c r="J3" s="65"/>
    </row>
    <row r="4" spans="1:12">
      <c r="A4" s="67">
        <f t="shared" si="1"/>
        <v>3</v>
      </c>
      <c r="B4" s="67">
        <f t="shared" si="2"/>
        <v>2018</v>
      </c>
      <c r="C4" s="67" t="s">
        <v>98</v>
      </c>
      <c r="D4" s="67" t="str">
        <f t="shared" si="0"/>
        <v>Mar18</v>
      </c>
      <c r="E4" s="66">
        <v>6440.8099999999995</v>
      </c>
      <c r="F4" s="66"/>
      <c r="G4" s="66"/>
      <c r="H4" s="66"/>
      <c r="I4" s="66"/>
      <c r="J4" s="65"/>
    </row>
    <row r="5" spans="1:12">
      <c r="A5" s="67">
        <f t="shared" si="1"/>
        <v>4</v>
      </c>
      <c r="B5" s="67">
        <f t="shared" si="2"/>
        <v>2018</v>
      </c>
      <c r="C5" s="67" t="s">
        <v>99</v>
      </c>
      <c r="D5" s="67" t="str">
        <f t="shared" si="0"/>
        <v>Apr18</v>
      </c>
      <c r="E5" s="66">
        <v>5371.8509999999997</v>
      </c>
      <c r="F5" s="66"/>
      <c r="G5" s="66"/>
      <c r="H5" s="66"/>
      <c r="I5" s="66"/>
      <c r="J5" s="65"/>
    </row>
    <row r="6" spans="1:12">
      <c r="A6" s="67">
        <f t="shared" si="1"/>
        <v>5</v>
      </c>
      <c r="B6" s="67">
        <f t="shared" si="2"/>
        <v>2018</v>
      </c>
      <c r="C6" s="67" t="s">
        <v>100</v>
      </c>
      <c r="D6" s="67" t="str">
        <f t="shared" si="0"/>
        <v>May18</v>
      </c>
      <c r="E6" s="66">
        <v>4200.1780000000008</v>
      </c>
      <c r="F6" s="66">
        <f>AVERAGE(E2:E5)</f>
        <v>6546.9439999999986</v>
      </c>
      <c r="G6" s="66">
        <f t="shared" ref="G6:G59" si="3">ABS(E6-F6)</f>
        <v>2346.7659999999978</v>
      </c>
      <c r="H6" s="66">
        <f t="shared" ref="H6:H59" si="4">E6-F6</f>
        <v>-2346.7659999999978</v>
      </c>
      <c r="I6" s="66">
        <f t="shared" ref="I6:I59" si="5">H6^2</f>
        <v>5507310.6587559897</v>
      </c>
      <c r="J6" s="65">
        <f t="shared" ref="J6:J59" si="6">G6/E6</f>
        <v>0.55873013000877514</v>
      </c>
    </row>
    <row r="7" spans="1:12">
      <c r="A7" s="67">
        <f t="shared" si="1"/>
        <v>6</v>
      </c>
      <c r="B7" s="67">
        <f t="shared" si="2"/>
        <v>2018</v>
      </c>
      <c r="C7" s="67" t="s">
        <v>101</v>
      </c>
      <c r="D7" s="67" t="str">
        <f t="shared" si="0"/>
        <v>Jun18</v>
      </c>
      <c r="E7" s="66">
        <v>3430.9440000000004</v>
      </c>
      <c r="F7" s="66">
        <f t="shared" ref="F7:F59" si="7">AVERAGE(E3:E6)</f>
        <v>5635.1672499999995</v>
      </c>
      <c r="G7" s="66">
        <f t="shared" si="3"/>
        <v>2204.2232499999991</v>
      </c>
      <c r="H7" s="66">
        <f t="shared" si="4"/>
        <v>-2204.2232499999991</v>
      </c>
      <c r="I7" s="66">
        <f t="shared" si="5"/>
        <v>4858600.1358405584</v>
      </c>
      <c r="J7" s="65">
        <f t="shared" si="6"/>
        <v>0.64245386983873787</v>
      </c>
    </row>
    <row r="8" spans="1:12">
      <c r="A8" s="67">
        <f t="shared" si="1"/>
        <v>7</v>
      </c>
      <c r="B8" s="67">
        <f t="shared" si="2"/>
        <v>2018</v>
      </c>
      <c r="C8" s="67" t="s">
        <v>102</v>
      </c>
      <c r="D8" s="67" t="str">
        <f t="shared" si="0"/>
        <v>Jul18</v>
      </c>
      <c r="E8" s="66">
        <v>1868.194</v>
      </c>
      <c r="F8" s="66">
        <f t="shared" si="7"/>
        <v>4860.9457499999999</v>
      </c>
      <c r="G8" s="66">
        <f t="shared" si="3"/>
        <v>2992.7517499999999</v>
      </c>
      <c r="H8" s="66">
        <f t="shared" si="4"/>
        <v>-2992.7517499999999</v>
      </c>
      <c r="I8" s="66">
        <f t="shared" si="5"/>
        <v>8956563.0371280611</v>
      </c>
      <c r="J8" s="65">
        <f t="shared" si="6"/>
        <v>1.6019491284095764</v>
      </c>
    </row>
    <row r="9" spans="1:12">
      <c r="A9" s="67">
        <f t="shared" si="1"/>
        <v>8</v>
      </c>
      <c r="B9" s="67">
        <f t="shared" si="2"/>
        <v>2018</v>
      </c>
      <c r="C9" s="67" t="s">
        <v>103</v>
      </c>
      <c r="D9" s="67" t="str">
        <f t="shared" si="0"/>
        <v>Aug18</v>
      </c>
      <c r="E9" s="66">
        <v>5676.1359999999995</v>
      </c>
      <c r="F9" s="66">
        <f t="shared" si="7"/>
        <v>3717.7917500000003</v>
      </c>
      <c r="G9" s="66">
        <f t="shared" si="3"/>
        <v>1958.3442499999992</v>
      </c>
      <c r="H9" s="66">
        <f t="shared" si="4"/>
        <v>1958.3442499999992</v>
      </c>
      <c r="I9" s="66">
        <f t="shared" si="5"/>
        <v>3835112.2015080592</v>
      </c>
      <c r="J9" s="65">
        <f t="shared" si="6"/>
        <v>0.34501362370457639</v>
      </c>
    </row>
    <row r="10" spans="1:12">
      <c r="A10" s="67">
        <f t="shared" si="1"/>
        <v>9</v>
      </c>
      <c r="B10" s="67">
        <f t="shared" si="2"/>
        <v>2018</v>
      </c>
      <c r="C10" s="67" t="s">
        <v>104</v>
      </c>
      <c r="D10" s="67" t="str">
        <f t="shared" si="0"/>
        <v>Sep18</v>
      </c>
      <c r="E10" s="66">
        <v>5441.9040000000005</v>
      </c>
      <c r="F10" s="66">
        <f t="shared" si="7"/>
        <v>3793.8630000000003</v>
      </c>
      <c r="G10" s="66">
        <f t="shared" si="3"/>
        <v>1648.0410000000002</v>
      </c>
      <c r="H10" s="66">
        <f t="shared" si="4"/>
        <v>1648.0410000000002</v>
      </c>
      <c r="I10" s="66">
        <f t="shared" si="5"/>
        <v>2716039.1376810004</v>
      </c>
      <c r="J10" s="65">
        <f t="shared" si="6"/>
        <v>0.30284271828389475</v>
      </c>
    </row>
    <row r="11" spans="1:12">
      <c r="A11" s="67">
        <f t="shared" si="1"/>
        <v>10</v>
      </c>
      <c r="B11" s="67">
        <f t="shared" si="2"/>
        <v>2018</v>
      </c>
      <c r="C11" s="67" t="s">
        <v>105</v>
      </c>
      <c r="D11" s="67" t="str">
        <f t="shared" si="0"/>
        <v>Oct18</v>
      </c>
      <c r="E11" s="66">
        <v>8043.9160000000002</v>
      </c>
      <c r="F11" s="66">
        <f t="shared" si="7"/>
        <v>4104.2945</v>
      </c>
      <c r="G11" s="66">
        <f t="shared" si="3"/>
        <v>3939.6215000000002</v>
      </c>
      <c r="H11" s="66">
        <f t="shared" si="4"/>
        <v>3939.6215000000002</v>
      </c>
      <c r="I11" s="66">
        <f t="shared" si="5"/>
        <v>15520617.563262252</v>
      </c>
      <c r="J11" s="65">
        <f t="shared" si="6"/>
        <v>0.48976412732306007</v>
      </c>
    </row>
    <row r="12" spans="1:12">
      <c r="A12" s="67">
        <f t="shared" si="1"/>
        <v>11</v>
      </c>
      <c r="B12" s="67">
        <f t="shared" si="2"/>
        <v>2018</v>
      </c>
      <c r="C12" s="67" t="s">
        <v>106</v>
      </c>
      <c r="D12" s="67" t="str">
        <f t="shared" si="0"/>
        <v>Nov18</v>
      </c>
      <c r="E12" s="66">
        <v>9938.3109999999979</v>
      </c>
      <c r="F12" s="66">
        <f t="shared" si="7"/>
        <v>5257.5375000000004</v>
      </c>
      <c r="G12" s="66">
        <f t="shared" si="3"/>
        <v>4680.7734999999975</v>
      </c>
      <c r="H12" s="66">
        <f t="shared" si="4"/>
        <v>4680.7734999999975</v>
      </c>
      <c r="I12" s="66">
        <f t="shared" si="5"/>
        <v>21909640.558302227</v>
      </c>
      <c r="J12" s="65">
        <f t="shared" si="6"/>
        <v>0.47098279576881813</v>
      </c>
    </row>
    <row r="13" spans="1:12">
      <c r="A13" s="67">
        <f t="shared" si="1"/>
        <v>12</v>
      </c>
      <c r="B13" s="67">
        <f t="shared" si="2"/>
        <v>2018</v>
      </c>
      <c r="C13" s="67" t="s">
        <v>107</v>
      </c>
      <c r="D13" s="67" t="str">
        <f t="shared" si="0"/>
        <v>Dec18</v>
      </c>
      <c r="E13" s="66">
        <v>10066.77</v>
      </c>
      <c r="F13" s="66">
        <f t="shared" si="7"/>
        <v>7275.06675</v>
      </c>
      <c r="G13" s="66">
        <f t="shared" si="3"/>
        <v>2791.7032500000005</v>
      </c>
      <c r="H13" s="66">
        <f t="shared" si="4"/>
        <v>2791.7032500000005</v>
      </c>
      <c r="I13" s="66">
        <f t="shared" si="5"/>
        <v>7793607.0360605652</v>
      </c>
      <c r="J13" s="65">
        <f t="shared" si="6"/>
        <v>0.2773186682520809</v>
      </c>
    </row>
    <row r="14" spans="1:12">
      <c r="A14" s="67">
        <f t="shared" si="1"/>
        <v>13</v>
      </c>
      <c r="B14" s="67">
        <v>2019</v>
      </c>
      <c r="C14" s="67" t="s">
        <v>96</v>
      </c>
      <c r="D14" s="67" t="str">
        <f t="shared" si="0"/>
        <v>Jan19</v>
      </c>
      <c r="E14" s="66">
        <v>9655.0019999999986</v>
      </c>
      <c r="F14" s="66">
        <f t="shared" si="7"/>
        <v>8372.7252499999995</v>
      </c>
      <c r="G14" s="66">
        <f t="shared" si="3"/>
        <v>1282.2767499999991</v>
      </c>
      <c r="H14" s="66">
        <f t="shared" si="4"/>
        <v>1282.2767499999991</v>
      </c>
      <c r="I14" s="66">
        <f t="shared" si="5"/>
        <v>1644233.6635905602</v>
      </c>
      <c r="J14" s="65">
        <f t="shared" si="6"/>
        <v>0.13280957891049627</v>
      </c>
    </row>
    <row r="15" spans="1:12">
      <c r="A15" s="67">
        <f t="shared" si="1"/>
        <v>14</v>
      </c>
      <c r="B15" s="67">
        <f t="shared" ref="B15:B25" si="8">B14</f>
        <v>2019</v>
      </c>
      <c r="C15" s="67" t="s">
        <v>97</v>
      </c>
      <c r="D15" s="67" t="str">
        <f t="shared" si="0"/>
        <v>Feb19</v>
      </c>
      <c r="E15" s="66">
        <v>7790.4749999999995</v>
      </c>
      <c r="F15" s="66">
        <f t="shared" si="7"/>
        <v>9425.999749999999</v>
      </c>
      <c r="G15" s="66">
        <f t="shared" si="3"/>
        <v>1635.5247499999996</v>
      </c>
      <c r="H15" s="66">
        <f t="shared" si="4"/>
        <v>-1635.5247499999996</v>
      </c>
      <c r="I15" s="66">
        <f t="shared" si="5"/>
        <v>2674941.2078625611</v>
      </c>
      <c r="J15" s="65">
        <f t="shared" si="6"/>
        <v>0.20993902810804216</v>
      </c>
    </row>
    <row r="16" spans="1:12">
      <c r="A16" s="67">
        <f t="shared" si="1"/>
        <v>15</v>
      </c>
      <c r="B16" s="67">
        <f t="shared" si="8"/>
        <v>2019</v>
      </c>
      <c r="C16" s="67" t="s">
        <v>98</v>
      </c>
      <c r="D16" s="67" t="str">
        <f t="shared" si="0"/>
        <v>Mar19</v>
      </c>
      <c r="E16" s="66">
        <v>8154.6480000000001</v>
      </c>
      <c r="F16" s="66">
        <f t="shared" si="7"/>
        <v>9362.6394999999993</v>
      </c>
      <c r="G16" s="66">
        <f t="shared" si="3"/>
        <v>1207.9914999999992</v>
      </c>
      <c r="H16" s="66">
        <f t="shared" si="4"/>
        <v>-1207.9914999999992</v>
      </c>
      <c r="I16" s="66">
        <f t="shared" si="5"/>
        <v>1459243.464072248</v>
      </c>
      <c r="J16" s="65">
        <f t="shared" si="6"/>
        <v>0.14813533337061258</v>
      </c>
    </row>
    <row r="17" spans="1:10">
      <c r="A17" s="67">
        <f t="shared" si="1"/>
        <v>16</v>
      </c>
      <c r="B17" s="67">
        <f t="shared" si="8"/>
        <v>2019</v>
      </c>
      <c r="C17" s="67" t="s">
        <v>99</v>
      </c>
      <c r="D17" s="67" t="str">
        <f t="shared" si="0"/>
        <v>Apr19</v>
      </c>
      <c r="E17" s="66">
        <v>7782.3239999999996</v>
      </c>
      <c r="F17" s="66">
        <f t="shared" si="7"/>
        <v>8916.7237499999992</v>
      </c>
      <c r="G17" s="66">
        <f t="shared" si="3"/>
        <v>1134.3997499999996</v>
      </c>
      <c r="H17" s="66">
        <f t="shared" si="4"/>
        <v>-1134.3997499999996</v>
      </c>
      <c r="I17" s="66">
        <f t="shared" si="5"/>
        <v>1286862.7928000616</v>
      </c>
      <c r="J17" s="65">
        <f t="shared" si="6"/>
        <v>0.14576619400580079</v>
      </c>
    </row>
    <row r="18" spans="1:10">
      <c r="A18" s="67">
        <f t="shared" si="1"/>
        <v>17</v>
      </c>
      <c r="B18" s="67">
        <f t="shared" si="8"/>
        <v>2019</v>
      </c>
      <c r="C18" s="67" t="s">
        <v>100</v>
      </c>
      <c r="D18" s="67" t="str">
        <f t="shared" si="0"/>
        <v>May19</v>
      </c>
      <c r="E18" s="66">
        <v>4575.808</v>
      </c>
      <c r="F18" s="66">
        <f t="shared" si="7"/>
        <v>8345.6122500000001</v>
      </c>
      <c r="G18" s="66">
        <f t="shared" si="3"/>
        <v>3769.8042500000001</v>
      </c>
      <c r="H18" s="66">
        <f t="shared" si="4"/>
        <v>-3769.8042500000001</v>
      </c>
      <c r="I18" s="66">
        <f t="shared" si="5"/>
        <v>14211424.083318064</v>
      </c>
      <c r="J18" s="65">
        <f t="shared" si="6"/>
        <v>0.82385542618921082</v>
      </c>
    </row>
    <row r="19" spans="1:10">
      <c r="A19" s="67">
        <f t="shared" si="1"/>
        <v>18</v>
      </c>
      <c r="B19" s="67">
        <f t="shared" si="8"/>
        <v>2019</v>
      </c>
      <c r="C19" s="67" t="s">
        <v>101</v>
      </c>
      <c r="D19" s="67" t="str">
        <f t="shared" si="0"/>
        <v>Jun19</v>
      </c>
      <c r="E19" s="66">
        <v>6464.8639999999996</v>
      </c>
      <c r="F19" s="66">
        <f t="shared" si="7"/>
        <v>7075.8137500000003</v>
      </c>
      <c r="G19" s="66">
        <f t="shared" si="3"/>
        <v>610.94975000000068</v>
      </c>
      <c r="H19" s="66">
        <f t="shared" si="4"/>
        <v>-610.94975000000068</v>
      </c>
      <c r="I19" s="66">
        <f t="shared" si="5"/>
        <v>373259.59702506335</v>
      </c>
      <c r="J19" s="65">
        <f t="shared" si="6"/>
        <v>9.4503109423493006E-2</v>
      </c>
    </row>
    <row r="20" spans="1:10">
      <c r="A20" s="67">
        <f t="shared" si="1"/>
        <v>19</v>
      </c>
      <c r="B20" s="67">
        <f t="shared" si="8"/>
        <v>2019</v>
      </c>
      <c r="C20" s="67" t="s">
        <v>102</v>
      </c>
      <c r="D20" s="67" t="str">
        <f t="shared" si="0"/>
        <v>Jul19</v>
      </c>
      <c r="E20" s="66">
        <v>3092.25</v>
      </c>
      <c r="F20" s="66">
        <f t="shared" si="7"/>
        <v>6744.4110000000001</v>
      </c>
      <c r="G20" s="66">
        <f t="shared" si="3"/>
        <v>3652.1610000000001</v>
      </c>
      <c r="H20" s="66">
        <f t="shared" si="4"/>
        <v>-3652.1610000000001</v>
      </c>
      <c r="I20" s="66">
        <f t="shared" si="5"/>
        <v>13338279.969921</v>
      </c>
      <c r="J20" s="65">
        <f t="shared" si="6"/>
        <v>1.1810691244239631</v>
      </c>
    </row>
    <row r="21" spans="1:10">
      <c r="A21" s="67">
        <f t="shared" si="1"/>
        <v>20</v>
      </c>
      <c r="B21" s="67">
        <f t="shared" si="8"/>
        <v>2019</v>
      </c>
      <c r="C21" s="67" t="s">
        <v>103</v>
      </c>
      <c r="D21" s="67" t="str">
        <f t="shared" si="0"/>
        <v>Aug19</v>
      </c>
      <c r="E21" s="66">
        <v>6375.4879999999994</v>
      </c>
      <c r="F21" s="66">
        <f t="shared" si="7"/>
        <v>5478.8114999999998</v>
      </c>
      <c r="G21" s="66">
        <f t="shared" si="3"/>
        <v>896.67649999999958</v>
      </c>
      <c r="H21" s="66">
        <f t="shared" si="4"/>
        <v>896.67649999999958</v>
      </c>
      <c r="I21" s="66">
        <f t="shared" si="5"/>
        <v>804028.7456522492</v>
      </c>
      <c r="J21" s="65">
        <f t="shared" si="6"/>
        <v>0.14064437106618344</v>
      </c>
    </row>
    <row r="22" spans="1:10">
      <c r="A22" s="67">
        <f t="shared" si="1"/>
        <v>21</v>
      </c>
      <c r="B22" s="67">
        <f t="shared" si="8"/>
        <v>2019</v>
      </c>
      <c r="C22" s="67" t="s">
        <v>104</v>
      </c>
      <c r="D22" s="67" t="str">
        <f t="shared" si="0"/>
        <v>Sep19</v>
      </c>
      <c r="E22" s="66">
        <v>6308.19</v>
      </c>
      <c r="F22" s="66">
        <f t="shared" si="7"/>
        <v>5127.1024999999991</v>
      </c>
      <c r="G22" s="66">
        <f t="shared" si="3"/>
        <v>1181.0875000000005</v>
      </c>
      <c r="H22" s="66">
        <f t="shared" si="4"/>
        <v>1181.0875000000005</v>
      </c>
      <c r="I22" s="66">
        <f t="shared" si="5"/>
        <v>1394967.6826562514</v>
      </c>
      <c r="J22" s="65">
        <f t="shared" si="6"/>
        <v>0.18723080630101513</v>
      </c>
    </row>
    <row r="23" spans="1:10">
      <c r="A23" s="67">
        <f t="shared" si="1"/>
        <v>22</v>
      </c>
      <c r="B23" s="67">
        <f t="shared" si="8"/>
        <v>2019</v>
      </c>
      <c r="C23" s="67" t="s">
        <v>105</v>
      </c>
      <c r="D23" s="67" t="str">
        <f t="shared" si="0"/>
        <v>Oct19</v>
      </c>
      <c r="E23" s="66">
        <v>9265.6540000000005</v>
      </c>
      <c r="F23" s="66">
        <f t="shared" si="7"/>
        <v>5560.1979999999994</v>
      </c>
      <c r="G23" s="66">
        <f t="shared" si="3"/>
        <v>3705.456000000001</v>
      </c>
      <c r="H23" s="66">
        <f t="shared" si="4"/>
        <v>3705.456000000001</v>
      </c>
      <c r="I23" s="66">
        <f t="shared" si="5"/>
        <v>13730404.167936008</v>
      </c>
      <c r="J23" s="65">
        <f t="shared" si="6"/>
        <v>0.39991305524682885</v>
      </c>
    </row>
    <row r="24" spans="1:10">
      <c r="A24" s="67">
        <f t="shared" si="1"/>
        <v>23</v>
      </c>
      <c r="B24" s="67">
        <f t="shared" si="8"/>
        <v>2019</v>
      </c>
      <c r="C24" s="67" t="s">
        <v>106</v>
      </c>
      <c r="D24" s="67" t="str">
        <f t="shared" si="0"/>
        <v>Nov19</v>
      </c>
      <c r="E24" s="66">
        <v>10319.85</v>
      </c>
      <c r="F24" s="66">
        <f t="shared" si="7"/>
        <v>6260.3955000000005</v>
      </c>
      <c r="G24" s="66">
        <f t="shared" si="3"/>
        <v>4059.4544999999998</v>
      </c>
      <c r="H24" s="66">
        <f t="shared" si="4"/>
        <v>4059.4544999999998</v>
      </c>
      <c r="I24" s="66">
        <f t="shared" si="5"/>
        <v>16479170.837570248</v>
      </c>
      <c r="J24" s="65">
        <f t="shared" si="6"/>
        <v>0.3933637116818558</v>
      </c>
    </row>
    <row r="25" spans="1:10">
      <c r="A25" s="67">
        <f t="shared" si="1"/>
        <v>24</v>
      </c>
      <c r="B25" s="67">
        <f t="shared" si="8"/>
        <v>2019</v>
      </c>
      <c r="C25" s="67" t="s">
        <v>107</v>
      </c>
      <c r="D25" s="67" t="str">
        <f t="shared" si="0"/>
        <v>Dec19</v>
      </c>
      <c r="E25" s="66">
        <v>11297.114999999998</v>
      </c>
      <c r="F25" s="66">
        <f t="shared" si="7"/>
        <v>8067.2955000000002</v>
      </c>
      <c r="G25" s="66">
        <f t="shared" si="3"/>
        <v>3229.8194999999978</v>
      </c>
      <c r="H25" s="66">
        <f t="shared" si="4"/>
        <v>3229.8194999999978</v>
      </c>
      <c r="I25" s="66">
        <f t="shared" si="5"/>
        <v>10431734.002580235</v>
      </c>
      <c r="J25" s="65">
        <f t="shared" si="6"/>
        <v>0.28589772698604893</v>
      </c>
    </row>
    <row r="26" spans="1:10">
      <c r="A26" s="67">
        <f t="shared" si="1"/>
        <v>25</v>
      </c>
      <c r="B26" s="67">
        <v>2020</v>
      </c>
      <c r="C26" s="67" t="s">
        <v>96</v>
      </c>
      <c r="D26" s="67" t="str">
        <f t="shared" si="0"/>
        <v>Jan20</v>
      </c>
      <c r="E26" s="66">
        <v>11052.812999999998</v>
      </c>
      <c r="F26" s="66">
        <f t="shared" si="7"/>
        <v>9297.7022500000003</v>
      </c>
      <c r="G26" s="66">
        <f t="shared" si="3"/>
        <v>1755.110749999998</v>
      </c>
      <c r="H26" s="66">
        <f t="shared" si="4"/>
        <v>1755.110749999998</v>
      </c>
      <c r="I26" s="66">
        <f t="shared" si="5"/>
        <v>3080413.7447655555</v>
      </c>
      <c r="J26" s="65">
        <f t="shared" si="6"/>
        <v>0.15879312804803614</v>
      </c>
    </row>
    <row r="27" spans="1:10">
      <c r="A27" s="67">
        <f t="shared" si="1"/>
        <v>26</v>
      </c>
      <c r="B27" s="67">
        <f t="shared" ref="B27:B37" si="9">B26</f>
        <v>2020</v>
      </c>
      <c r="C27" s="67" t="s">
        <v>97</v>
      </c>
      <c r="D27" s="67" t="str">
        <f t="shared" si="0"/>
        <v>Feb20</v>
      </c>
      <c r="E27" s="66">
        <v>9199.42</v>
      </c>
      <c r="F27" s="66">
        <f t="shared" si="7"/>
        <v>10483.858</v>
      </c>
      <c r="G27" s="66">
        <f t="shared" si="3"/>
        <v>1284.4380000000001</v>
      </c>
      <c r="H27" s="66">
        <f t="shared" si="4"/>
        <v>-1284.4380000000001</v>
      </c>
      <c r="I27" s="66">
        <f t="shared" si="5"/>
        <v>1649780.9758440002</v>
      </c>
      <c r="J27" s="65">
        <f t="shared" si="6"/>
        <v>0.13962162832004626</v>
      </c>
    </row>
    <row r="28" spans="1:10">
      <c r="A28" s="67">
        <f t="shared" si="1"/>
        <v>27</v>
      </c>
      <c r="B28" s="67">
        <f t="shared" si="9"/>
        <v>2020</v>
      </c>
      <c r="C28" s="67" t="s">
        <v>98</v>
      </c>
      <c r="D28" s="67" t="str">
        <f t="shared" si="0"/>
        <v>Mar20</v>
      </c>
      <c r="E28" s="66">
        <v>11255.789999999999</v>
      </c>
      <c r="F28" s="66">
        <f t="shared" si="7"/>
        <v>10467.299499999999</v>
      </c>
      <c r="G28" s="66">
        <f t="shared" si="3"/>
        <v>788.49049999999988</v>
      </c>
      <c r="H28" s="66">
        <f t="shared" si="4"/>
        <v>788.49049999999988</v>
      </c>
      <c r="I28" s="66">
        <f t="shared" si="5"/>
        <v>621717.26859024982</v>
      </c>
      <c r="J28" s="65">
        <f t="shared" si="6"/>
        <v>7.0051991019732945E-2</v>
      </c>
    </row>
    <row r="29" spans="1:10">
      <c r="A29" s="67">
        <f t="shared" si="1"/>
        <v>28</v>
      </c>
      <c r="B29" s="67">
        <f t="shared" si="9"/>
        <v>2020</v>
      </c>
      <c r="C29" s="67" t="s">
        <v>99</v>
      </c>
      <c r="D29" s="67" t="str">
        <f t="shared" si="0"/>
        <v>Apr20</v>
      </c>
      <c r="E29" s="66">
        <v>7258.4560000000001</v>
      </c>
      <c r="F29" s="66">
        <f t="shared" si="7"/>
        <v>10701.2845</v>
      </c>
      <c r="G29" s="66">
        <f t="shared" si="3"/>
        <v>3442.8284999999996</v>
      </c>
      <c r="H29" s="66">
        <f t="shared" si="4"/>
        <v>-3442.8284999999996</v>
      </c>
      <c r="I29" s="66">
        <f t="shared" si="5"/>
        <v>11853068.080412248</v>
      </c>
      <c r="J29" s="65">
        <f t="shared" si="6"/>
        <v>0.4743196762507067</v>
      </c>
    </row>
    <row r="30" spans="1:10">
      <c r="A30" s="67">
        <f t="shared" si="1"/>
        <v>29</v>
      </c>
      <c r="B30" s="67">
        <f t="shared" si="9"/>
        <v>2020</v>
      </c>
      <c r="C30" s="67" t="s">
        <v>100</v>
      </c>
      <c r="D30" s="67" t="str">
        <f t="shared" si="0"/>
        <v>May20</v>
      </c>
      <c r="E30" s="66">
        <v>4484.076</v>
      </c>
      <c r="F30" s="66">
        <f t="shared" si="7"/>
        <v>9691.6197499999998</v>
      </c>
      <c r="G30" s="66">
        <f t="shared" si="3"/>
        <v>5207.5437499999998</v>
      </c>
      <c r="H30" s="66">
        <f t="shared" si="4"/>
        <v>-5207.5437499999998</v>
      </c>
      <c r="I30" s="66">
        <f t="shared" si="5"/>
        <v>27118511.908164062</v>
      </c>
      <c r="J30" s="65">
        <f t="shared" si="6"/>
        <v>1.1613415450585582</v>
      </c>
    </row>
    <row r="31" spans="1:10">
      <c r="A31" s="67">
        <f t="shared" si="1"/>
        <v>30</v>
      </c>
      <c r="B31" s="67">
        <f t="shared" si="9"/>
        <v>2020</v>
      </c>
      <c r="C31" s="67" t="s">
        <v>101</v>
      </c>
      <c r="D31" s="67" t="str">
        <f t="shared" si="0"/>
        <v>Jun20</v>
      </c>
      <c r="E31" s="66">
        <v>6493.1359999999995</v>
      </c>
      <c r="F31" s="66">
        <f t="shared" si="7"/>
        <v>8049.4354999999996</v>
      </c>
      <c r="G31" s="66">
        <f t="shared" si="3"/>
        <v>1556.2995000000001</v>
      </c>
      <c r="H31" s="66">
        <f t="shared" si="4"/>
        <v>-1556.2995000000001</v>
      </c>
      <c r="I31" s="66">
        <f t="shared" si="5"/>
        <v>2422068.1337002502</v>
      </c>
      <c r="J31" s="65">
        <f t="shared" si="6"/>
        <v>0.23968379839880147</v>
      </c>
    </row>
    <row r="32" spans="1:10">
      <c r="A32" s="67">
        <f t="shared" si="1"/>
        <v>31</v>
      </c>
      <c r="B32" s="67">
        <f t="shared" si="9"/>
        <v>2020</v>
      </c>
      <c r="C32" s="67" t="s">
        <v>102</v>
      </c>
      <c r="D32" s="67" t="str">
        <f t="shared" si="0"/>
        <v>Jul20</v>
      </c>
      <c r="E32" s="66">
        <v>3783.9449999999997</v>
      </c>
      <c r="F32" s="66">
        <f t="shared" si="7"/>
        <v>7372.8644999999997</v>
      </c>
      <c r="G32" s="66">
        <f t="shared" si="3"/>
        <v>3588.9195</v>
      </c>
      <c r="H32" s="66">
        <f t="shared" si="4"/>
        <v>-3588.9195</v>
      </c>
      <c r="I32" s="66">
        <f t="shared" si="5"/>
        <v>12880343.177480251</v>
      </c>
      <c r="J32" s="65">
        <f t="shared" si="6"/>
        <v>0.9484597424116894</v>
      </c>
    </row>
    <row r="33" spans="1:10">
      <c r="A33" s="67">
        <f t="shared" si="1"/>
        <v>32</v>
      </c>
      <c r="B33" s="67">
        <f t="shared" si="9"/>
        <v>2020</v>
      </c>
      <c r="C33" s="67" t="s">
        <v>103</v>
      </c>
      <c r="D33" s="67" t="str">
        <f t="shared" si="0"/>
        <v>Aug20</v>
      </c>
      <c r="E33" s="66">
        <v>8938.1320000000014</v>
      </c>
      <c r="F33" s="66">
        <f t="shared" si="7"/>
        <v>5504.9032499999994</v>
      </c>
      <c r="G33" s="66">
        <f t="shared" si="3"/>
        <v>3433.228750000002</v>
      </c>
      <c r="H33" s="66">
        <f t="shared" si="4"/>
        <v>3433.228750000002</v>
      </c>
      <c r="I33" s="66">
        <f t="shared" si="5"/>
        <v>11787059.649826577</v>
      </c>
      <c r="J33" s="65">
        <f t="shared" si="6"/>
        <v>0.3841103208142374</v>
      </c>
    </row>
    <row r="34" spans="1:10">
      <c r="A34" s="67">
        <f t="shared" si="1"/>
        <v>33</v>
      </c>
      <c r="B34" s="67">
        <f t="shared" si="9"/>
        <v>2020</v>
      </c>
      <c r="C34" s="67" t="s">
        <v>104</v>
      </c>
      <c r="D34" s="67" t="str">
        <f t="shared" si="0"/>
        <v>Sep20</v>
      </c>
      <c r="E34" s="66">
        <v>10206.913999999999</v>
      </c>
      <c r="F34" s="66">
        <f t="shared" si="7"/>
        <v>5924.8222500000002</v>
      </c>
      <c r="G34" s="66">
        <f t="shared" si="3"/>
        <v>4282.0917499999987</v>
      </c>
      <c r="H34" s="66">
        <f t="shared" si="4"/>
        <v>4282.0917499999987</v>
      </c>
      <c r="I34" s="66">
        <f t="shared" si="5"/>
        <v>18336309.755418051</v>
      </c>
      <c r="J34" s="65">
        <f t="shared" si="6"/>
        <v>0.4195285421235056</v>
      </c>
    </row>
    <row r="35" spans="1:10">
      <c r="A35" s="67">
        <f t="shared" si="1"/>
        <v>34</v>
      </c>
      <c r="B35" s="67">
        <f t="shared" si="9"/>
        <v>2020</v>
      </c>
      <c r="C35" s="67" t="s">
        <v>105</v>
      </c>
      <c r="D35" s="67" t="str">
        <f t="shared" si="0"/>
        <v>Oct20</v>
      </c>
      <c r="E35" s="66">
        <v>11594.027999999998</v>
      </c>
      <c r="F35" s="66">
        <f t="shared" si="7"/>
        <v>7355.5317500000001</v>
      </c>
      <c r="G35" s="66">
        <f t="shared" si="3"/>
        <v>4238.4962499999983</v>
      </c>
      <c r="H35" s="66">
        <f t="shared" si="4"/>
        <v>4238.4962499999983</v>
      </c>
      <c r="I35" s="66">
        <f t="shared" si="5"/>
        <v>17964850.461264048</v>
      </c>
      <c r="J35" s="65">
        <f t="shared" si="6"/>
        <v>0.3655758162736884</v>
      </c>
    </row>
    <row r="36" spans="1:10">
      <c r="A36" s="67">
        <f t="shared" si="1"/>
        <v>35</v>
      </c>
      <c r="B36" s="67">
        <f t="shared" si="9"/>
        <v>2020</v>
      </c>
      <c r="C36" s="67" t="s">
        <v>106</v>
      </c>
      <c r="D36" s="67" t="str">
        <f t="shared" si="0"/>
        <v>Nov20</v>
      </c>
      <c r="E36" s="66">
        <v>10956.597</v>
      </c>
      <c r="F36" s="66">
        <f t="shared" si="7"/>
        <v>8630.7547500000001</v>
      </c>
      <c r="G36" s="66">
        <f t="shared" si="3"/>
        <v>2325.8422499999997</v>
      </c>
      <c r="H36" s="66">
        <f t="shared" si="4"/>
        <v>2325.8422499999997</v>
      </c>
      <c r="I36" s="66">
        <f t="shared" si="5"/>
        <v>5409542.1718850611</v>
      </c>
      <c r="J36" s="65">
        <f t="shared" si="6"/>
        <v>0.2122777948299093</v>
      </c>
    </row>
    <row r="37" spans="1:10">
      <c r="A37" s="67">
        <f t="shared" si="1"/>
        <v>36</v>
      </c>
      <c r="B37" s="67">
        <f t="shared" si="9"/>
        <v>2020</v>
      </c>
      <c r="C37" s="67" t="s">
        <v>107</v>
      </c>
      <c r="D37" s="67" t="str">
        <f t="shared" si="0"/>
        <v>Dec20</v>
      </c>
      <c r="E37" s="66">
        <v>12183.350999999999</v>
      </c>
      <c r="F37" s="66">
        <f t="shared" si="7"/>
        <v>10423.917750000001</v>
      </c>
      <c r="G37" s="66">
        <f t="shared" si="3"/>
        <v>1759.4332499999982</v>
      </c>
      <c r="H37" s="66">
        <f t="shared" si="4"/>
        <v>1759.4332499999982</v>
      </c>
      <c r="I37" s="66">
        <f t="shared" si="5"/>
        <v>3095605.3612055564</v>
      </c>
      <c r="J37" s="65">
        <f t="shared" si="6"/>
        <v>0.14441291644638643</v>
      </c>
    </row>
    <row r="38" spans="1:10">
      <c r="A38" s="67">
        <f t="shared" si="1"/>
        <v>37</v>
      </c>
      <c r="B38" s="67">
        <v>2021</v>
      </c>
      <c r="C38" s="67" t="s">
        <v>96</v>
      </c>
      <c r="D38" s="67" t="str">
        <f t="shared" si="0"/>
        <v>Jan21</v>
      </c>
      <c r="E38" s="66">
        <v>14452.444999999998</v>
      </c>
      <c r="F38" s="66">
        <f t="shared" si="7"/>
        <v>11235.2225</v>
      </c>
      <c r="G38" s="66">
        <f t="shared" si="3"/>
        <v>3217.222499999998</v>
      </c>
      <c r="H38" s="66">
        <f t="shared" si="4"/>
        <v>3217.222499999998</v>
      </c>
      <c r="I38" s="66">
        <f t="shared" si="5"/>
        <v>10350520.614506237</v>
      </c>
      <c r="J38" s="65">
        <f t="shared" si="6"/>
        <v>0.22260748959778076</v>
      </c>
    </row>
    <row r="39" spans="1:10">
      <c r="A39" s="67">
        <f t="shared" si="1"/>
        <v>38</v>
      </c>
      <c r="B39" s="67">
        <f t="shared" ref="B39:B49" si="10">B38</f>
        <v>2021</v>
      </c>
      <c r="C39" s="67" t="s">
        <v>97</v>
      </c>
      <c r="D39" s="67" t="str">
        <f t="shared" si="0"/>
        <v>Feb21</v>
      </c>
      <c r="E39" s="66">
        <v>7790.4749999999995</v>
      </c>
      <c r="F39" s="66">
        <f t="shared" si="7"/>
        <v>12296.605249999999</v>
      </c>
      <c r="G39" s="66">
        <f t="shared" si="3"/>
        <v>4506.1302499999993</v>
      </c>
      <c r="H39" s="66">
        <f t="shared" si="4"/>
        <v>-4506.1302499999993</v>
      </c>
      <c r="I39" s="66">
        <f t="shared" si="5"/>
        <v>20305209.829965055</v>
      </c>
      <c r="J39" s="65">
        <f t="shared" si="6"/>
        <v>0.57841534052801657</v>
      </c>
    </row>
    <row r="40" spans="1:10">
      <c r="A40" s="67">
        <f t="shared" si="1"/>
        <v>39</v>
      </c>
      <c r="B40" s="67">
        <f t="shared" si="10"/>
        <v>2021</v>
      </c>
      <c r="C40" s="67" t="s">
        <v>98</v>
      </c>
      <c r="D40" s="67" t="str">
        <f t="shared" si="0"/>
        <v>Mar21</v>
      </c>
      <c r="E40" s="66">
        <v>10163.48</v>
      </c>
      <c r="F40" s="66">
        <f t="shared" si="7"/>
        <v>11345.716999999999</v>
      </c>
      <c r="G40" s="66">
        <f t="shared" si="3"/>
        <v>1182.2369999999992</v>
      </c>
      <c r="H40" s="66">
        <f t="shared" si="4"/>
        <v>-1182.2369999999992</v>
      </c>
      <c r="I40" s="66">
        <f t="shared" si="5"/>
        <v>1397684.324168998</v>
      </c>
      <c r="J40" s="65">
        <f t="shared" si="6"/>
        <v>0.11632206685111784</v>
      </c>
    </row>
    <row r="41" spans="1:10">
      <c r="A41" s="67">
        <f t="shared" si="1"/>
        <v>40</v>
      </c>
      <c r="B41" s="67">
        <f t="shared" si="10"/>
        <v>2021</v>
      </c>
      <c r="C41" s="67" t="s">
        <v>99</v>
      </c>
      <c r="D41" s="67" t="str">
        <f t="shared" si="0"/>
        <v>Apr21</v>
      </c>
      <c r="E41" s="66">
        <v>8161.829999999999</v>
      </c>
      <c r="F41" s="66">
        <f t="shared" si="7"/>
        <v>11147.437749999997</v>
      </c>
      <c r="G41" s="66">
        <f t="shared" si="3"/>
        <v>2985.6077499999983</v>
      </c>
      <c r="H41" s="66">
        <f t="shared" si="4"/>
        <v>-2985.6077499999983</v>
      </c>
      <c r="I41" s="66">
        <f t="shared" si="5"/>
        <v>8913853.6368600521</v>
      </c>
      <c r="J41" s="65">
        <f t="shared" si="6"/>
        <v>0.36580126638266158</v>
      </c>
    </row>
    <row r="42" spans="1:10">
      <c r="A42" s="67">
        <f t="shared" si="1"/>
        <v>41</v>
      </c>
      <c r="B42" s="67">
        <f t="shared" si="10"/>
        <v>2021</v>
      </c>
      <c r="C42" s="67" t="s">
        <v>100</v>
      </c>
      <c r="D42" s="67" t="str">
        <f t="shared" si="0"/>
        <v>May21</v>
      </c>
      <c r="E42" s="66">
        <v>5493.1660000000002</v>
      </c>
      <c r="F42" s="66">
        <f t="shared" si="7"/>
        <v>10142.057499999999</v>
      </c>
      <c r="G42" s="66">
        <f t="shared" si="3"/>
        <v>4648.8914999999988</v>
      </c>
      <c r="H42" s="66">
        <f t="shared" si="4"/>
        <v>-4648.8914999999988</v>
      </c>
      <c r="I42" s="66">
        <f t="shared" si="5"/>
        <v>21612192.178772237</v>
      </c>
      <c r="J42" s="65">
        <f t="shared" si="6"/>
        <v>0.8463045718989739</v>
      </c>
    </row>
    <row r="43" spans="1:10">
      <c r="A43" s="67">
        <f t="shared" si="1"/>
        <v>42</v>
      </c>
      <c r="B43" s="67">
        <f t="shared" si="10"/>
        <v>2021</v>
      </c>
      <c r="C43" s="67" t="s">
        <v>101</v>
      </c>
      <c r="D43" s="67" t="str">
        <f t="shared" si="0"/>
        <v>Jun21</v>
      </c>
      <c r="E43" s="66">
        <v>7141.0360000000001</v>
      </c>
      <c r="F43" s="66">
        <f t="shared" si="7"/>
        <v>7902.2377499999993</v>
      </c>
      <c r="G43" s="66">
        <f t="shared" si="3"/>
        <v>761.20174999999927</v>
      </c>
      <c r="H43" s="66">
        <f t="shared" si="4"/>
        <v>-761.20174999999927</v>
      </c>
      <c r="I43" s="66">
        <f t="shared" si="5"/>
        <v>579428.10420306143</v>
      </c>
      <c r="J43" s="65">
        <f t="shared" si="6"/>
        <v>0.10659542256893807</v>
      </c>
    </row>
    <row r="44" spans="1:10">
      <c r="A44" s="67">
        <f t="shared" si="1"/>
        <v>43</v>
      </c>
      <c r="B44" s="67">
        <f t="shared" si="10"/>
        <v>2021</v>
      </c>
      <c r="C44" s="67" t="s">
        <v>102</v>
      </c>
      <c r="D44" s="67" t="str">
        <f t="shared" si="0"/>
        <v>Jul21</v>
      </c>
      <c r="E44" s="66">
        <v>2128.2849999999999</v>
      </c>
      <c r="F44" s="66">
        <f t="shared" si="7"/>
        <v>7739.8779999999997</v>
      </c>
      <c r="G44" s="66">
        <f t="shared" si="3"/>
        <v>5611.5929999999998</v>
      </c>
      <c r="H44" s="66">
        <f t="shared" si="4"/>
        <v>-5611.5929999999998</v>
      </c>
      <c r="I44" s="66">
        <f t="shared" si="5"/>
        <v>31489975.997648999</v>
      </c>
      <c r="J44" s="65">
        <f t="shared" si="6"/>
        <v>2.6366736597777085</v>
      </c>
    </row>
    <row r="45" spans="1:10">
      <c r="A45" s="67">
        <f t="shared" si="1"/>
        <v>44</v>
      </c>
      <c r="B45" s="67">
        <f t="shared" si="10"/>
        <v>2021</v>
      </c>
      <c r="C45" s="67" t="s">
        <v>103</v>
      </c>
      <c r="D45" s="67" t="str">
        <f t="shared" si="0"/>
        <v>Aug21</v>
      </c>
      <c r="E45" s="66">
        <v>9041.112000000001</v>
      </c>
      <c r="F45" s="66">
        <f t="shared" si="7"/>
        <v>5731.0792499999998</v>
      </c>
      <c r="G45" s="66">
        <f t="shared" si="3"/>
        <v>3310.0327500000012</v>
      </c>
      <c r="H45" s="66">
        <f t="shared" si="4"/>
        <v>3310.0327500000012</v>
      </c>
      <c r="I45" s="66">
        <f t="shared" si="5"/>
        <v>10956316.80607257</v>
      </c>
      <c r="J45" s="65">
        <f t="shared" si="6"/>
        <v>0.36610903061481825</v>
      </c>
    </row>
    <row r="46" spans="1:10">
      <c r="A46" s="67">
        <f t="shared" si="1"/>
        <v>45</v>
      </c>
      <c r="B46" s="67">
        <f t="shared" si="10"/>
        <v>2021</v>
      </c>
      <c r="C46" s="67" t="s">
        <v>104</v>
      </c>
      <c r="D46" s="67" t="str">
        <f t="shared" si="0"/>
        <v>Sep21</v>
      </c>
      <c r="E46" s="66">
        <v>7879.6800000000012</v>
      </c>
      <c r="F46" s="66">
        <f t="shared" si="7"/>
        <v>5950.8997500000005</v>
      </c>
      <c r="G46" s="66">
        <f t="shared" si="3"/>
        <v>1928.7802500000007</v>
      </c>
      <c r="H46" s="66">
        <f t="shared" si="4"/>
        <v>1928.7802500000007</v>
      </c>
      <c r="I46" s="66">
        <f t="shared" si="5"/>
        <v>3720193.252790065</v>
      </c>
      <c r="J46" s="65">
        <f t="shared" si="6"/>
        <v>0.24477900752314821</v>
      </c>
    </row>
    <row r="47" spans="1:10">
      <c r="A47" s="67">
        <f t="shared" si="1"/>
        <v>46</v>
      </c>
      <c r="B47" s="67">
        <f t="shared" si="10"/>
        <v>2021</v>
      </c>
      <c r="C47" s="67" t="s">
        <v>105</v>
      </c>
      <c r="D47" s="67" t="str">
        <f t="shared" si="0"/>
        <v>Oct21</v>
      </c>
      <c r="E47" s="66">
        <v>11274.6</v>
      </c>
      <c r="F47" s="66">
        <f t="shared" si="7"/>
        <v>6547.5282500000003</v>
      </c>
      <c r="G47" s="66">
        <f t="shared" si="3"/>
        <v>4727.0717500000001</v>
      </c>
      <c r="H47" s="66">
        <f t="shared" si="4"/>
        <v>4727.0717500000001</v>
      </c>
      <c r="I47" s="66">
        <f t="shared" si="5"/>
        <v>22345207.329648063</v>
      </c>
      <c r="J47" s="65">
        <f t="shared" si="6"/>
        <v>0.41926735760026962</v>
      </c>
    </row>
    <row r="48" spans="1:10">
      <c r="A48" s="67">
        <f t="shared" si="1"/>
        <v>47</v>
      </c>
      <c r="B48" s="67">
        <f t="shared" si="10"/>
        <v>2021</v>
      </c>
      <c r="C48" s="67" t="s">
        <v>106</v>
      </c>
      <c r="D48" s="67" t="str">
        <f t="shared" si="0"/>
        <v>Nov21</v>
      </c>
      <c r="E48" s="66">
        <v>11732.252999999999</v>
      </c>
      <c r="F48" s="66">
        <f t="shared" si="7"/>
        <v>7580.9192500000008</v>
      </c>
      <c r="G48" s="66">
        <f t="shared" si="3"/>
        <v>4151.333749999998</v>
      </c>
      <c r="H48" s="66">
        <f t="shared" si="4"/>
        <v>4151.333749999998</v>
      </c>
      <c r="I48" s="66">
        <f t="shared" si="5"/>
        <v>17233571.903889045</v>
      </c>
      <c r="J48" s="65">
        <f t="shared" si="6"/>
        <v>0.35383943305689014</v>
      </c>
    </row>
    <row r="49" spans="1:10">
      <c r="A49" s="67">
        <f t="shared" si="1"/>
        <v>48</v>
      </c>
      <c r="B49" s="67">
        <f t="shared" si="10"/>
        <v>2021</v>
      </c>
      <c r="C49" s="67" t="s">
        <v>107</v>
      </c>
      <c r="D49" s="67" t="str">
        <f t="shared" si="0"/>
        <v>Dec21</v>
      </c>
      <c r="E49" s="66">
        <v>14142.308000000001</v>
      </c>
      <c r="F49" s="66">
        <f t="shared" si="7"/>
        <v>9981.9112499999992</v>
      </c>
      <c r="G49" s="66">
        <f t="shared" si="3"/>
        <v>4160.3967500000017</v>
      </c>
      <c r="H49" s="66">
        <f t="shared" si="4"/>
        <v>4160.3967500000017</v>
      </c>
      <c r="I49" s="66">
        <f t="shared" si="5"/>
        <v>17308901.117410578</v>
      </c>
      <c r="J49" s="65">
        <f t="shared" si="6"/>
        <v>0.29418088971050566</v>
      </c>
    </row>
    <row r="50" spans="1:10">
      <c r="A50" s="67">
        <f t="shared" si="1"/>
        <v>49</v>
      </c>
      <c r="B50" s="67">
        <v>2022</v>
      </c>
      <c r="C50" s="67" t="s">
        <v>96</v>
      </c>
      <c r="D50" s="67" t="str">
        <f t="shared" si="0"/>
        <v>Jan22</v>
      </c>
      <c r="E50" s="66">
        <v>12632.871999999999</v>
      </c>
      <c r="F50" s="66">
        <f t="shared" si="7"/>
        <v>11257.21025</v>
      </c>
      <c r="G50" s="66">
        <f t="shared" si="3"/>
        <v>1375.6617499999993</v>
      </c>
      <c r="H50" s="66">
        <f t="shared" si="4"/>
        <v>1375.6617499999993</v>
      </c>
      <c r="I50" s="66">
        <f t="shared" si="5"/>
        <v>1892445.2504130607</v>
      </c>
      <c r="J50" s="65">
        <f t="shared" si="6"/>
        <v>0.1088954079484063</v>
      </c>
    </row>
    <row r="51" spans="1:10">
      <c r="A51" s="67">
        <f t="shared" si="1"/>
        <v>50</v>
      </c>
      <c r="B51" s="67">
        <f t="shared" ref="B51:B59" si="11">B50</f>
        <v>2022</v>
      </c>
      <c r="C51" s="67" t="s">
        <v>97</v>
      </c>
      <c r="D51" s="67" t="str">
        <f t="shared" si="0"/>
        <v>Feb22</v>
      </c>
      <c r="E51" s="66">
        <v>10410.574999999999</v>
      </c>
      <c r="F51" s="66">
        <f t="shared" si="7"/>
        <v>12445.508249999999</v>
      </c>
      <c r="G51" s="66">
        <f t="shared" si="3"/>
        <v>2034.93325</v>
      </c>
      <c r="H51" s="66">
        <f t="shared" si="4"/>
        <v>-2034.93325</v>
      </c>
      <c r="I51" s="66">
        <f t="shared" si="5"/>
        <v>4140953.3319555628</v>
      </c>
      <c r="J51" s="65">
        <f t="shared" si="6"/>
        <v>0.19546790162887259</v>
      </c>
    </row>
    <row r="52" spans="1:10">
      <c r="A52" s="67">
        <f t="shared" si="1"/>
        <v>51</v>
      </c>
      <c r="B52" s="67">
        <f t="shared" si="11"/>
        <v>2022</v>
      </c>
      <c r="C52" s="67" t="s">
        <v>98</v>
      </c>
      <c r="D52" s="67" t="str">
        <f t="shared" si="0"/>
        <v>Mar22</v>
      </c>
      <c r="E52" s="66">
        <v>9244.753999999999</v>
      </c>
      <c r="F52" s="66">
        <f t="shared" si="7"/>
        <v>12229.502</v>
      </c>
      <c r="G52" s="66">
        <f t="shared" si="3"/>
        <v>2984.7480000000014</v>
      </c>
      <c r="H52" s="66">
        <f t="shared" si="4"/>
        <v>-2984.7480000000014</v>
      </c>
      <c r="I52" s="66">
        <f t="shared" si="5"/>
        <v>8908720.6235040091</v>
      </c>
      <c r="J52" s="65">
        <f t="shared" si="6"/>
        <v>0.32285856389472362</v>
      </c>
    </row>
    <row r="53" spans="1:10">
      <c r="A53" s="67">
        <f t="shared" si="1"/>
        <v>52</v>
      </c>
      <c r="B53" s="67">
        <f t="shared" si="11"/>
        <v>2022</v>
      </c>
      <c r="C53" s="67" t="s">
        <v>99</v>
      </c>
      <c r="D53" s="67" t="str">
        <f t="shared" si="0"/>
        <v>Apr22</v>
      </c>
      <c r="E53" s="66">
        <v>7975.4400000000005</v>
      </c>
      <c r="F53" s="66">
        <f t="shared" si="7"/>
        <v>11607.62725</v>
      </c>
      <c r="G53" s="66">
        <f t="shared" si="3"/>
        <v>3632.187249999999</v>
      </c>
      <c r="H53" s="66">
        <f t="shared" si="4"/>
        <v>-3632.187249999999</v>
      </c>
      <c r="I53" s="66">
        <f t="shared" si="5"/>
        <v>13192784.219062556</v>
      </c>
      <c r="J53" s="65">
        <f t="shared" si="6"/>
        <v>0.45542155040975779</v>
      </c>
    </row>
    <row r="54" spans="1:10">
      <c r="A54" s="67">
        <f t="shared" si="1"/>
        <v>53</v>
      </c>
      <c r="B54" s="67">
        <f t="shared" si="11"/>
        <v>2022</v>
      </c>
      <c r="C54" s="67" t="s">
        <v>100</v>
      </c>
      <c r="D54" s="67" t="str">
        <f t="shared" si="0"/>
        <v>May22</v>
      </c>
      <c r="E54" s="66">
        <v>4133.6399999999994</v>
      </c>
      <c r="F54" s="66">
        <f t="shared" si="7"/>
        <v>10065.910250000001</v>
      </c>
      <c r="G54" s="66">
        <f t="shared" si="3"/>
        <v>5932.2702500000014</v>
      </c>
      <c r="H54" s="66">
        <f t="shared" si="4"/>
        <v>-5932.2702500000014</v>
      </c>
      <c r="I54" s="66">
        <f t="shared" si="5"/>
        <v>35191830.319035076</v>
      </c>
      <c r="J54" s="65">
        <f t="shared" si="6"/>
        <v>1.4351201967273401</v>
      </c>
    </row>
    <row r="55" spans="1:10">
      <c r="A55" s="67">
        <f t="shared" si="1"/>
        <v>54</v>
      </c>
      <c r="B55" s="67">
        <f t="shared" si="11"/>
        <v>2022</v>
      </c>
      <c r="C55" s="67" t="s">
        <v>101</v>
      </c>
      <c r="D55" s="67" t="str">
        <f t="shared" si="0"/>
        <v>Jun22</v>
      </c>
      <c r="E55" s="66">
        <v>7045.8269999999993</v>
      </c>
      <c r="F55" s="66">
        <f t="shared" si="7"/>
        <v>7941.1022499999999</v>
      </c>
      <c r="G55" s="66">
        <f t="shared" si="3"/>
        <v>895.2752500000006</v>
      </c>
      <c r="H55" s="66">
        <f t="shared" si="4"/>
        <v>-895.2752500000006</v>
      </c>
      <c r="I55" s="66">
        <f t="shared" si="5"/>
        <v>801517.77326256351</v>
      </c>
      <c r="J55" s="65">
        <f t="shared" si="6"/>
        <v>0.1270646085974011</v>
      </c>
    </row>
    <row r="56" spans="1:10">
      <c r="A56" s="67">
        <f t="shared" si="1"/>
        <v>55</v>
      </c>
      <c r="B56" s="67">
        <f t="shared" si="11"/>
        <v>2022</v>
      </c>
      <c r="C56" s="67" t="s">
        <v>102</v>
      </c>
      <c r="D56" s="67" t="str">
        <f t="shared" si="0"/>
        <v>Jul22</v>
      </c>
      <c r="E56" s="66">
        <v>3536.5840000000003</v>
      </c>
      <c r="F56" s="66">
        <f t="shared" si="7"/>
        <v>7099.91525</v>
      </c>
      <c r="G56" s="66">
        <f t="shared" si="3"/>
        <v>3563.3312499999997</v>
      </c>
      <c r="H56" s="66">
        <f t="shared" si="4"/>
        <v>-3563.3312499999997</v>
      </c>
      <c r="I56" s="66">
        <f t="shared" si="5"/>
        <v>12697329.59722656</v>
      </c>
      <c r="J56" s="65">
        <f t="shared" si="6"/>
        <v>1.007563018438131</v>
      </c>
    </row>
    <row r="57" spans="1:10">
      <c r="A57" s="67">
        <f t="shared" si="1"/>
        <v>56</v>
      </c>
      <c r="B57" s="67">
        <f t="shared" si="11"/>
        <v>2022</v>
      </c>
      <c r="C57" s="67" t="s">
        <v>103</v>
      </c>
      <c r="D57" s="67" t="str">
        <f t="shared" si="0"/>
        <v>Aug22</v>
      </c>
      <c r="E57" s="66">
        <v>8548.6320000000014</v>
      </c>
      <c r="F57" s="66">
        <f t="shared" si="7"/>
        <v>5672.8727499999995</v>
      </c>
      <c r="G57" s="66">
        <f t="shared" si="3"/>
        <v>2875.7592500000019</v>
      </c>
      <c r="H57" s="66">
        <f t="shared" si="4"/>
        <v>2875.7592500000019</v>
      </c>
      <c r="I57" s="66">
        <f t="shared" si="5"/>
        <v>8269991.2639605729</v>
      </c>
      <c r="J57" s="65">
        <f t="shared" si="6"/>
        <v>0.33639993510072741</v>
      </c>
    </row>
    <row r="58" spans="1:10">
      <c r="A58" s="67">
        <f t="shared" si="1"/>
        <v>57</v>
      </c>
      <c r="B58" s="67">
        <f t="shared" si="11"/>
        <v>2022</v>
      </c>
      <c r="C58" s="67" t="s">
        <v>104</v>
      </c>
      <c r="D58" s="67" t="str">
        <f t="shared" si="0"/>
        <v>Sep22</v>
      </c>
      <c r="E58" s="66">
        <v>10476.828</v>
      </c>
      <c r="F58" s="66">
        <f t="shared" si="7"/>
        <v>5816.1707500000002</v>
      </c>
      <c r="G58" s="66">
        <f t="shared" si="3"/>
        <v>4660.6572499999993</v>
      </c>
      <c r="H58" s="66">
        <f t="shared" si="4"/>
        <v>4660.6572499999993</v>
      </c>
      <c r="I58" s="66">
        <f t="shared" si="5"/>
        <v>21721726.001977555</v>
      </c>
      <c r="J58" s="65">
        <f t="shared" si="6"/>
        <v>0.44485384793947169</v>
      </c>
    </row>
    <row r="59" spans="1:10">
      <c r="A59" s="67">
        <f t="shared" si="1"/>
        <v>58</v>
      </c>
      <c r="B59" s="67">
        <f t="shared" si="11"/>
        <v>2022</v>
      </c>
      <c r="C59" s="67" t="s">
        <v>105</v>
      </c>
      <c r="D59" s="67" t="str">
        <f t="shared" si="0"/>
        <v>Oct22</v>
      </c>
      <c r="E59" s="66">
        <v>10629.36</v>
      </c>
      <c r="F59" s="66">
        <f t="shared" si="7"/>
        <v>7401.9677499999998</v>
      </c>
      <c r="G59" s="66">
        <f t="shared" si="3"/>
        <v>3227.3922500000008</v>
      </c>
      <c r="H59" s="66">
        <f t="shared" si="4"/>
        <v>3227.3922500000008</v>
      </c>
      <c r="I59" s="66">
        <f t="shared" si="5"/>
        <v>10416060.735360067</v>
      </c>
      <c r="J59" s="65">
        <f t="shared" si="6"/>
        <v>0.30362996925496932</v>
      </c>
    </row>
    <row r="60" spans="1:10">
      <c r="F60" s="64" t="s">
        <v>110</v>
      </c>
      <c r="G60" s="63">
        <f>SUM(G2:G59)</f>
        <v>154963.26374999995</v>
      </c>
      <c r="H60" s="63">
        <f>SUM(H6:H59)</f>
        <v>8217.2482500000006</v>
      </c>
      <c r="I60" s="70">
        <f>AVERAGE(I3:I59)</f>
        <v>10159106.026736513</v>
      </c>
    </row>
    <row r="61" spans="1:10">
      <c r="I61" s="72" t="s">
        <v>12</v>
      </c>
    </row>
    <row r="62" spans="1:10">
      <c r="D62" s="103" t="s">
        <v>145</v>
      </c>
      <c r="E62" s="104"/>
      <c r="F62" s="61">
        <f>AVERAGE($G$3:$G$59)</f>
        <v>2869.6900694444435</v>
      </c>
    </row>
    <row r="63" spans="1:10">
      <c r="D63" s="103" t="s">
        <v>144</v>
      </c>
      <c r="E63" s="104"/>
      <c r="F63" s="62">
        <f>H60/F62</f>
        <v>2.8634619248589503</v>
      </c>
    </row>
    <row r="64" spans="1:10">
      <c r="D64" s="103" t="s">
        <v>12</v>
      </c>
      <c r="E64" s="104"/>
      <c r="F64" s="61">
        <f>AVERAGE($I$3:$I$59)</f>
        <v>10159106.026736513</v>
      </c>
    </row>
    <row r="65" spans="4:6">
      <c r="D65" s="103" t="s">
        <v>129</v>
      </c>
      <c r="E65" s="104"/>
      <c r="F65" s="60">
        <f>AVERAGE($J$3:$J$59)</f>
        <v>0.45997277709905549</v>
      </c>
    </row>
  </sheetData>
  <mergeCells count="4">
    <mergeCell ref="D62:E62"/>
    <mergeCell ref="D63:E63"/>
    <mergeCell ref="D64:E64"/>
    <mergeCell ref="D65:E65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CC5C-C8F5-5746-9AB1-9D5CEFDB1B19}">
  <sheetPr>
    <tabColor theme="9"/>
  </sheetPr>
  <dimension ref="A1:J73"/>
  <sheetViews>
    <sheetView showGridLines="0" topLeftCell="B1" workbookViewId="0">
      <pane ySplit="1" topLeftCell="A26" activePane="bottomLeft" state="frozen"/>
      <selection activeCell="J2" sqref="J2"/>
      <selection pane="bottomLeft" activeCell="F73" sqref="F73"/>
    </sheetView>
  </sheetViews>
  <sheetFormatPr baseColWidth="10" defaultColWidth="8.83203125" defaultRowHeight="13"/>
  <cols>
    <col min="1" max="1" width="6.33203125" style="18" customWidth="1"/>
    <col min="2" max="2" width="5" style="18" bestFit="1" customWidth="1"/>
    <col min="3" max="3" width="5.83203125" style="18" bestFit="1" customWidth="1"/>
    <col min="4" max="4" width="5.83203125" style="18" customWidth="1"/>
    <col min="5" max="5" width="8.83203125" style="18"/>
    <col min="6" max="8" width="8.5" style="18" customWidth="1"/>
    <col min="9" max="9" width="11.1640625" style="18" bestFit="1" customWidth="1"/>
    <col min="10" max="16384" width="8.83203125" style="18"/>
  </cols>
  <sheetData>
    <row r="1" spans="1:10">
      <c r="A1" s="68" t="s">
        <v>115</v>
      </c>
      <c r="B1" s="68" t="s">
        <v>114</v>
      </c>
      <c r="C1" s="68" t="s">
        <v>113</v>
      </c>
      <c r="D1" s="68" t="s">
        <v>112</v>
      </c>
      <c r="E1" s="68" t="s">
        <v>149</v>
      </c>
      <c r="F1" s="68" t="s">
        <v>150</v>
      </c>
      <c r="G1" s="68" t="s">
        <v>126</v>
      </c>
      <c r="H1" s="68" t="s">
        <v>5</v>
      </c>
      <c r="I1" s="68" t="s">
        <v>12</v>
      </c>
      <c r="J1" s="68" t="s">
        <v>129</v>
      </c>
    </row>
    <row r="2" spans="1:10">
      <c r="A2" s="67">
        <v>1</v>
      </c>
      <c r="B2" s="67">
        <v>2018</v>
      </c>
      <c r="C2" s="67" t="s">
        <v>96</v>
      </c>
      <c r="D2" s="67" t="str">
        <f t="shared" ref="D2:D59" si="0">C2&amp;RIGHT(B2,2)</f>
        <v>Jan18</v>
      </c>
      <c r="E2" s="66">
        <v>7847.2849999999989</v>
      </c>
      <c r="F2" s="66"/>
      <c r="G2" s="66"/>
      <c r="H2" s="66"/>
      <c r="I2" s="66"/>
      <c r="J2" s="66"/>
    </row>
    <row r="3" spans="1:10">
      <c r="A3" s="67">
        <f t="shared" ref="A3:A59" si="1">A2+1</f>
        <v>2</v>
      </c>
      <c r="B3" s="67">
        <f t="shared" ref="B3:B13" si="2">B2</f>
        <v>2018</v>
      </c>
      <c r="C3" s="67" t="s">
        <v>97</v>
      </c>
      <c r="D3" s="67" t="str">
        <f t="shared" si="0"/>
        <v>Feb18</v>
      </c>
      <c r="E3" s="66">
        <v>6527.829999999999</v>
      </c>
      <c r="F3" s="66"/>
      <c r="G3" s="66"/>
      <c r="H3" s="66"/>
      <c r="I3" s="66"/>
      <c r="J3" s="65"/>
    </row>
    <row r="4" spans="1:10">
      <c r="A4" s="67">
        <f t="shared" si="1"/>
        <v>3</v>
      </c>
      <c r="B4" s="67">
        <f t="shared" si="2"/>
        <v>2018</v>
      </c>
      <c r="C4" s="67" t="s">
        <v>98</v>
      </c>
      <c r="D4" s="67" t="str">
        <f t="shared" si="0"/>
        <v>Mar18</v>
      </c>
      <c r="E4" s="66">
        <v>6440.8099999999995</v>
      </c>
      <c r="F4" s="66"/>
      <c r="G4" s="66"/>
      <c r="H4" s="66"/>
      <c r="I4" s="66"/>
      <c r="J4" s="65"/>
    </row>
    <row r="5" spans="1:10">
      <c r="A5" s="67">
        <f t="shared" si="1"/>
        <v>4</v>
      </c>
      <c r="B5" s="67">
        <f t="shared" si="2"/>
        <v>2018</v>
      </c>
      <c r="C5" s="67" t="s">
        <v>99</v>
      </c>
      <c r="D5" s="67" t="str">
        <f t="shared" si="0"/>
        <v>Apr18</v>
      </c>
      <c r="E5" s="66">
        <v>5371.8509999999997</v>
      </c>
      <c r="F5" s="66"/>
      <c r="G5" s="66"/>
      <c r="H5" s="66"/>
      <c r="I5" s="66"/>
      <c r="J5" s="65"/>
    </row>
    <row r="6" spans="1:10">
      <c r="A6" s="67">
        <f t="shared" si="1"/>
        <v>5</v>
      </c>
      <c r="B6" s="67">
        <f t="shared" si="2"/>
        <v>2018</v>
      </c>
      <c r="C6" s="67" t="s">
        <v>100</v>
      </c>
      <c r="D6" s="67" t="str">
        <f t="shared" si="0"/>
        <v>May18</v>
      </c>
      <c r="E6" s="66">
        <v>4200.1780000000008</v>
      </c>
      <c r="F6" s="66">
        <f>E2*$F$69+E3*$F$70+E4*$F$71+E5*$F$72</f>
        <v>5648.808287543392</v>
      </c>
      <c r="G6" s="66">
        <f t="shared" ref="G6:G59" si="3">ABS(E6-F6)</f>
        <v>1448.6302875433912</v>
      </c>
      <c r="H6" s="66">
        <f t="shared" ref="H6:H59" si="4">E6-F6</f>
        <v>-1448.6302875433912</v>
      </c>
      <c r="I6" s="66">
        <f t="shared" ref="I6:I59" si="5">H6^2</f>
        <v>2098529.7099880483</v>
      </c>
      <c r="J6" s="65">
        <f t="shared" ref="J6:J59" si="6">G6/E6</f>
        <v>0.34489735614618972</v>
      </c>
    </row>
    <row r="7" spans="1:10">
      <c r="A7" s="67">
        <f t="shared" si="1"/>
        <v>6</v>
      </c>
      <c r="B7" s="67">
        <f t="shared" si="2"/>
        <v>2018</v>
      </c>
      <c r="C7" s="67" t="s">
        <v>101</v>
      </c>
      <c r="D7" s="67" t="str">
        <f t="shared" si="0"/>
        <v>Jun18</v>
      </c>
      <c r="E7" s="66">
        <v>3430.9440000000004</v>
      </c>
      <c r="F7" s="66">
        <f t="shared" ref="F7:F59" si="7">E3*$F$69+E4*$F$70+E5*$F$71+E6*$F$72</f>
        <v>4534.3420992636684</v>
      </c>
      <c r="G7" s="66">
        <f t="shared" si="3"/>
        <v>1103.398099263668</v>
      </c>
      <c r="H7" s="66">
        <f t="shared" si="4"/>
        <v>-1103.398099263668</v>
      </c>
      <c r="I7" s="66">
        <f t="shared" si="5"/>
        <v>1217487.3654586752</v>
      </c>
      <c r="J7" s="65">
        <f t="shared" si="6"/>
        <v>0.32160189710577258</v>
      </c>
    </row>
    <row r="8" spans="1:10">
      <c r="A8" s="67">
        <f t="shared" si="1"/>
        <v>7</v>
      </c>
      <c r="B8" s="67">
        <f t="shared" si="2"/>
        <v>2018</v>
      </c>
      <c r="C8" s="67" t="s">
        <v>102</v>
      </c>
      <c r="D8" s="67" t="str">
        <f t="shared" si="0"/>
        <v>Jul18</v>
      </c>
      <c r="E8" s="66">
        <v>1868.194</v>
      </c>
      <c r="F8" s="66">
        <f t="shared" si="7"/>
        <v>3638.124826301545</v>
      </c>
      <c r="G8" s="66">
        <f t="shared" si="3"/>
        <v>1769.930826301545</v>
      </c>
      <c r="H8" s="66">
        <f t="shared" si="4"/>
        <v>-1769.930826301545</v>
      </c>
      <c r="I8" s="66">
        <f t="shared" si="5"/>
        <v>3132655.1298924698</v>
      </c>
      <c r="J8" s="65">
        <f t="shared" si="6"/>
        <v>0.94740205048380688</v>
      </c>
    </row>
    <row r="9" spans="1:10">
      <c r="A9" s="67">
        <f t="shared" si="1"/>
        <v>8</v>
      </c>
      <c r="B9" s="67">
        <f t="shared" si="2"/>
        <v>2018</v>
      </c>
      <c r="C9" s="67" t="s">
        <v>103</v>
      </c>
      <c r="D9" s="67" t="str">
        <f t="shared" si="0"/>
        <v>Aug18</v>
      </c>
      <c r="E9" s="66">
        <v>5676.1359999999995</v>
      </c>
      <c r="F9" s="66">
        <f t="shared" si="7"/>
        <v>2381.576639136516</v>
      </c>
      <c r="G9" s="66">
        <f t="shared" si="3"/>
        <v>3294.5593608634836</v>
      </c>
      <c r="H9" s="66">
        <f t="shared" si="4"/>
        <v>3294.5593608634836</v>
      </c>
      <c r="I9" s="66">
        <f t="shared" si="5"/>
        <v>10854121.382253205</v>
      </c>
      <c r="J9" s="65">
        <f t="shared" si="6"/>
        <v>0.58042290756660586</v>
      </c>
    </row>
    <row r="10" spans="1:10">
      <c r="A10" s="67">
        <f t="shared" si="1"/>
        <v>9</v>
      </c>
      <c r="B10" s="67">
        <f t="shared" si="2"/>
        <v>2018</v>
      </c>
      <c r="C10" s="67" t="s">
        <v>104</v>
      </c>
      <c r="D10" s="67" t="str">
        <f t="shared" si="0"/>
        <v>Sep18</v>
      </c>
      <c r="E10" s="66">
        <v>5441.9040000000005</v>
      </c>
      <c r="F10" s="66">
        <f t="shared" si="7"/>
        <v>4239.7765545379052</v>
      </c>
      <c r="G10" s="66">
        <f t="shared" si="3"/>
        <v>1202.1274454620952</v>
      </c>
      <c r="H10" s="66">
        <f t="shared" si="4"/>
        <v>1202.1274454620952</v>
      </c>
      <c r="I10" s="66">
        <f t="shared" si="5"/>
        <v>1445110.3951332227</v>
      </c>
      <c r="J10" s="65">
        <f t="shared" si="6"/>
        <v>0.22090199412964565</v>
      </c>
    </row>
    <row r="11" spans="1:10">
      <c r="A11" s="67">
        <f t="shared" si="1"/>
        <v>10</v>
      </c>
      <c r="B11" s="67">
        <f t="shared" si="2"/>
        <v>2018</v>
      </c>
      <c r="C11" s="67" t="s">
        <v>105</v>
      </c>
      <c r="D11" s="67" t="str">
        <f t="shared" si="0"/>
        <v>Oct18</v>
      </c>
      <c r="E11" s="66">
        <v>8043.9160000000002</v>
      </c>
      <c r="F11" s="66">
        <f t="shared" si="7"/>
        <v>5425.2854167517871</v>
      </c>
      <c r="G11" s="66">
        <f t="shared" si="3"/>
        <v>2618.630583248213</v>
      </c>
      <c r="H11" s="66">
        <f t="shared" si="4"/>
        <v>2618.630583248213</v>
      </c>
      <c r="I11" s="66">
        <f t="shared" si="5"/>
        <v>6857226.1315228762</v>
      </c>
      <c r="J11" s="65">
        <f t="shared" si="6"/>
        <v>0.32554176140678409</v>
      </c>
    </row>
    <row r="12" spans="1:10">
      <c r="A12" s="67">
        <f t="shared" si="1"/>
        <v>11</v>
      </c>
      <c r="B12" s="67">
        <f t="shared" si="2"/>
        <v>2018</v>
      </c>
      <c r="C12" s="67" t="s">
        <v>106</v>
      </c>
      <c r="D12" s="67" t="str">
        <f t="shared" si="0"/>
        <v>Nov18</v>
      </c>
      <c r="E12" s="66">
        <v>9938.3109999999979</v>
      </c>
      <c r="F12" s="66">
        <f t="shared" si="7"/>
        <v>6986.9316714659353</v>
      </c>
      <c r="G12" s="66">
        <f t="shared" si="3"/>
        <v>2951.3793285340626</v>
      </c>
      <c r="H12" s="66">
        <f t="shared" si="4"/>
        <v>2951.3793285340626</v>
      </c>
      <c r="I12" s="66">
        <f t="shared" si="5"/>
        <v>8710639.9408981744</v>
      </c>
      <c r="J12" s="65">
        <f t="shared" si="6"/>
        <v>0.29696991053450261</v>
      </c>
    </row>
    <row r="13" spans="1:10">
      <c r="A13" s="67">
        <f t="shared" si="1"/>
        <v>12</v>
      </c>
      <c r="B13" s="67">
        <f t="shared" si="2"/>
        <v>2018</v>
      </c>
      <c r="C13" s="67" t="s">
        <v>107</v>
      </c>
      <c r="D13" s="67" t="str">
        <f t="shared" si="0"/>
        <v>Dec18</v>
      </c>
      <c r="E13" s="66">
        <v>10066.77</v>
      </c>
      <c r="F13" s="66">
        <f t="shared" si="7"/>
        <v>9094.7825140010373</v>
      </c>
      <c r="G13" s="66">
        <f t="shared" si="3"/>
        <v>971.98748599896317</v>
      </c>
      <c r="H13" s="66">
        <f t="shared" si="4"/>
        <v>971.98748599896317</v>
      </c>
      <c r="I13" s="66">
        <f t="shared" si="5"/>
        <v>944759.67293858458</v>
      </c>
      <c r="J13" s="65">
        <f t="shared" si="6"/>
        <v>9.6554057160237405E-2</v>
      </c>
    </row>
    <row r="14" spans="1:10">
      <c r="A14" s="67">
        <f t="shared" si="1"/>
        <v>13</v>
      </c>
      <c r="B14" s="67">
        <v>2019</v>
      </c>
      <c r="C14" s="67" t="s">
        <v>96</v>
      </c>
      <c r="D14" s="67" t="str">
        <f t="shared" si="0"/>
        <v>Jan19</v>
      </c>
      <c r="E14" s="66">
        <v>9655.0019999999986</v>
      </c>
      <c r="F14" s="66">
        <f t="shared" si="7"/>
        <v>9839.3113530204446</v>
      </c>
      <c r="G14" s="66">
        <f t="shared" si="3"/>
        <v>184.309353020446</v>
      </c>
      <c r="H14" s="66">
        <f t="shared" si="4"/>
        <v>-184.309353020446</v>
      </c>
      <c r="I14" s="66">
        <f t="shared" si="5"/>
        <v>33969.937610815388</v>
      </c>
      <c r="J14" s="65">
        <f t="shared" si="6"/>
        <v>1.9089519921429952E-2</v>
      </c>
    </row>
    <row r="15" spans="1:10">
      <c r="A15" s="67">
        <f t="shared" si="1"/>
        <v>14</v>
      </c>
      <c r="B15" s="67">
        <f t="shared" ref="B15:B25" si="8">B14</f>
        <v>2019</v>
      </c>
      <c r="C15" s="67" t="s">
        <v>97</v>
      </c>
      <c r="D15" s="67" t="str">
        <f t="shared" si="0"/>
        <v>Feb19</v>
      </c>
      <c r="E15" s="66">
        <v>7790.4749999999995</v>
      </c>
      <c r="F15" s="66">
        <f t="shared" si="7"/>
        <v>9624.1848096372923</v>
      </c>
      <c r="G15" s="66">
        <f t="shared" si="3"/>
        <v>1833.7098096372929</v>
      </c>
      <c r="H15" s="66">
        <f t="shared" si="4"/>
        <v>-1833.7098096372929</v>
      </c>
      <c r="I15" s="66">
        <f t="shared" si="5"/>
        <v>3362491.6659600371</v>
      </c>
      <c r="J15" s="65">
        <f t="shared" si="6"/>
        <v>0.23537843451616147</v>
      </c>
    </row>
    <row r="16" spans="1:10">
      <c r="A16" s="67">
        <f t="shared" si="1"/>
        <v>15</v>
      </c>
      <c r="B16" s="67">
        <f t="shared" si="8"/>
        <v>2019</v>
      </c>
      <c r="C16" s="67" t="s">
        <v>98</v>
      </c>
      <c r="D16" s="67" t="str">
        <f t="shared" si="0"/>
        <v>Mar19</v>
      </c>
      <c r="E16" s="66">
        <v>8154.6480000000001</v>
      </c>
      <c r="F16" s="66">
        <f t="shared" si="7"/>
        <v>8302.1845508356346</v>
      </c>
      <c r="G16" s="66">
        <f t="shared" si="3"/>
        <v>147.53655083563444</v>
      </c>
      <c r="H16" s="66">
        <f t="shared" si="4"/>
        <v>-147.53655083563444</v>
      </c>
      <c r="I16" s="66">
        <f t="shared" si="5"/>
        <v>21767.033832475747</v>
      </c>
      <c r="J16" s="65">
        <f t="shared" si="6"/>
        <v>1.8092326098641465E-2</v>
      </c>
    </row>
    <row r="17" spans="1:10">
      <c r="A17" s="67">
        <f t="shared" si="1"/>
        <v>16</v>
      </c>
      <c r="B17" s="67">
        <f t="shared" si="8"/>
        <v>2019</v>
      </c>
      <c r="C17" s="67" t="s">
        <v>99</v>
      </c>
      <c r="D17" s="67" t="str">
        <f t="shared" si="0"/>
        <v>Apr19</v>
      </c>
      <c r="E17" s="66">
        <v>7782.3239999999996</v>
      </c>
      <c r="F17" s="66">
        <f t="shared" si="7"/>
        <v>7879.3065984803507</v>
      </c>
      <c r="G17" s="66">
        <f t="shared" si="3"/>
        <v>96.982598480351044</v>
      </c>
      <c r="H17" s="66">
        <f t="shared" si="4"/>
        <v>-96.982598480351044</v>
      </c>
      <c r="I17" s="66">
        <f t="shared" si="5"/>
        <v>9405.6244080009892</v>
      </c>
      <c r="J17" s="65">
        <f t="shared" si="6"/>
        <v>1.2461907070478053E-2</v>
      </c>
    </row>
    <row r="18" spans="1:10">
      <c r="A18" s="67">
        <f t="shared" si="1"/>
        <v>17</v>
      </c>
      <c r="B18" s="67">
        <f t="shared" si="8"/>
        <v>2019</v>
      </c>
      <c r="C18" s="67" t="s">
        <v>100</v>
      </c>
      <c r="D18" s="67" t="str">
        <f t="shared" si="0"/>
        <v>May19</v>
      </c>
      <c r="E18" s="66">
        <v>4575.808</v>
      </c>
      <c r="F18" s="66">
        <f t="shared" si="7"/>
        <v>7771.6392240128453</v>
      </c>
      <c r="G18" s="66">
        <f t="shared" si="3"/>
        <v>3195.8312240128453</v>
      </c>
      <c r="H18" s="66">
        <f t="shared" si="4"/>
        <v>-3195.8312240128453</v>
      </c>
      <c r="I18" s="66">
        <f t="shared" si="5"/>
        <v>10213337.212375442</v>
      </c>
      <c r="J18" s="65">
        <f t="shared" si="6"/>
        <v>0.69841899485573811</v>
      </c>
    </row>
    <row r="19" spans="1:10">
      <c r="A19" s="67">
        <f t="shared" si="1"/>
        <v>18</v>
      </c>
      <c r="B19" s="67">
        <f t="shared" si="8"/>
        <v>2019</v>
      </c>
      <c r="C19" s="67" t="s">
        <v>101</v>
      </c>
      <c r="D19" s="67" t="str">
        <f t="shared" si="0"/>
        <v>Jun19</v>
      </c>
      <c r="E19" s="66">
        <v>6464.8639999999996</v>
      </c>
      <c r="F19" s="66">
        <f t="shared" si="7"/>
        <v>5615.7278998546217</v>
      </c>
      <c r="G19" s="66">
        <f t="shared" si="3"/>
        <v>849.1361001453779</v>
      </c>
      <c r="H19" s="66">
        <f t="shared" si="4"/>
        <v>849.1361001453779</v>
      </c>
      <c r="I19" s="66">
        <f t="shared" si="5"/>
        <v>721032.11657010124</v>
      </c>
      <c r="J19" s="65">
        <f t="shared" si="6"/>
        <v>0.13134632068754701</v>
      </c>
    </row>
    <row r="20" spans="1:10">
      <c r="A20" s="67">
        <f t="shared" si="1"/>
        <v>19</v>
      </c>
      <c r="B20" s="67">
        <f t="shared" si="8"/>
        <v>2019</v>
      </c>
      <c r="C20" s="67" t="s">
        <v>102</v>
      </c>
      <c r="D20" s="67" t="str">
        <f t="shared" si="0"/>
        <v>Jul19</v>
      </c>
      <c r="E20" s="66">
        <v>3092.25</v>
      </c>
      <c r="F20" s="66">
        <f t="shared" si="7"/>
        <v>5686.1663495377998</v>
      </c>
      <c r="G20" s="66">
        <f t="shared" si="3"/>
        <v>2593.9163495377998</v>
      </c>
      <c r="H20" s="66">
        <f t="shared" si="4"/>
        <v>-2593.9163495377998</v>
      </c>
      <c r="I20" s="66">
        <f t="shared" si="5"/>
        <v>6728402.0283995047</v>
      </c>
      <c r="J20" s="65">
        <f t="shared" si="6"/>
        <v>0.83884432032914535</v>
      </c>
    </row>
    <row r="21" spans="1:10">
      <c r="A21" s="67">
        <f t="shared" si="1"/>
        <v>20</v>
      </c>
      <c r="B21" s="67">
        <f t="shared" si="8"/>
        <v>2019</v>
      </c>
      <c r="C21" s="67" t="s">
        <v>103</v>
      </c>
      <c r="D21" s="67" t="str">
        <f t="shared" si="0"/>
        <v>Aug19</v>
      </c>
      <c r="E21" s="66">
        <v>6375.4879999999994</v>
      </c>
      <c r="F21" s="66">
        <f t="shared" si="7"/>
        <v>4217.2259874542779</v>
      </c>
      <c r="G21" s="66">
        <f t="shared" si="3"/>
        <v>2158.2620125457215</v>
      </c>
      <c r="H21" s="66">
        <f t="shared" si="4"/>
        <v>2158.2620125457215</v>
      </c>
      <c r="I21" s="66">
        <f t="shared" si="5"/>
        <v>4658094.9147979086</v>
      </c>
      <c r="J21" s="65">
        <f t="shared" si="6"/>
        <v>0.33852499017263021</v>
      </c>
    </row>
    <row r="22" spans="1:10">
      <c r="A22" s="67">
        <f t="shared" si="1"/>
        <v>21</v>
      </c>
      <c r="B22" s="67">
        <f t="shared" si="8"/>
        <v>2019</v>
      </c>
      <c r="C22" s="67" t="s">
        <v>104</v>
      </c>
      <c r="D22" s="67" t="str">
        <f t="shared" si="0"/>
        <v>Sep19</v>
      </c>
      <c r="E22" s="66">
        <v>6308.19</v>
      </c>
      <c r="F22" s="66">
        <f t="shared" si="7"/>
        <v>5110.1934958335996</v>
      </c>
      <c r="G22" s="66">
        <f t="shared" si="3"/>
        <v>1197.9965041664</v>
      </c>
      <c r="H22" s="66">
        <f t="shared" si="4"/>
        <v>1197.9965041664</v>
      </c>
      <c r="I22" s="66">
        <f t="shared" si="5"/>
        <v>1435195.6239949153</v>
      </c>
      <c r="J22" s="65">
        <f t="shared" si="6"/>
        <v>0.18991129058674516</v>
      </c>
    </row>
    <row r="23" spans="1:10">
      <c r="A23" s="67">
        <f t="shared" si="1"/>
        <v>22</v>
      </c>
      <c r="B23" s="67">
        <f t="shared" si="8"/>
        <v>2019</v>
      </c>
      <c r="C23" s="67" t="s">
        <v>105</v>
      </c>
      <c r="D23" s="67" t="str">
        <f t="shared" si="0"/>
        <v>Oct19</v>
      </c>
      <c r="E23" s="66">
        <v>9265.6540000000005</v>
      </c>
      <c r="F23" s="66">
        <f t="shared" si="7"/>
        <v>6217.4115189061667</v>
      </c>
      <c r="G23" s="66">
        <f t="shared" si="3"/>
        <v>3048.2424810938337</v>
      </c>
      <c r="H23" s="66">
        <f t="shared" si="4"/>
        <v>3048.2424810938337</v>
      </c>
      <c r="I23" s="66">
        <f t="shared" si="5"/>
        <v>9291782.2235450912</v>
      </c>
      <c r="J23" s="65">
        <f t="shared" si="6"/>
        <v>0.32898298178345897</v>
      </c>
    </row>
    <row r="24" spans="1:10">
      <c r="A24" s="67">
        <f t="shared" si="1"/>
        <v>23</v>
      </c>
      <c r="B24" s="67">
        <f t="shared" si="8"/>
        <v>2019</v>
      </c>
      <c r="C24" s="67" t="s">
        <v>106</v>
      </c>
      <c r="D24" s="67" t="str">
        <f t="shared" si="0"/>
        <v>Nov19</v>
      </c>
      <c r="E24" s="66">
        <v>10319.85</v>
      </c>
      <c r="F24" s="66">
        <f t="shared" si="7"/>
        <v>8062.0511554890145</v>
      </c>
      <c r="G24" s="66">
        <f t="shared" si="3"/>
        <v>2257.7988445109859</v>
      </c>
      <c r="H24" s="66">
        <f t="shared" si="4"/>
        <v>2257.7988445109859</v>
      </c>
      <c r="I24" s="66">
        <f t="shared" si="5"/>
        <v>5097655.6222751429</v>
      </c>
      <c r="J24" s="65">
        <f t="shared" si="6"/>
        <v>0.21878213777438488</v>
      </c>
    </row>
    <row r="25" spans="1:10">
      <c r="A25" s="67">
        <f t="shared" si="1"/>
        <v>24</v>
      </c>
      <c r="B25" s="67">
        <f t="shared" si="8"/>
        <v>2019</v>
      </c>
      <c r="C25" s="67" t="s">
        <v>107</v>
      </c>
      <c r="D25" s="67" t="str">
        <f t="shared" si="0"/>
        <v>Dec19</v>
      </c>
      <c r="E25" s="66">
        <v>11297.114999999998</v>
      </c>
      <c r="F25" s="66">
        <f t="shared" si="7"/>
        <v>9763.6278250327141</v>
      </c>
      <c r="G25" s="66">
        <f t="shared" si="3"/>
        <v>1533.4871749672839</v>
      </c>
      <c r="H25" s="66">
        <f t="shared" si="4"/>
        <v>1533.4871749672839</v>
      </c>
      <c r="I25" s="66">
        <f t="shared" si="5"/>
        <v>2351582.9157891409</v>
      </c>
      <c r="J25" s="65">
        <f t="shared" si="6"/>
        <v>0.13574148576581579</v>
      </c>
    </row>
    <row r="26" spans="1:10">
      <c r="A26" s="67">
        <f t="shared" si="1"/>
        <v>25</v>
      </c>
      <c r="B26" s="67">
        <v>2020</v>
      </c>
      <c r="C26" s="67" t="s">
        <v>96</v>
      </c>
      <c r="D26" s="67" t="str">
        <f t="shared" si="0"/>
        <v>Jan20</v>
      </c>
      <c r="E26" s="66">
        <v>11052.812999999998</v>
      </c>
      <c r="F26" s="66">
        <f t="shared" si="7"/>
        <v>10750.118316051788</v>
      </c>
      <c r="G26" s="66">
        <f t="shared" si="3"/>
        <v>302.69468394820979</v>
      </c>
      <c r="H26" s="66">
        <f t="shared" si="4"/>
        <v>302.69468394820979</v>
      </c>
      <c r="I26" s="66">
        <f t="shared" si="5"/>
        <v>91624.071690506607</v>
      </c>
      <c r="J26" s="65">
        <f t="shared" si="6"/>
        <v>2.7386212355914267E-2</v>
      </c>
    </row>
    <row r="27" spans="1:10">
      <c r="A27" s="67">
        <f t="shared" si="1"/>
        <v>26</v>
      </c>
      <c r="B27" s="67">
        <f t="shared" ref="B27:B37" si="9">B26</f>
        <v>2020</v>
      </c>
      <c r="C27" s="67" t="s">
        <v>97</v>
      </c>
      <c r="D27" s="67" t="str">
        <f t="shared" si="0"/>
        <v>Feb20</v>
      </c>
      <c r="E27" s="66">
        <v>9199.42</v>
      </c>
      <c r="F27" s="66">
        <f t="shared" si="7"/>
        <v>10938.014961105328</v>
      </c>
      <c r="G27" s="66">
        <f t="shared" si="3"/>
        <v>1738.5949611053275</v>
      </c>
      <c r="H27" s="66">
        <f t="shared" si="4"/>
        <v>-1738.5949611053275</v>
      </c>
      <c r="I27" s="66">
        <f t="shared" si="5"/>
        <v>3022712.4387808349</v>
      </c>
      <c r="J27" s="65">
        <f t="shared" si="6"/>
        <v>0.1889896277271097</v>
      </c>
    </row>
    <row r="28" spans="1:10">
      <c r="A28" s="67">
        <f t="shared" si="1"/>
        <v>27</v>
      </c>
      <c r="B28" s="67">
        <f t="shared" si="9"/>
        <v>2020</v>
      </c>
      <c r="C28" s="67" t="s">
        <v>98</v>
      </c>
      <c r="D28" s="67" t="str">
        <f t="shared" si="0"/>
        <v>Mar20</v>
      </c>
      <c r="E28" s="66">
        <v>11255.789999999999</v>
      </c>
      <c r="F28" s="66">
        <f t="shared" si="7"/>
        <v>9681.691476784039</v>
      </c>
      <c r="G28" s="66">
        <f t="shared" si="3"/>
        <v>1574.0985232159601</v>
      </c>
      <c r="H28" s="66">
        <f t="shared" si="4"/>
        <v>1574.0985232159601</v>
      </c>
      <c r="I28" s="66">
        <f t="shared" si="5"/>
        <v>2477786.1607906665</v>
      </c>
      <c r="J28" s="65">
        <f t="shared" si="6"/>
        <v>0.1398478936810264</v>
      </c>
    </row>
    <row r="29" spans="1:10">
      <c r="A29" s="67">
        <f t="shared" si="1"/>
        <v>28</v>
      </c>
      <c r="B29" s="67">
        <f t="shared" si="9"/>
        <v>2020</v>
      </c>
      <c r="C29" s="67" t="s">
        <v>99</v>
      </c>
      <c r="D29" s="67" t="str">
        <f t="shared" si="0"/>
        <v>Apr20</v>
      </c>
      <c r="E29" s="66">
        <v>7258.4560000000001</v>
      </c>
      <c r="F29" s="66">
        <f t="shared" si="7"/>
        <v>10331.659645668564</v>
      </c>
      <c r="G29" s="66">
        <f t="shared" si="3"/>
        <v>3073.2036456685637</v>
      </c>
      <c r="H29" s="66">
        <f t="shared" si="4"/>
        <v>-3073.2036456685637</v>
      </c>
      <c r="I29" s="66">
        <f t="shared" si="5"/>
        <v>9444580.6477505509</v>
      </c>
      <c r="J29" s="65">
        <f t="shared" si="6"/>
        <v>0.42339633190151788</v>
      </c>
    </row>
    <row r="30" spans="1:10">
      <c r="A30" s="67">
        <f t="shared" si="1"/>
        <v>29</v>
      </c>
      <c r="B30" s="67">
        <f t="shared" si="9"/>
        <v>2020</v>
      </c>
      <c r="C30" s="67" t="s">
        <v>100</v>
      </c>
      <c r="D30" s="67" t="str">
        <f t="shared" si="0"/>
        <v>May20</v>
      </c>
      <c r="E30" s="66">
        <v>4484.076</v>
      </c>
      <c r="F30" s="66">
        <f t="shared" si="7"/>
        <v>8526.6789861945945</v>
      </c>
      <c r="G30" s="66">
        <f t="shared" si="3"/>
        <v>4042.6029861945945</v>
      </c>
      <c r="H30" s="66">
        <f t="shared" si="4"/>
        <v>-4042.6029861945945</v>
      </c>
      <c r="I30" s="66">
        <f t="shared" si="5"/>
        <v>16342638.903989453</v>
      </c>
      <c r="J30" s="65">
        <f t="shared" si="6"/>
        <v>0.90154649167288747</v>
      </c>
    </row>
    <row r="31" spans="1:10">
      <c r="A31" s="67">
        <f t="shared" si="1"/>
        <v>30</v>
      </c>
      <c r="B31" s="67">
        <f t="shared" si="9"/>
        <v>2020</v>
      </c>
      <c r="C31" s="67" t="s">
        <v>101</v>
      </c>
      <c r="D31" s="67" t="str">
        <f t="shared" si="0"/>
        <v>Jun20</v>
      </c>
      <c r="E31" s="66">
        <v>6493.1359999999995</v>
      </c>
      <c r="F31" s="66">
        <f t="shared" si="7"/>
        <v>5374.3325862407337</v>
      </c>
      <c r="G31" s="66">
        <f t="shared" si="3"/>
        <v>1118.8034137592658</v>
      </c>
      <c r="H31" s="66">
        <f t="shared" si="4"/>
        <v>1118.8034137592658</v>
      </c>
      <c r="I31" s="66">
        <f t="shared" si="5"/>
        <v>1251721.0786393869</v>
      </c>
      <c r="J31" s="65">
        <f t="shared" si="6"/>
        <v>0.17230555678477485</v>
      </c>
    </row>
    <row r="32" spans="1:10">
      <c r="A32" s="67">
        <f t="shared" si="1"/>
        <v>31</v>
      </c>
      <c r="B32" s="67">
        <f t="shared" si="9"/>
        <v>2020</v>
      </c>
      <c r="C32" s="67" t="s">
        <v>102</v>
      </c>
      <c r="D32" s="67" t="str">
        <f t="shared" si="0"/>
        <v>Jul20</v>
      </c>
      <c r="E32" s="66">
        <v>3783.9449999999997</v>
      </c>
      <c r="F32" s="66">
        <f t="shared" si="7"/>
        <v>5671.9026828793831</v>
      </c>
      <c r="G32" s="66">
        <f t="shared" si="3"/>
        <v>1887.9576828793834</v>
      </c>
      <c r="H32" s="66">
        <f t="shared" si="4"/>
        <v>-1887.9576828793834</v>
      </c>
      <c r="I32" s="66">
        <f t="shared" si="5"/>
        <v>3564384.2123432904</v>
      </c>
      <c r="J32" s="65">
        <f t="shared" si="6"/>
        <v>0.49893898639630951</v>
      </c>
    </row>
    <row r="33" spans="1:10">
      <c r="A33" s="67">
        <f t="shared" si="1"/>
        <v>32</v>
      </c>
      <c r="B33" s="67">
        <f t="shared" si="9"/>
        <v>2020</v>
      </c>
      <c r="C33" s="67" t="s">
        <v>103</v>
      </c>
      <c r="D33" s="67" t="str">
        <f t="shared" si="0"/>
        <v>Aug20</v>
      </c>
      <c r="E33" s="66">
        <v>8938.1320000000014</v>
      </c>
      <c r="F33" s="66">
        <f t="shared" si="7"/>
        <v>4664.0644760934429</v>
      </c>
      <c r="G33" s="66">
        <f t="shared" si="3"/>
        <v>4274.0675239065586</v>
      </c>
      <c r="H33" s="66">
        <f t="shared" si="4"/>
        <v>4274.0675239065586</v>
      </c>
      <c r="I33" s="66">
        <f t="shared" si="5"/>
        <v>18267653.19891274</v>
      </c>
      <c r="J33" s="65">
        <f t="shared" si="6"/>
        <v>0.47818353140304459</v>
      </c>
    </row>
    <row r="34" spans="1:10">
      <c r="A34" s="67">
        <f t="shared" si="1"/>
        <v>33</v>
      </c>
      <c r="B34" s="67">
        <f t="shared" si="9"/>
        <v>2020</v>
      </c>
      <c r="C34" s="67" t="s">
        <v>104</v>
      </c>
      <c r="D34" s="67" t="str">
        <f t="shared" si="0"/>
        <v>Sep20</v>
      </c>
      <c r="E34" s="66">
        <v>10206.913999999999</v>
      </c>
      <c r="F34" s="66">
        <f t="shared" si="7"/>
        <v>6971.2139264072284</v>
      </c>
      <c r="G34" s="66">
        <f t="shared" si="3"/>
        <v>3235.7000735927704</v>
      </c>
      <c r="H34" s="66">
        <f t="shared" si="4"/>
        <v>3235.7000735927704</v>
      </c>
      <c r="I34" s="66">
        <f t="shared" si="5"/>
        <v>10469754.966248261</v>
      </c>
      <c r="J34" s="65">
        <f t="shared" si="6"/>
        <v>0.31701061394195845</v>
      </c>
    </row>
    <row r="35" spans="1:10">
      <c r="A35" s="67">
        <f t="shared" si="1"/>
        <v>34</v>
      </c>
      <c r="B35" s="67">
        <f t="shared" si="9"/>
        <v>2020</v>
      </c>
      <c r="C35" s="67" t="s">
        <v>105</v>
      </c>
      <c r="D35" s="67" t="str">
        <f t="shared" si="0"/>
        <v>Oct20</v>
      </c>
      <c r="E35" s="66">
        <v>11594.027999999998</v>
      </c>
      <c r="F35" s="66">
        <f t="shared" si="7"/>
        <v>9577.5948774814315</v>
      </c>
      <c r="G35" s="66">
        <f t="shared" si="3"/>
        <v>2016.433122518567</v>
      </c>
      <c r="H35" s="66">
        <f t="shared" si="4"/>
        <v>2016.433122518567</v>
      </c>
      <c r="I35" s="66">
        <f t="shared" si="5"/>
        <v>4066002.537589978</v>
      </c>
      <c r="J35" s="65">
        <f t="shared" si="6"/>
        <v>0.17391998040013076</v>
      </c>
    </row>
    <row r="36" spans="1:10">
      <c r="A36" s="67">
        <f t="shared" si="1"/>
        <v>35</v>
      </c>
      <c r="B36" s="67">
        <f t="shared" si="9"/>
        <v>2020</v>
      </c>
      <c r="C36" s="67" t="s">
        <v>106</v>
      </c>
      <c r="D36" s="67" t="str">
        <f t="shared" si="0"/>
        <v>Nov20</v>
      </c>
      <c r="E36" s="66">
        <v>10956.597</v>
      </c>
      <c r="F36" s="66">
        <f t="shared" si="7"/>
        <v>10898.12775153431</v>
      </c>
      <c r="G36" s="66">
        <f t="shared" si="3"/>
        <v>58.469248465689816</v>
      </c>
      <c r="H36" s="66">
        <f t="shared" si="4"/>
        <v>58.469248465689816</v>
      </c>
      <c r="I36" s="66">
        <f t="shared" si="5"/>
        <v>3418.6530161425708</v>
      </c>
      <c r="J36" s="65">
        <f t="shared" si="6"/>
        <v>5.3364423703536612E-3</v>
      </c>
    </row>
    <row r="37" spans="1:10">
      <c r="A37" s="67">
        <f t="shared" si="1"/>
        <v>36</v>
      </c>
      <c r="B37" s="67">
        <f t="shared" si="9"/>
        <v>2020</v>
      </c>
      <c r="C37" s="67" t="s">
        <v>107</v>
      </c>
      <c r="D37" s="67" t="str">
        <f t="shared" si="0"/>
        <v>Dec20</v>
      </c>
      <c r="E37" s="66">
        <v>12183.350999999999</v>
      </c>
      <c r="F37" s="66">
        <f t="shared" si="7"/>
        <v>10981.209567419208</v>
      </c>
      <c r="G37" s="66">
        <f t="shared" si="3"/>
        <v>1202.1414325807909</v>
      </c>
      <c r="H37" s="66">
        <f t="shared" si="4"/>
        <v>1202.1414325807909</v>
      </c>
      <c r="I37" s="66">
        <f t="shared" si="5"/>
        <v>1445144.0239273964</v>
      </c>
      <c r="J37" s="65">
        <f t="shared" si="6"/>
        <v>9.8670836338934254E-2</v>
      </c>
    </row>
    <row r="38" spans="1:10">
      <c r="A38" s="67">
        <f t="shared" si="1"/>
        <v>37</v>
      </c>
      <c r="B38" s="67">
        <v>2021</v>
      </c>
      <c r="C38" s="67" t="s">
        <v>96</v>
      </c>
      <c r="D38" s="67" t="str">
        <f t="shared" si="0"/>
        <v>Jan21</v>
      </c>
      <c r="E38" s="66">
        <v>14452.444999999998</v>
      </c>
      <c r="F38" s="66">
        <f t="shared" si="7"/>
        <v>11532.923551526634</v>
      </c>
      <c r="G38" s="66">
        <f t="shared" si="3"/>
        <v>2919.5214484733642</v>
      </c>
      <c r="H38" s="66">
        <f t="shared" si="4"/>
        <v>2919.5214484733642</v>
      </c>
      <c r="I38" s="66">
        <f t="shared" si="5"/>
        <v>8523605.4880960099</v>
      </c>
      <c r="J38" s="65">
        <f t="shared" si="6"/>
        <v>0.20200882608260157</v>
      </c>
    </row>
    <row r="39" spans="1:10">
      <c r="A39" s="67">
        <f t="shared" si="1"/>
        <v>38</v>
      </c>
      <c r="B39" s="67">
        <f t="shared" ref="B39:B49" si="10">B38</f>
        <v>2021</v>
      </c>
      <c r="C39" s="67" t="s">
        <v>97</v>
      </c>
      <c r="D39" s="67" t="str">
        <f t="shared" si="0"/>
        <v>Feb21</v>
      </c>
      <c r="E39" s="66">
        <v>7790.4749999999995</v>
      </c>
      <c r="F39" s="66">
        <f t="shared" si="7"/>
        <v>13395.878645829856</v>
      </c>
      <c r="G39" s="66">
        <f t="shared" si="3"/>
        <v>5605.4036458298569</v>
      </c>
      <c r="H39" s="66">
        <f t="shared" si="4"/>
        <v>-5605.4036458298569</v>
      </c>
      <c r="I39" s="66">
        <f t="shared" si="5"/>
        <v>31420550.032682654</v>
      </c>
      <c r="J39" s="65">
        <f t="shared" si="6"/>
        <v>0.71952013783881696</v>
      </c>
    </row>
    <row r="40" spans="1:10">
      <c r="A40" s="67">
        <f t="shared" si="1"/>
        <v>39</v>
      </c>
      <c r="B40" s="67">
        <f t="shared" si="10"/>
        <v>2021</v>
      </c>
      <c r="C40" s="67" t="s">
        <v>98</v>
      </c>
      <c r="D40" s="67" t="str">
        <f t="shared" si="0"/>
        <v>Mar21</v>
      </c>
      <c r="E40" s="66">
        <v>10163.48</v>
      </c>
      <c r="F40" s="66">
        <f t="shared" si="7"/>
        <v>9982.1609493939886</v>
      </c>
      <c r="G40" s="66">
        <f t="shared" si="3"/>
        <v>181.31905060601093</v>
      </c>
      <c r="H40" s="66">
        <f t="shared" si="4"/>
        <v>181.31905060601093</v>
      </c>
      <c r="I40" s="66">
        <f t="shared" si="5"/>
        <v>32876.598112665153</v>
      </c>
      <c r="J40" s="65">
        <f t="shared" si="6"/>
        <v>1.784025261091781E-2</v>
      </c>
    </row>
    <row r="41" spans="1:10">
      <c r="A41" s="67">
        <f t="shared" si="1"/>
        <v>40</v>
      </c>
      <c r="B41" s="67">
        <f t="shared" si="10"/>
        <v>2021</v>
      </c>
      <c r="C41" s="67" t="s">
        <v>99</v>
      </c>
      <c r="D41" s="67" t="str">
        <f t="shared" si="0"/>
        <v>Apr21</v>
      </c>
      <c r="E41" s="66">
        <v>8161.829999999999</v>
      </c>
      <c r="F41" s="66">
        <f t="shared" si="7"/>
        <v>9148.269573627711</v>
      </c>
      <c r="G41" s="66">
        <f t="shared" si="3"/>
        <v>986.43957362771198</v>
      </c>
      <c r="H41" s="66">
        <f t="shared" si="4"/>
        <v>-986.43957362771198</v>
      </c>
      <c r="I41" s="66">
        <f t="shared" si="5"/>
        <v>973063.03241882217</v>
      </c>
      <c r="J41" s="65">
        <f t="shared" si="6"/>
        <v>0.1208600979961249</v>
      </c>
    </row>
    <row r="42" spans="1:10">
      <c r="A42" s="67">
        <f t="shared" si="1"/>
        <v>41</v>
      </c>
      <c r="B42" s="67">
        <f t="shared" si="10"/>
        <v>2021</v>
      </c>
      <c r="C42" s="67" t="s">
        <v>100</v>
      </c>
      <c r="D42" s="67" t="str">
        <f t="shared" si="0"/>
        <v>May21</v>
      </c>
      <c r="E42" s="66">
        <v>5493.1660000000002</v>
      </c>
      <c r="F42" s="66">
        <f t="shared" si="7"/>
        <v>8714.826163414913</v>
      </c>
      <c r="G42" s="66">
        <f t="shared" si="3"/>
        <v>3221.6601634149129</v>
      </c>
      <c r="H42" s="66">
        <f t="shared" si="4"/>
        <v>-3221.6601634149129</v>
      </c>
      <c r="I42" s="66">
        <f t="shared" si="5"/>
        <v>10379094.208534604</v>
      </c>
      <c r="J42" s="65">
        <f t="shared" si="6"/>
        <v>0.58648512777784478</v>
      </c>
    </row>
    <row r="43" spans="1:10">
      <c r="A43" s="67">
        <f t="shared" si="1"/>
        <v>42</v>
      </c>
      <c r="B43" s="67">
        <f t="shared" si="10"/>
        <v>2021</v>
      </c>
      <c r="C43" s="67" t="s">
        <v>101</v>
      </c>
      <c r="D43" s="67" t="str">
        <f t="shared" si="0"/>
        <v>Jun21</v>
      </c>
      <c r="E43" s="66">
        <v>7141.0360000000001</v>
      </c>
      <c r="F43" s="66">
        <f t="shared" si="7"/>
        <v>6328.1115796689028</v>
      </c>
      <c r="G43" s="66">
        <f t="shared" si="3"/>
        <v>812.92442033109728</v>
      </c>
      <c r="H43" s="66">
        <f t="shared" si="4"/>
        <v>812.92442033109728</v>
      </c>
      <c r="I43" s="66">
        <f t="shared" si="5"/>
        <v>660846.11317065055</v>
      </c>
      <c r="J43" s="65">
        <f t="shared" si="6"/>
        <v>0.11383844309580532</v>
      </c>
    </row>
    <row r="44" spans="1:10">
      <c r="A44" s="67">
        <f t="shared" si="1"/>
        <v>43</v>
      </c>
      <c r="B44" s="67">
        <f t="shared" si="10"/>
        <v>2021</v>
      </c>
      <c r="C44" s="67" t="s">
        <v>102</v>
      </c>
      <c r="D44" s="67" t="str">
        <f t="shared" si="0"/>
        <v>Jul21</v>
      </c>
      <c r="E44" s="66">
        <v>2128.2849999999999</v>
      </c>
      <c r="F44" s="66">
        <f t="shared" si="7"/>
        <v>6434.5406669037393</v>
      </c>
      <c r="G44" s="66">
        <f t="shared" si="3"/>
        <v>4306.2556669037394</v>
      </c>
      <c r="H44" s="66">
        <f t="shared" si="4"/>
        <v>-4306.2556669037394</v>
      </c>
      <c r="I44" s="66">
        <f t="shared" si="5"/>
        <v>18543837.86874057</v>
      </c>
      <c r="J44" s="65">
        <f t="shared" si="6"/>
        <v>2.0233454010641148</v>
      </c>
    </row>
    <row r="45" spans="1:10">
      <c r="A45" s="67">
        <f t="shared" si="1"/>
        <v>44</v>
      </c>
      <c r="B45" s="67">
        <f t="shared" si="10"/>
        <v>2021</v>
      </c>
      <c r="C45" s="67" t="s">
        <v>103</v>
      </c>
      <c r="D45" s="67" t="str">
        <f t="shared" si="0"/>
        <v>Aug21</v>
      </c>
      <c r="E45" s="66">
        <v>9041.112000000001</v>
      </c>
      <c r="F45" s="66">
        <f t="shared" si="7"/>
        <v>3845.0800819511392</v>
      </c>
      <c r="G45" s="66">
        <f t="shared" si="3"/>
        <v>5196.0319180488623</v>
      </c>
      <c r="H45" s="66">
        <f t="shared" si="4"/>
        <v>5196.0319180488623</v>
      </c>
      <c r="I45" s="66">
        <f t="shared" si="5"/>
        <v>26998747.693382539</v>
      </c>
      <c r="J45" s="65">
        <f t="shared" si="6"/>
        <v>0.57471159720716458</v>
      </c>
    </row>
    <row r="46" spans="1:10">
      <c r="A46" s="67">
        <f t="shared" si="1"/>
        <v>45</v>
      </c>
      <c r="B46" s="67">
        <f t="shared" si="10"/>
        <v>2021</v>
      </c>
      <c r="C46" s="67" t="s">
        <v>104</v>
      </c>
      <c r="D46" s="67" t="str">
        <f t="shared" si="0"/>
        <v>Sep21</v>
      </c>
      <c r="E46" s="66">
        <v>7879.6800000000012</v>
      </c>
      <c r="F46" s="66">
        <f t="shared" si="7"/>
        <v>6456.4838482500827</v>
      </c>
      <c r="G46" s="66">
        <f t="shared" si="3"/>
        <v>1423.1961517499185</v>
      </c>
      <c r="H46" s="66">
        <f t="shared" si="4"/>
        <v>1423.1961517499185</v>
      </c>
      <c r="I46" s="66">
        <f t="shared" si="5"/>
        <v>2025487.2863557769</v>
      </c>
      <c r="J46" s="65">
        <f t="shared" si="6"/>
        <v>0.18061598335845089</v>
      </c>
    </row>
    <row r="47" spans="1:10">
      <c r="A47" s="67">
        <f t="shared" si="1"/>
        <v>46</v>
      </c>
      <c r="B47" s="67">
        <f t="shared" si="10"/>
        <v>2021</v>
      </c>
      <c r="C47" s="67" t="s">
        <v>105</v>
      </c>
      <c r="D47" s="67" t="str">
        <f t="shared" si="0"/>
        <v>Oct21</v>
      </c>
      <c r="E47" s="66">
        <v>11274.6</v>
      </c>
      <c r="F47" s="66">
        <f t="shared" si="7"/>
        <v>8143.5616305537606</v>
      </c>
      <c r="G47" s="66">
        <f t="shared" si="3"/>
        <v>3131.0383694462398</v>
      </c>
      <c r="H47" s="66">
        <f t="shared" si="4"/>
        <v>3131.0383694462398</v>
      </c>
      <c r="I47" s="66">
        <f t="shared" si="5"/>
        <v>9803401.2709445674</v>
      </c>
      <c r="J47" s="65">
        <f t="shared" si="6"/>
        <v>0.27770726850143151</v>
      </c>
    </row>
    <row r="48" spans="1:10">
      <c r="A48" s="67">
        <f t="shared" si="1"/>
        <v>47</v>
      </c>
      <c r="B48" s="67">
        <f t="shared" si="10"/>
        <v>2021</v>
      </c>
      <c r="C48" s="67" t="s">
        <v>106</v>
      </c>
      <c r="D48" s="67" t="str">
        <f t="shared" si="0"/>
        <v>Nov21</v>
      </c>
      <c r="E48" s="66">
        <v>11732.252999999999</v>
      </c>
      <c r="F48" s="66">
        <f t="shared" si="7"/>
        <v>9881.3930696380248</v>
      </c>
      <c r="G48" s="66">
        <f t="shared" si="3"/>
        <v>1850.859930361974</v>
      </c>
      <c r="H48" s="66">
        <f t="shared" si="4"/>
        <v>1850.859930361974</v>
      </c>
      <c r="I48" s="66">
        <f t="shared" si="5"/>
        <v>3425682.4818195309</v>
      </c>
      <c r="J48" s="65">
        <f t="shared" si="6"/>
        <v>0.15775826947833244</v>
      </c>
    </row>
    <row r="49" spans="1:10">
      <c r="A49" s="67">
        <f t="shared" si="1"/>
        <v>48</v>
      </c>
      <c r="B49" s="67">
        <f t="shared" si="10"/>
        <v>2021</v>
      </c>
      <c r="C49" s="67" t="s">
        <v>107</v>
      </c>
      <c r="D49" s="67" t="str">
        <f t="shared" si="0"/>
        <v>Dec21</v>
      </c>
      <c r="E49" s="66">
        <v>14142.308000000001</v>
      </c>
      <c r="F49" s="66">
        <f t="shared" si="7"/>
        <v>11359.32739074279</v>
      </c>
      <c r="G49" s="66">
        <f t="shared" si="3"/>
        <v>2782.9806092572107</v>
      </c>
      <c r="H49" s="66">
        <f t="shared" si="4"/>
        <v>2782.9806092572107</v>
      </c>
      <c r="I49" s="66">
        <f t="shared" si="5"/>
        <v>7744981.0715016359</v>
      </c>
      <c r="J49" s="65">
        <f t="shared" si="6"/>
        <v>0.19678404750180881</v>
      </c>
    </row>
    <row r="50" spans="1:10">
      <c r="A50" s="67">
        <f t="shared" si="1"/>
        <v>49</v>
      </c>
      <c r="B50" s="67">
        <v>2022</v>
      </c>
      <c r="C50" s="67" t="s">
        <v>96</v>
      </c>
      <c r="D50" s="67" t="str">
        <f t="shared" si="0"/>
        <v>Jan22</v>
      </c>
      <c r="E50" s="66">
        <v>12632.871999999999</v>
      </c>
      <c r="F50" s="66">
        <f t="shared" si="7"/>
        <v>13042.001371985341</v>
      </c>
      <c r="G50" s="66">
        <f t="shared" si="3"/>
        <v>409.129371985342</v>
      </c>
      <c r="H50" s="66">
        <f t="shared" si="4"/>
        <v>-409.129371985342</v>
      </c>
      <c r="I50" s="66">
        <f t="shared" si="5"/>
        <v>167386.84302112035</v>
      </c>
      <c r="J50" s="65">
        <f t="shared" si="6"/>
        <v>3.238609335908272E-2</v>
      </c>
    </row>
    <row r="51" spans="1:10">
      <c r="A51" s="67">
        <f t="shared" si="1"/>
        <v>50</v>
      </c>
      <c r="B51" s="67">
        <f t="shared" ref="B51:B59" si="11">B50</f>
        <v>2022</v>
      </c>
      <c r="C51" s="67" t="s">
        <v>97</v>
      </c>
      <c r="D51" s="67" t="str">
        <f t="shared" si="0"/>
        <v>Feb22</v>
      </c>
      <c r="E51" s="66">
        <v>10410.574999999999</v>
      </c>
      <c r="F51" s="66">
        <f t="shared" si="7"/>
        <v>12932.459805657596</v>
      </c>
      <c r="G51" s="66">
        <f t="shared" si="3"/>
        <v>2521.8848056575971</v>
      </c>
      <c r="H51" s="66">
        <f t="shared" si="4"/>
        <v>-2521.8848056575971</v>
      </c>
      <c r="I51" s="66">
        <f t="shared" si="5"/>
        <v>6359902.9730066564</v>
      </c>
      <c r="J51" s="65">
        <f t="shared" si="6"/>
        <v>0.24224260481842716</v>
      </c>
    </row>
    <row r="52" spans="1:10">
      <c r="A52" s="67">
        <f t="shared" si="1"/>
        <v>51</v>
      </c>
      <c r="B52" s="67">
        <f t="shared" si="11"/>
        <v>2022</v>
      </c>
      <c r="C52" s="67" t="s">
        <v>98</v>
      </c>
      <c r="D52" s="67" t="str">
        <f t="shared" si="0"/>
        <v>Mar22</v>
      </c>
      <c r="E52" s="66">
        <v>9244.753999999999</v>
      </c>
      <c r="F52" s="66">
        <f t="shared" si="7"/>
        <v>11000.075955999942</v>
      </c>
      <c r="G52" s="66">
        <f t="shared" si="3"/>
        <v>1755.3219559999434</v>
      </c>
      <c r="H52" s="66">
        <f t="shared" si="4"/>
        <v>-1755.3219559999434</v>
      </c>
      <c r="I52" s="66">
        <f t="shared" si="5"/>
        <v>3081155.1692154673</v>
      </c>
      <c r="J52" s="65">
        <f t="shared" si="6"/>
        <v>0.1898722189903532</v>
      </c>
    </row>
    <row r="53" spans="1:10">
      <c r="A53" s="67">
        <f t="shared" si="1"/>
        <v>52</v>
      </c>
      <c r="B53" s="67">
        <f t="shared" si="11"/>
        <v>2022</v>
      </c>
      <c r="C53" s="67" t="s">
        <v>99</v>
      </c>
      <c r="D53" s="67" t="str">
        <f t="shared" si="0"/>
        <v>Apr22</v>
      </c>
      <c r="E53" s="66">
        <v>7975.4400000000005</v>
      </c>
      <c r="F53" s="66">
        <f t="shared" si="7"/>
        <v>9485.4286507964334</v>
      </c>
      <c r="G53" s="66">
        <f t="shared" si="3"/>
        <v>1509.9886507964329</v>
      </c>
      <c r="H53" s="66">
        <f t="shared" si="4"/>
        <v>-1509.9886507964329</v>
      </c>
      <c r="I53" s="66">
        <f t="shared" si="5"/>
        <v>2280065.7255340316</v>
      </c>
      <c r="J53" s="65">
        <f t="shared" si="6"/>
        <v>0.18932982390895459</v>
      </c>
    </row>
    <row r="54" spans="1:10">
      <c r="A54" s="67">
        <f t="shared" si="1"/>
        <v>53</v>
      </c>
      <c r="B54" s="67">
        <f t="shared" si="11"/>
        <v>2022</v>
      </c>
      <c r="C54" s="67" t="s">
        <v>100</v>
      </c>
      <c r="D54" s="67" t="str">
        <f t="shared" si="0"/>
        <v>May22</v>
      </c>
      <c r="E54" s="66">
        <v>4133.6399999999994</v>
      </c>
      <c r="F54" s="66">
        <f t="shared" si="7"/>
        <v>8275.3641373725713</v>
      </c>
      <c r="G54" s="66">
        <f t="shared" si="3"/>
        <v>4141.7241373725719</v>
      </c>
      <c r="H54" s="66">
        <f t="shared" si="4"/>
        <v>-4141.7241373725719</v>
      </c>
      <c r="I54" s="66">
        <f t="shared" si="5"/>
        <v>17153878.830094576</v>
      </c>
      <c r="J54" s="65">
        <f t="shared" si="6"/>
        <v>1.0019556945869916</v>
      </c>
    </row>
    <row r="55" spans="1:10">
      <c r="A55" s="67">
        <f t="shared" si="1"/>
        <v>54</v>
      </c>
      <c r="B55" s="67">
        <f t="shared" si="11"/>
        <v>2022</v>
      </c>
      <c r="C55" s="67" t="s">
        <v>101</v>
      </c>
      <c r="D55" s="67" t="str">
        <f t="shared" si="0"/>
        <v>Jun22</v>
      </c>
      <c r="E55" s="66">
        <v>7045.8269999999993</v>
      </c>
      <c r="F55" s="66">
        <f t="shared" si="7"/>
        <v>5404.0396151200166</v>
      </c>
      <c r="G55" s="66">
        <f t="shared" si="3"/>
        <v>1641.7873848799827</v>
      </c>
      <c r="H55" s="66">
        <f t="shared" si="4"/>
        <v>1641.7873848799827</v>
      </c>
      <c r="I55" s="66">
        <f t="shared" si="5"/>
        <v>2695465.8171510524</v>
      </c>
      <c r="J55" s="65">
        <f t="shared" si="6"/>
        <v>0.23301556863090492</v>
      </c>
    </row>
    <row r="56" spans="1:10">
      <c r="A56" s="67">
        <f t="shared" si="1"/>
        <v>55</v>
      </c>
      <c r="B56" s="67">
        <f t="shared" si="11"/>
        <v>2022</v>
      </c>
      <c r="C56" s="67" t="s">
        <v>102</v>
      </c>
      <c r="D56" s="67" t="str">
        <f t="shared" si="0"/>
        <v>Jul22</v>
      </c>
      <c r="E56" s="66">
        <v>3536.5840000000003</v>
      </c>
      <c r="F56" s="66">
        <f t="shared" si="7"/>
        <v>5898.3168817843562</v>
      </c>
      <c r="G56" s="66">
        <f t="shared" si="3"/>
        <v>2361.7328817843559</v>
      </c>
      <c r="H56" s="66">
        <f t="shared" si="4"/>
        <v>-2361.7328817843559</v>
      </c>
      <c r="I56" s="66">
        <f t="shared" si="5"/>
        <v>5577782.2049014382</v>
      </c>
      <c r="J56" s="65">
        <f t="shared" si="6"/>
        <v>0.66780058999994218</v>
      </c>
    </row>
    <row r="57" spans="1:10">
      <c r="A57" s="67">
        <f t="shared" si="1"/>
        <v>56</v>
      </c>
      <c r="B57" s="67">
        <f t="shared" si="11"/>
        <v>2022</v>
      </c>
      <c r="C57" s="67" t="s">
        <v>103</v>
      </c>
      <c r="D57" s="67" t="str">
        <f t="shared" si="0"/>
        <v>Aug22</v>
      </c>
      <c r="E57" s="66">
        <v>8548.6320000000014</v>
      </c>
      <c r="F57" s="66">
        <f t="shared" si="7"/>
        <v>4701.3507611139012</v>
      </c>
      <c r="G57" s="66">
        <f t="shared" si="3"/>
        <v>3847.2812388861003</v>
      </c>
      <c r="H57" s="66">
        <f t="shared" si="4"/>
        <v>3847.2812388861003</v>
      </c>
      <c r="I57" s="66">
        <f t="shared" si="5"/>
        <v>14801572.931084966</v>
      </c>
      <c r="J57" s="65">
        <f t="shared" si="6"/>
        <v>0.45004642133222011</v>
      </c>
    </row>
    <row r="58" spans="1:10">
      <c r="A58" s="67">
        <f t="shared" si="1"/>
        <v>57</v>
      </c>
      <c r="B58" s="67">
        <f t="shared" si="11"/>
        <v>2022</v>
      </c>
      <c r="C58" s="67" t="s">
        <v>104</v>
      </c>
      <c r="D58" s="67" t="str">
        <f t="shared" si="0"/>
        <v>Sep22</v>
      </c>
      <c r="E58" s="66">
        <v>10476.828</v>
      </c>
      <c r="F58" s="66">
        <f t="shared" si="7"/>
        <v>6638.548639730765</v>
      </c>
      <c r="G58" s="66">
        <f t="shared" si="3"/>
        <v>3838.2793602692345</v>
      </c>
      <c r="H58" s="66">
        <f t="shared" si="4"/>
        <v>3838.2793602692345</v>
      </c>
      <c r="I58" s="66">
        <f t="shared" si="5"/>
        <v>14732388.447468804</v>
      </c>
      <c r="J58" s="65">
        <f t="shared" si="6"/>
        <v>0.3663589170566926</v>
      </c>
    </row>
    <row r="59" spans="1:10">
      <c r="A59" s="67">
        <f t="shared" si="1"/>
        <v>58</v>
      </c>
      <c r="B59" s="67">
        <f t="shared" si="11"/>
        <v>2022</v>
      </c>
      <c r="C59" s="67" t="s">
        <v>105</v>
      </c>
      <c r="D59" s="67" t="str">
        <f t="shared" si="0"/>
        <v>Oct22</v>
      </c>
      <c r="E59" s="66">
        <v>10629.36</v>
      </c>
      <c r="F59" s="66">
        <f t="shared" si="7"/>
        <v>9611.7016306999139</v>
      </c>
      <c r="G59" s="66">
        <f t="shared" si="3"/>
        <v>1017.6583693000866</v>
      </c>
      <c r="H59" s="66">
        <f t="shared" si="4"/>
        <v>1017.6583693000866</v>
      </c>
      <c r="I59" s="66">
        <f t="shared" si="5"/>
        <v>1035628.5566065115</v>
      </c>
      <c r="J59" s="65">
        <f t="shared" si="6"/>
        <v>9.5740323904739938E-2</v>
      </c>
    </row>
    <row r="60" spans="1:10">
      <c r="F60" s="64" t="s">
        <v>110</v>
      </c>
      <c r="G60" s="63">
        <f>SUM(G2:G59)</f>
        <v>114445.0388229876</v>
      </c>
      <c r="H60" s="63">
        <f>SUM(H2:H59)</f>
        <v>14572.74836728101</v>
      </c>
      <c r="I60" s="70">
        <f>AVERAGE(I6:I59)</f>
        <v>6260186.447873475</v>
      </c>
    </row>
    <row r="61" spans="1:10">
      <c r="I61" s="72" t="s">
        <v>12</v>
      </c>
    </row>
    <row r="62" spans="1:10">
      <c r="D62" s="103" t="s">
        <v>145</v>
      </c>
      <c r="E62" s="104"/>
      <c r="F62" s="61">
        <f>AVERAGE($G$6:$G$59)</f>
        <v>2119.3525707960666</v>
      </c>
    </row>
    <row r="63" spans="1:10">
      <c r="D63" s="103" t="s">
        <v>144</v>
      </c>
      <c r="E63" s="104"/>
      <c r="F63" s="62">
        <f>H60/F62</f>
        <v>6.8760377900724778</v>
      </c>
    </row>
    <row r="64" spans="1:10">
      <c r="D64" s="103" t="s">
        <v>12</v>
      </c>
      <c r="E64" s="104"/>
      <c r="F64" s="61">
        <f>AVERAGE($I$3:$I$59)</f>
        <v>6260186.447873475</v>
      </c>
    </row>
    <row r="65" spans="4:6">
      <c r="D65" s="103" t="s">
        <v>129</v>
      </c>
      <c r="E65" s="104"/>
      <c r="F65" s="60">
        <f>AVERAGE($J$3:$J$59)</f>
        <v>0.34010412700317416</v>
      </c>
    </row>
    <row r="69" spans="4:6">
      <c r="E69" s="67" t="s">
        <v>118</v>
      </c>
      <c r="F69" s="69">
        <v>0</v>
      </c>
    </row>
    <row r="70" spans="4:6">
      <c r="E70" s="67" t="s">
        <v>117</v>
      </c>
      <c r="F70" s="69">
        <v>0</v>
      </c>
    </row>
    <row r="71" spans="4:6">
      <c r="E71" s="67" t="s">
        <v>116</v>
      </c>
      <c r="F71" s="69">
        <v>0.35018162770424888</v>
      </c>
    </row>
    <row r="72" spans="4:6">
      <c r="E72" s="67" t="s">
        <v>151</v>
      </c>
      <c r="F72" s="69">
        <v>0.63169193598437279</v>
      </c>
    </row>
    <row r="73" spans="4:6">
      <c r="F73" s="102">
        <f>SUM(F69:F72)</f>
        <v>0.98187356368862166</v>
      </c>
    </row>
  </sheetData>
  <mergeCells count="4">
    <mergeCell ref="D62:E62"/>
    <mergeCell ref="D63:E63"/>
    <mergeCell ref="D64:E64"/>
    <mergeCell ref="D65:E65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73B7-0857-FD48-9B96-54AE2A3AEB12}">
  <dimension ref="A1:J71"/>
  <sheetViews>
    <sheetView showGridLines="0" workbookViewId="0">
      <pane ySplit="1" topLeftCell="A2" activePane="bottomLeft" state="frozen"/>
      <selection activeCell="F66" sqref="F66"/>
      <selection pane="bottomLeft" activeCell="J2" sqref="J2"/>
    </sheetView>
  </sheetViews>
  <sheetFormatPr baseColWidth="10" defaultColWidth="8.83203125" defaultRowHeight="13"/>
  <cols>
    <col min="1" max="1" width="6.33203125" style="18" customWidth="1"/>
    <col min="2" max="2" width="5" style="18" bestFit="1" customWidth="1"/>
    <col min="3" max="3" width="5.83203125" style="18" bestFit="1" customWidth="1"/>
    <col min="4" max="4" width="5.83203125" style="18" customWidth="1"/>
    <col min="5" max="5" width="8.83203125" style="18"/>
    <col min="6" max="9" width="8.5" style="18" customWidth="1"/>
    <col min="10" max="16384" width="8.83203125" style="18"/>
  </cols>
  <sheetData>
    <row r="1" spans="1:10">
      <c r="A1" s="68" t="s">
        <v>115</v>
      </c>
      <c r="B1" s="68" t="s">
        <v>114</v>
      </c>
      <c r="C1" s="68" t="s">
        <v>113</v>
      </c>
      <c r="D1" s="68" t="s">
        <v>112</v>
      </c>
      <c r="E1" s="68" t="s">
        <v>149</v>
      </c>
      <c r="F1" s="68" t="s">
        <v>137</v>
      </c>
      <c r="G1" s="68" t="s">
        <v>126</v>
      </c>
      <c r="H1" s="68" t="s">
        <v>5</v>
      </c>
      <c r="I1" s="68" t="s">
        <v>12</v>
      </c>
      <c r="J1" s="68" t="s">
        <v>129</v>
      </c>
    </row>
    <row r="2" spans="1:10">
      <c r="A2" s="67">
        <v>1</v>
      </c>
      <c r="B2" s="67">
        <v>2018</v>
      </c>
      <c r="C2" s="67" t="s">
        <v>96</v>
      </c>
      <c r="D2" s="67" t="str">
        <f t="shared" ref="D2:D33" si="0">C2&amp;RIGHT(B2,2)</f>
        <v>Jan18</v>
      </c>
      <c r="E2" s="66">
        <v>7847.2849999999989</v>
      </c>
      <c r="F2" s="66"/>
      <c r="G2" s="66"/>
      <c r="H2" s="66"/>
      <c r="I2" s="66"/>
      <c r="J2" s="66"/>
    </row>
    <row r="3" spans="1:10">
      <c r="A3" s="67">
        <f t="shared" ref="A3:A34" si="1">A2+1</f>
        <v>2</v>
      </c>
      <c r="B3" s="67">
        <f t="shared" ref="B3:B13" si="2">B2</f>
        <v>2018</v>
      </c>
      <c r="C3" s="67" t="s">
        <v>97</v>
      </c>
      <c r="D3" s="67" t="str">
        <f t="shared" si="0"/>
        <v>Feb18</v>
      </c>
      <c r="E3" s="66">
        <v>6527.829999999999</v>
      </c>
      <c r="F3" s="66"/>
      <c r="G3" s="66"/>
      <c r="H3" s="66"/>
      <c r="I3" s="66"/>
      <c r="J3" s="65"/>
    </row>
    <row r="4" spans="1:10">
      <c r="A4" s="67">
        <f t="shared" si="1"/>
        <v>3</v>
      </c>
      <c r="B4" s="67">
        <f t="shared" si="2"/>
        <v>2018</v>
      </c>
      <c r="C4" s="67" t="s">
        <v>98</v>
      </c>
      <c r="D4" s="67" t="str">
        <f t="shared" si="0"/>
        <v>Mar18</v>
      </c>
      <c r="E4" s="66">
        <v>6440.8099999999995</v>
      </c>
      <c r="F4" s="66"/>
      <c r="G4" s="66"/>
      <c r="H4" s="66"/>
      <c r="I4" s="66"/>
      <c r="J4" s="65"/>
    </row>
    <row r="5" spans="1:10">
      <c r="A5" s="67">
        <f t="shared" si="1"/>
        <v>4</v>
      </c>
      <c r="B5" s="67">
        <f t="shared" si="2"/>
        <v>2018</v>
      </c>
      <c r="C5" s="67" t="s">
        <v>99</v>
      </c>
      <c r="D5" s="67" t="str">
        <f t="shared" si="0"/>
        <v>Apr18</v>
      </c>
      <c r="E5" s="66">
        <v>5371.8509999999997</v>
      </c>
      <c r="F5" s="66">
        <f t="shared" ref="F5:F36" si="3">E2*$F$69+E3*$F$70+E4*$F$71</f>
        <v>6343.9277298356246</v>
      </c>
      <c r="G5" s="66">
        <f t="shared" ref="G5:G36" si="4">ABS(E5-F5)</f>
        <v>972.07672983562497</v>
      </c>
      <c r="H5" s="66">
        <f t="shared" ref="H5:H36" si="5">E5-F5</f>
        <v>-972.07672983562497</v>
      </c>
      <c r="I5" s="66">
        <f t="shared" ref="I5:I36" si="6">H5^2</f>
        <v>944933.16868792265</v>
      </c>
      <c r="J5" s="65">
        <f t="shared" ref="J5:J36" si="7">G5/E5</f>
        <v>0.18095750046597067</v>
      </c>
    </row>
    <row r="6" spans="1:10">
      <c r="A6" s="67">
        <f t="shared" si="1"/>
        <v>5</v>
      </c>
      <c r="B6" s="67">
        <f t="shared" si="2"/>
        <v>2018</v>
      </c>
      <c r="C6" s="67" t="s">
        <v>100</v>
      </c>
      <c r="D6" s="67" t="str">
        <f t="shared" si="0"/>
        <v>May18</v>
      </c>
      <c r="E6" s="66">
        <v>4200.1780000000008</v>
      </c>
      <c r="F6" s="66">
        <f t="shared" si="3"/>
        <v>5638.7948355983026</v>
      </c>
      <c r="G6" s="66">
        <f t="shared" si="4"/>
        <v>1438.6168355983018</v>
      </c>
      <c r="H6" s="66">
        <f t="shared" si="5"/>
        <v>-1438.6168355983018</v>
      </c>
      <c r="I6" s="66">
        <f t="shared" si="6"/>
        <v>2069618.3996668714</v>
      </c>
      <c r="J6" s="65">
        <f t="shared" si="7"/>
        <v>0.3425133019596554</v>
      </c>
    </row>
    <row r="7" spans="1:10">
      <c r="A7" s="67">
        <f t="shared" si="1"/>
        <v>6</v>
      </c>
      <c r="B7" s="67">
        <f t="shared" si="2"/>
        <v>2018</v>
      </c>
      <c r="C7" s="67" t="s">
        <v>101</v>
      </c>
      <c r="D7" s="67" t="str">
        <f t="shared" si="0"/>
        <v>Jun18</v>
      </c>
      <c r="E7" s="66">
        <v>3430.9440000000004</v>
      </c>
      <c r="F7" s="66">
        <f t="shared" si="3"/>
        <v>4526.119140700147</v>
      </c>
      <c r="G7" s="66">
        <f t="shared" si="4"/>
        <v>1095.1751407001466</v>
      </c>
      <c r="H7" s="66">
        <f t="shared" si="5"/>
        <v>-1095.1751407001466</v>
      </c>
      <c r="I7" s="66">
        <f t="shared" si="6"/>
        <v>1199408.5888075859</v>
      </c>
      <c r="J7" s="65">
        <f t="shared" si="7"/>
        <v>0.31920519271085346</v>
      </c>
    </row>
    <row r="8" spans="1:10">
      <c r="A8" s="67">
        <f t="shared" si="1"/>
        <v>7</v>
      </c>
      <c r="B8" s="67">
        <f t="shared" si="2"/>
        <v>2018</v>
      </c>
      <c r="C8" s="67" t="s">
        <v>102</v>
      </c>
      <c r="D8" s="67" t="str">
        <f t="shared" si="0"/>
        <v>Jul18</v>
      </c>
      <c r="E8" s="66">
        <v>1868.194</v>
      </c>
      <c r="F8" s="66">
        <f t="shared" si="3"/>
        <v>3631.6279778187804</v>
      </c>
      <c r="G8" s="66">
        <f t="shared" si="4"/>
        <v>1763.4339778187805</v>
      </c>
      <c r="H8" s="66">
        <f t="shared" si="5"/>
        <v>-1763.4339778187805</v>
      </c>
      <c r="I8" s="66">
        <f t="shared" si="6"/>
        <v>3109699.3941257671</v>
      </c>
      <c r="J8" s="65">
        <f t="shared" si="7"/>
        <v>0.94392444136892661</v>
      </c>
    </row>
    <row r="9" spans="1:10">
      <c r="A9" s="67">
        <f t="shared" si="1"/>
        <v>8</v>
      </c>
      <c r="B9" s="67">
        <f t="shared" si="2"/>
        <v>2018</v>
      </c>
      <c r="C9" s="67" t="s">
        <v>103</v>
      </c>
      <c r="D9" s="67" t="str">
        <f t="shared" si="0"/>
        <v>Aug18</v>
      </c>
      <c r="E9" s="66">
        <v>5676.1359999999995</v>
      </c>
      <c r="F9" s="66">
        <f t="shared" si="3"/>
        <v>2376.6985911951415</v>
      </c>
      <c r="G9" s="66">
        <f t="shared" si="4"/>
        <v>3299.437408804858</v>
      </c>
      <c r="H9" s="66">
        <f t="shared" si="5"/>
        <v>3299.437408804858</v>
      </c>
      <c r="I9" s="66">
        <f t="shared" si="6"/>
        <v>10886287.214620916</v>
      </c>
      <c r="J9" s="65">
        <f t="shared" si="7"/>
        <v>0.58128230345517762</v>
      </c>
    </row>
    <row r="10" spans="1:10">
      <c r="A10" s="67">
        <f t="shared" si="1"/>
        <v>9</v>
      </c>
      <c r="B10" s="67">
        <f t="shared" si="2"/>
        <v>2018</v>
      </c>
      <c r="C10" s="67" t="s">
        <v>104</v>
      </c>
      <c r="D10" s="67" t="str">
        <f t="shared" si="0"/>
        <v>Sep18</v>
      </c>
      <c r="E10" s="66">
        <v>5441.9040000000005</v>
      </c>
      <c r="F10" s="66">
        <f t="shared" si="3"/>
        <v>4234.9816722778814</v>
      </c>
      <c r="G10" s="66">
        <f t="shared" si="4"/>
        <v>1206.922327722119</v>
      </c>
      <c r="H10" s="66">
        <f t="shared" si="5"/>
        <v>1206.922327722119</v>
      </c>
      <c r="I10" s="66">
        <f t="shared" si="6"/>
        <v>1456661.505154178</v>
      </c>
      <c r="J10" s="65">
        <f t="shared" si="7"/>
        <v>0.22178309792346923</v>
      </c>
    </row>
    <row r="11" spans="1:10">
      <c r="A11" s="67">
        <f t="shared" si="1"/>
        <v>10</v>
      </c>
      <c r="B11" s="67">
        <f t="shared" si="2"/>
        <v>2018</v>
      </c>
      <c r="C11" s="67" t="s">
        <v>105</v>
      </c>
      <c r="D11" s="67" t="str">
        <f t="shared" si="0"/>
        <v>Oct18</v>
      </c>
      <c r="E11" s="66">
        <v>8043.9160000000002</v>
      </c>
      <c r="F11" s="66">
        <f t="shared" si="3"/>
        <v>5416.1358617950727</v>
      </c>
      <c r="G11" s="66">
        <f t="shared" si="4"/>
        <v>2627.7801382049274</v>
      </c>
      <c r="H11" s="66">
        <f t="shared" si="5"/>
        <v>2627.7801382049274</v>
      </c>
      <c r="I11" s="66">
        <f t="shared" si="6"/>
        <v>6905228.4547443073</v>
      </c>
      <c r="J11" s="65">
        <f t="shared" si="7"/>
        <v>0.32667921174275405</v>
      </c>
    </row>
    <row r="12" spans="1:10">
      <c r="A12" s="67">
        <f t="shared" si="1"/>
        <v>11</v>
      </c>
      <c r="B12" s="67">
        <f t="shared" si="2"/>
        <v>2018</v>
      </c>
      <c r="C12" s="67" t="s">
        <v>106</v>
      </c>
      <c r="D12" s="67" t="str">
        <f t="shared" si="0"/>
        <v>Nov18</v>
      </c>
      <c r="E12" s="66">
        <v>9938.3109999999979</v>
      </c>
      <c r="F12" s="66">
        <f t="shared" si="3"/>
        <v>6976.8621044133988</v>
      </c>
      <c r="G12" s="66">
        <f t="shared" si="4"/>
        <v>2961.4488955865991</v>
      </c>
      <c r="H12" s="66">
        <f t="shared" si="5"/>
        <v>2961.4488955865991</v>
      </c>
      <c r="I12" s="66">
        <f t="shared" si="6"/>
        <v>8770179.5611710865</v>
      </c>
      <c r="J12" s="65">
        <f t="shared" si="7"/>
        <v>0.29798311761290219</v>
      </c>
    </row>
    <row r="13" spans="1:10">
      <c r="A13" s="67">
        <f t="shared" si="1"/>
        <v>12</v>
      </c>
      <c r="B13" s="67">
        <f t="shared" si="2"/>
        <v>2018</v>
      </c>
      <c r="C13" s="67" t="s">
        <v>107</v>
      </c>
      <c r="D13" s="67" t="str">
        <f t="shared" si="0"/>
        <v>Dec18</v>
      </c>
      <c r="E13" s="66">
        <v>10066.77</v>
      </c>
      <c r="F13" s="66">
        <f t="shared" si="3"/>
        <v>9080.7942252721296</v>
      </c>
      <c r="G13" s="66">
        <f t="shared" si="4"/>
        <v>985.97577472787088</v>
      </c>
      <c r="H13" s="66">
        <f t="shared" si="5"/>
        <v>985.97577472787088</v>
      </c>
      <c r="I13" s="66">
        <f t="shared" si="6"/>
        <v>972148.22835022514</v>
      </c>
      <c r="J13" s="65">
        <f t="shared" si="7"/>
        <v>9.7943608002156679E-2</v>
      </c>
    </row>
    <row r="14" spans="1:10">
      <c r="A14" s="67">
        <f t="shared" si="1"/>
        <v>13</v>
      </c>
      <c r="B14" s="67">
        <v>2019</v>
      </c>
      <c r="C14" s="67" t="s">
        <v>96</v>
      </c>
      <c r="D14" s="67" t="str">
        <f t="shared" si="0"/>
        <v>Jan19</v>
      </c>
      <c r="E14" s="66">
        <v>9655.0019999999986</v>
      </c>
      <c r="F14" s="66">
        <f t="shared" si="3"/>
        <v>9823.0442147427093</v>
      </c>
      <c r="G14" s="66">
        <f t="shared" si="4"/>
        <v>168.04221474271071</v>
      </c>
      <c r="H14" s="66">
        <f t="shared" si="5"/>
        <v>-168.04221474271071</v>
      </c>
      <c r="I14" s="66">
        <f t="shared" si="6"/>
        <v>28238.185935635302</v>
      </c>
      <c r="J14" s="65">
        <f t="shared" si="7"/>
        <v>1.7404679433801334E-2</v>
      </c>
    </row>
    <row r="15" spans="1:10">
      <c r="A15" s="67">
        <f t="shared" si="1"/>
        <v>14</v>
      </c>
      <c r="B15" s="67">
        <f t="shared" ref="B15:B25" si="8">B14</f>
        <v>2019</v>
      </c>
      <c r="C15" s="67" t="s">
        <v>97</v>
      </c>
      <c r="D15" s="67" t="str">
        <f t="shared" si="0"/>
        <v>Feb19</v>
      </c>
      <c r="E15" s="66">
        <v>7790.4749999999995</v>
      </c>
      <c r="F15" s="66">
        <f t="shared" si="3"/>
        <v>9607.9561689093716</v>
      </c>
      <c r="G15" s="66">
        <f t="shared" si="4"/>
        <v>1817.4811689093722</v>
      </c>
      <c r="H15" s="66">
        <f t="shared" si="5"/>
        <v>-1817.4811689093722</v>
      </c>
      <c r="I15" s="66">
        <f t="shared" si="6"/>
        <v>3303237.7993401778</v>
      </c>
      <c r="J15" s="65">
        <f t="shared" si="7"/>
        <v>0.23329529571808807</v>
      </c>
    </row>
    <row r="16" spans="1:10">
      <c r="A16" s="67">
        <f t="shared" si="1"/>
        <v>15</v>
      </c>
      <c r="B16" s="67">
        <f t="shared" si="8"/>
        <v>2019</v>
      </c>
      <c r="C16" s="67" t="s">
        <v>98</v>
      </c>
      <c r="D16" s="67" t="str">
        <f t="shared" si="0"/>
        <v>Mar19</v>
      </c>
      <c r="E16" s="66">
        <v>8154.6480000000001</v>
      </c>
      <c r="F16" s="66">
        <f t="shared" si="3"/>
        <v>8287.2943617316632</v>
      </c>
      <c r="G16" s="66">
        <f t="shared" si="4"/>
        <v>132.64636173166309</v>
      </c>
      <c r="H16" s="66">
        <f t="shared" si="5"/>
        <v>-132.64636173166309</v>
      </c>
      <c r="I16" s="66">
        <f t="shared" si="6"/>
        <v>17595.057280647216</v>
      </c>
      <c r="J16" s="65">
        <f t="shared" si="7"/>
        <v>1.6266350396934741E-2</v>
      </c>
    </row>
    <row r="17" spans="1:10">
      <c r="A17" s="67">
        <f t="shared" si="1"/>
        <v>16</v>
      </c>
      <c r="B17" s="67">
        <f t="shared" si="8"/>
        <v>2019</v>
      </c>
      <c r="C17" s="67" t="s">
        <v>99</v>
      </c>
      <c r="D17" s="67" t="str">
        <f t="shared" si="0"/>
        <v>Apr19</v>
      </c>
      <c r="E17" s="66">
        <v>7782.3239999999996</v>
      </c>
      <c r="F17" s="66">
        <f t="shared" si="3"/>
        <v>7866.4341098663381</v>
      </c>
      <c r="G17" s="66">
        <f t="shared" si="4"/>
        <v>84.110109866338462</v>
      </c>
      <c r="H17" s="66">
        <f t="shared" si="5"/>
        <v>-84.110109866338462</v>
      </c>
      <c r="I17" s="66">
        <f t="shared" si="6"/>
        <v>7074.5105817275271</v>
      </c>
      <c r="J17" s="65">
        <f t="shared" si="7"/>
        <v>1.0807839646144065E-2</v>
      </c>
    </row>
    <row r="18" spans="1:10">
      <c r="A18" s="67">
        <f t="shared" si="1"/>
        <v>17</v>
      </c>
      <c r="B18" s="67">
        <f t="shared" si="8"/>
        <v>2019</v>
      </c>
      <c r="C18" s="67" t="s">
        <v>100</v>
      </c>
      <c r="D18" s="67" t="str">
        <f t="shared" si="0"/>
        <v>May19</v>
      </c>
      <c r="E18" s="66">
        <v>4575.808</v>
      </c>
      <c r="F18" s="66">
        <f t="shared" si="3"/>
        <v>7758.510912669386</v>
      </c>
      <c r="G18" s="66">
        <f t="shared" si="4"/>
        <v>3182.702912669386</v>
      </c>
      <c r="H18" s="66">
        <f t="shared" si="5"/>
        <v>-3182.702912669386</v>
      </c>
      <c r="I18" s="66">
        <f t="shared" si="6"/>
        <v>10129597.830314193</v>
      </c>
      <c r="J18" s="65">
        <f t="shared" si="7"/>
        <v>0.69554992531797355</v>
      </c>
    </row>
    <row r="19" spans="1:10">
      <c r="A19" s="67">
        <f t="shared" si="1"/>
        <v>18</v>
      </c>
      <c r="B19" s="67">
        <f t="shared" si="8"/>
        <v>2019</v>
      </c>
      <c r="C19" s="67" t="s">
        <v>101</v>
      </c>
      <c r="D19" s="67" t="str">
        <f t="shared" si="0"/>
        <v>Jun19</v>
      </c>
      <c r="E19" s="66">
        <v>6464.8639999999996</v>
      </c>
      <c r="F19" s="66">
        <f t="shared" si="3"/>
        <v>5604.50787712079</v>
      </c>
      <c r="G19" s="66">
        <f t="shared" si="4"/>
        <v>860.35612287920958</v>
      </c>
      <c r="H19" s="66">
        <f t="shared" si="5"/>
        <v>860.35612287920958</v>
      </c>
      <c r="I19" s="66">
        <f t="shared" si="6"/>
        <v>740212.65817574563</v>
      </c>
      <c r="J19" s="65">
        <f t="shared" si="7"/>
        <v>0.13308185955330376</v>
      </c>
    </row>
    <row r="20" spans="1:10">
      <c r="A20" s="67">
        <f t="shared" si="1"/>
        <v>19</v>
      </c>
      <c r="B20" s="67">
        <f t="shared" si="8"/>
        <v>2019</v>
      </c>
      <c r="C20" s="67" t="s">
        <v>102</v>
      </c>
      <c r="D20" s="67" t="str">
        <f t="shared" si="0"/>
        <v>Jul19</v>
      </c>
      <c r="E20" s="66">
        <v>3092.25</v>
      </c>
      <c r="F20" s="66">
        <f t="shared" si="3"/>
        <v>5677.8365709329837</v>
      </c>
      <c r="G20" s="66">
        <f t="shared" si="4"/>
        <v>2585.5865709329837</v>
      </c>
      <c r="H20" s="66">
        <f t="shared" si="5"/>
        <v>-2585.5865709329837</v>
      </c>
      <c r="I20" s="66">
        <f t="shared" si="6"/>
        <v>6685257.9157889849</v>
      </c>
      <c r="J20" s="65">
        <f t="shared" si="7"/>
        <v>0.83615056057336368</v>
      </c>
    </row>
    <row r="21" spans="1:10">
      <c r="A21" s="67">
        <f t="shared" si="1"/>
        <v>20</v>
      </c>
      <c r="B21" s="67">
        <f t="shared" si="8"/>
        <v>2019</v>
      </c>
      <c r="C21" s="67" t="s">
        <v>103</v>
      </c>
      <c r="D21" s="67" t="str">
        <f t="shared" si="0"/>
        <v>Aug19</v>
      </c>
      <c r="E21" s="66">
        <v>6375.4879999999994</v>
      </c>
      <c r="F21" s="66">
        <f t="shared" si="3"/>
        <v>4208.230830056963</v>
      </c>
      <c r="G21" s="66">
        <f t="shared" si="4"/>
        <v>2167.2571699430364</v>
      </c>
      <c r="H21" s="66">
        <f t="shared" si="5"/>
        <v>2167.2571699430364</v>
      </c>
      <c r="I21" s="66">
        <f t="shared" si="6"/>
        <v>4697003.6406694995</v>
      </c>
      <c r="J21" s="65">
        <f t="shared" si="7"/>
        <v>0.33993588725177376</v>
      </c>
    </row>
    <row r="22" spans="1:10">
      <c r="A22" s="67">
        <f t="shared" si="1"/>
        <v>21</v>
      </c>
      <c r="B22" s="67">
        <f t="shared" si="8"/>
        <v>2019</v>
      </c>
      <c r="C22" s="67" t="s">
        <v>104</v>
      </c>
      <c r="D22" s="67" t="str">
        <f t="shared" si="0"/>
        <v>Sep19</v>
      </c>
      <c r="E22" s="66">
        <v>6308.19</v>
      </c>
      <c r="F22" s="66">
        <f t="shared" si="3"/>
        <v>5103.6432006239638</v>
      </c>
      <c r="G22" s="66">
        <f t="shared" si="4"/>
        <v>1204.5467993760358</v>
      </c>
      <c r="H22" s="66">
        <f t="shared" si="5"/>
        <v>1204.5467993760358</v>
      </c>
      <c r="I22" s="66">
        <f t="shared" si="6"/>
        <v>1450932.9918870518</v>
      </c>
      <c r="J22" s="65">
        <f t="shared" si="7"/>
        <v>0.19094967009174357</v>
      </c>
    </row>
    <row r="23" spans="1:10">
      <c r="A23" s="67">
        <f t="shared" si="1"/>
        <v>22</v>
      </c>
      <c r="B23" s="67">
        <f t="shared" si="8"/>
        <v>2019</v>
      </c>
      <c r="C23" s="67" t="s">
        <v>105</v>
      </c>
      <c r="D23" s="67" t="str">
        <f t="shared" si="0"/>
        <v>Oct19</v>
      </c>
      <c r="E23" s="66">
        <v>9265.6540000000005</v>
      </c>
      <c r="F23" s="66">
        <f t="shared" si="3"/>
        <v>6207.0447732443026</v>
      </c>
      <c r="G23" s="66">
        <f t="shared" si="4"/>
        <v>3058.6092267556978</v>
      </c>
      <c r="H23" s="66">
        <f t="shared" si="5"/>
        <v>3058.6092267556978</v>
      </c>
      <c r="I23" s="66">
        <f t="shared" si="6"/>
        <v>9355090.401995087</v>
      </c>
      <c r="J23" s="65">
        <f t="shared" si="7"/>
        <v>0.33010181761111496</v>
      </c>
    </row>
    <row r="24" spans="1:10">
      <c r="A24" s="67">
        <f t="shared" si="1"/>
        <v>23</v>
      </c>
      <c r="B24" s="67">
        <f t="shared" si="8"/>
        <v>2019</v>
      </c>
      <c r="C24" s="67" t="s">
        <v>106</v>
      </c>
      <c r="D24" s="67" t="str">
        <f t="shared" si="0"/>
        <v>Nov19</v>
      </c>
      <c r="E24" s="66">
        <v>10319.85</v>
      </c>
      <c r="F24" s="66">
        <f t="shared" si="3"/>
        <v>8050.4056071203158</v>
      </c>
      <c r="G24" s="66">
        <f t="shared" si="4"/>
        <v>2269.4443928796845</v>
      </c>
      <c r="H24" s="66">
        <f t="shared" si="5"/>
        <v>2269.4443928796845</v>
      </c>
      <c r="I24" s="66">
        <f t="shared" si="6"/>
        <v>5150377.8523730403</v>
      </c>
      <c r="J24" s="65">
        <f t="shared" si="7"/>
        <v>0.21991059878580449</v>
      </c>
    </row>
    <row r="25" spans="1:10">
      <c r="A25" s="67">
        <f t="shared" si="1"/>
        <v>24</v>
      </c>
      <c r="B25" s="67">
        <f t="shared" si="8"/>
        <v>2019</v>
      </c>
      <c r="C25" s="67" t="s">
        <v>107</v>
      </c>
      <c r="D25" s="67" t="str">
        <f t="shared" si="0"/>
        <v>Dec19</v>
      </c>
      <c r="E25" s="66">
        <v>11297.114999999998</v>
      </c>
      <c r="F25" s="66">
        <f t="shared" si="3"/>
        <v>9748.0327359324729</v>
      </c>
      <c r="G25" s="66">
        <f t="shared" si="4"/>
        <v>1549.0822640675251</v>
      </c>
      <c r="H25" s="66">
        <f t="shared" si="5"/>
        <v>1549.0822640675251</v>
      </c>
      <c r="I25" s="66">
        <f t="shared" si="6"/>
        <v>2399655.8608485698</v>
      </c>
      <c r="J25" s="65">
        <f t="shared" si="7"/>
        <v>0.13712193458839053</v>
      </c>
    </row>
    <row r="26" spans="1:10">
      <c r="A26" s="67">
        <f t="shared" si="1"/>
        <v>25</v>
      </c>
      <c r="B26" s="67">
        <v>2020</v>
      </c>
      <c r="C26" s="67" t="s">
        <v>96</v>
      </c>
      <c r="D26" s="67" t="str">
        <f t="shared" si="0"/>
        <v>Jan20</v>
      </c>
      <c r="E26" s="66">
        <v>11052.812999999998</v>
      </c>
      <c r="F26" s="66">
        <f t="shared" si="3"/>
        <v>10732.839278656749</v>
      </c>
      <c r="G26" s="66">
        <f t="shared" si="4"/>
        <v>319.97372134324905</v>
      </c>
      <c r="H26" s="66">
        <f t="shared" si="5"/>
        <v>319.97372134324905</v>
      </c>
      <c r="I26" s="66">
        <f t="shared" si="6"/>
        <v>102383.1823502472</v>
      </c>
      <c r="J26" s="65">
        <f t="shared" si="7"/>
        <v>2.8949528173800563E-2</v>
      </c>
    </row>
    <row r="27" spans="1:10">
      <c r="A27" s="67">
        <f t="shared" si="1"/>
        <v>26</v>
      </c>
      <c r="B27" s="67">
        <f t="shared" ref="B27:B37" si="9">B26</f>
        <v>2020</v>
      </c>
      <c r="C27" s="67" t="s">
        <v>97</v>
      </c>
      <c r="D27" s="67" t="str">
        <f t="shared" si="0"/>
        <v>Feb20</v>
      </c>
      <c r="E27" s="66">
        <v>9199.42</v>
      </c>
      <c r="F27" s="66">
        <f t="shared" si="3"/>
        <v>10919.702900932565</v>
      </c>
      <c r="G27" s="66">
        <f t="shared" si="4"/>
        <v>1720.2829009325651</v>
      </c>
      <c r="H27" s="66">
        <f t="shared" si="5"/>
        <v>-1720.2829009325651</v>
      </c>
      <c r="I27" s="66">
        <f t="shared" si="6"/>
        <v>2959373.2592409616</v>
      </c>
      <c r="J27" s="65">
        <f t="shared" si="7"/>
        <v>0.1869990609117276</v>
      </c>
    </row>
    <row r="28" spans="1:10">
      <c r="A28" s="67">
        <f t="shared" si="1"/>
        <v>27</v>
      </c>
      <c r="B28" s="67">
        <f t="shared" si="9"/>
        <v>2020</v>
      </c>
      <c r="C28" s="67" t="s">
        <v>98</v>
      </c>
      <c r="D28" s="67" t="str">
        <f t="shared" si="0"/>
        <v>Mar20</v>
      </c>
      <c r="E28" s="66">
        <v>11255.789999999999</v>
      </c>
      <c r="F28" s="66">
        <f t="shared" si="3"/>
        <v>9664.5165180075455</v>
      </c>
      <c r="G28" s="66">
        <f t="shared" si="4"/>
        <v>1591.2734819924535</v>
      </c>
      <c r="H28" s="66">
        <f t="shared" si="5"/>
        <v>1591.2734819924535</v>
      </c>
      <c r="I28" s="66">
        <f t="shared" si="6"/>
        <v>2532151.2944923872</v>
      </c>
      <c r="J28" s="65">
        <f t="shared" si="7"/>
        <v>0.14137377136500004</v>
      </c>
    </row>
    <row r="29" spans="1:10">
      <c r="A29" s="67">
        <f t="shared" si="1"/>
        <v>28</v>
      </c>
      <c r="B29" s="67">
        <f t="shared" si="9"/>
        <v>2020</v>
      </c>
      <c r="C29" s="67" t="s">
        <v>99</v>
      </c>
      <c r="D29" s="67" t="str">
        <f t="shared" si="0"/>
        <v>Apr20</v>
      </c>
      <c r="E29" s="66">
        <v>7258.4560000000001</v>
      </c>
      <c r="F29" s="66">
        <f t="shared" si="3"/>
        <v>10315.712514712279</v>
      </c>
      <c r="G29" s="66">
        <f t="shared" si="4"/>
        <v>3057.2565147122787</v>
      </c>
      <c r="H29" s="66">
        <f t="shared" si="5"/>
        <v>-3057.2565147122787</v>
      </c>
      <c r="I29" s="66">
        <f t="shared" si="6"/>
        <v>9346817.3967506699</v>
      </c>
      <c r="J29" s="65">
        <f t="shared" si="7"/>
        <v>0.42119929013997998</v>
      </c>
    </row>
    <row r="30" spans="1:10">
      <c r="A30" s="67">
        <f t="shared" si="1"/>
        <v>29</v>
      </c>
      <c r="B30" s="67">
        <f t="shared" si="9"/>
        <v>2020</v>
      </c>
      <c r="C30" s="67" t="s">
        <v>100</v>
      </c>
      <c r="D30" s="67" t="str">
        <f t="shared" si="0"/>
        <v>May20</v>
      </c>
      <c r="E30" s="66">
        <v>4484.076</v>
      </c>
      <c r="F30" s="66">
        <f t="shared" si="3"/>
        <v>8510.1572016268219</v>
      </c>
      <c r="G30" s="66">
        <f t="shared" si="4"/>
        <v>4026.0812016268219</v>
      </c>
      <c r="H30" s="66">
        <f t="shared" si="5"/>
        <v>-4026.0812016268219</v>
      </c>
      <c r="I30" s="66">
        <f t="shared" si="6"/>
        <v>16209329.842092874</v>
      </c>
      <c r="J30" s="65">
        <f t="shared" si="7"/>
        <v>0.89786194561082855</v>
      </c>
    </row>
    <row r="31" spans="1:10">
      <c r="A31" s="67">
        <f t="shared" si="1"/>
        <v>30</v>
      </c>
      <c r="B31" s="67">
        <f t="shared" si="9"/>
        <v>2020</v>
      </c>
      <c r="C31" s="67" t="s">
        <v>101</v>
      </c>
      <c r="D31" s="67" t="str">
        <f t="shared" si="0"/>
        <v>Jun20</v>
      </c>
      <c r="E31" s="66">
        <v>6493.1359999999995</v>
      </c>
      <c r="F31" s="66">
        <f t="shared" si="3"/>
        <v>5363.7685502057066</v>
      </c>
      <c r="G31" s="66">
        <f t="shared" si="4"/>
        <v>1129.367449794293</v>
      </c>
      <c r="H31" s="66">
        <f t="shared" si="5"/>
        <v>1129.367449794293</v>
      </c>
      <c r="I31" s="66">
        <f t="shared" si="6"/>
        <v>1275470.8366548647</v>
      </c>
      <c r="J31" s="65">
        <f t="shared" si="7"/>
        <v>0.17393251116167796</v>
      </c>
    </row>
    <row r="32" spans="1:10">
      <c r="A32" s="67">
        <f t="shared" si="1"/>
        <v>31</v>
      </c>
      <c r="B32" s="67">
        <f t="shared" si="9"/>
        <v>2020</v>
      </c>
      <c r="C32" s="67" t="s">
        <v>102</v>
      </c>
      <c r="D32" s="67" t="str">
        <f t="shared" si="0"/>
        <v>Jul20</v>
      </c>
      <c r="E32" s="66">
        <v>3783.9449999999997</v>
      </c>
      <c r="F32" s="66">
        <f t="shared" si="3"/>
        <v>5663.6674184831336</v>
      </c>
      <c r="G32" s="66">
        <f t="shared" si="4"/>
        <v>1879.7224184831339</v>
      </c>
      <c r="H32" s="66">
        <f t="shared" si="5"/>
        <v>-1879.7224184831339</v>
      </c>
      <c r="I32" s="66">
        <f t="shared" si="6"/>
        <v>3533356.370548082</v>
      </c>
      <c r="J32" s="65">
        <f t="shared" si="7"/>
        <v>0.49676261639192271</v>
      </c>
    </row>
    <row r="33" spans="1:10">
      <c r="A33" s="67">
        <f t="shared" si="1"/>
        <v>32</v>
      </c>
      <c r="B33" s="67">
        <f t="shared" si="9"/>
        <v>2020</v>
      </c>
      <c r="C33" s="67" t="s">
        <v>103</v>
      </c>
      <c r="D33" s="67" t="str">
        <f t="shared" si="0"/>
        <v>Aug20</v>
      </c>
      <c r="E33" s="66">
        <v>8938.1320000000014</v>
      </c>
      <c r="F33" s="66">
        <f t="shared" si="3"/>
        <v>4654.7186573168601</v>
      </c>
      <c r="G33" s="66">
        <f t="shared" si="4"/>
        <v>4283.4133426831413</v>
      </c>
      <c r="H33" s="66">
        <f t="shared" si="5"/>
        <v>4283.4133426831413</v>
      </c>
      <c r="I33" s="66">
        <f t="shared" si="6"/>
        <v>18347629.864275962</v>
      </c>
      <c r="J33" s="65">
        <f t="shared" si="7"/>
        <v>0.47922914348133822</v>
      </c>
    </row>
    <row r="34" spans="1:10">
      <c r="A34" s="67">
        <f t="shared" si="1"/>
        <v>33</v>
      </c>
      <c r="B34" s="67">
        <f t="shared" si="9"/>
        <v>2020</v>
      </c>
      <c r="C34" s="67" t="s">
        <v>104</v>
      </c>
      <c r="D34" s="67" t="str">
        <f t="shared" ref="D34:D59" si="10">C34&amp;RIGHT(B34,2)</f>
        <v>Sep20</v>
      </c>
      <c r="E34" s="66">
        <v>10206.913999999999</v>
      </c>
      <c r="F34" s="66">
        <f t="shared" si="3"/>
        <v>6962.6766772182127</v>
      </c>
      <c r="G34" s="66">
        <f t="shared" si="4"/>
        <v>3244.2373227817861</v>
      </c>
      <c r="H34" s="66">
        <f t="shared" si="5"/>
        <v>3244.2373227817861</v>
      </c>
      <c r="I34" s="66">
        <f t="shared" si="6"/>
        <v>10525075.80653033</v>
      </c>
      <c r="J34" s="65">
        <f t="shared" si="7"/>
        <v>0.31784703219619431</v>
      </c>
    </row>
    <row r="35" spans="1:10">
      <c r="A35" s="67">
        <f t="shared" ref="A35:A59" si="11">A34+1</f>
        <v>34</v>
      </c>
      <c r="B35" s="67">
        <f t="shared" si="9"/>
        <v>2020</v>
      </c>
      <c r="C35" s="67" t="s">
        <v>105</v>
      </c>
      <c r="D35" s="67" t="str">
        <f t="shared" si="10"/>
        <v>Oct20</v>
      </c>
      <c r="E35" s="66">
        <v>11594.027999999998</v>
      </c>
      <c r="F35" s="66">
        <f t="shared" si="3"/>
        <v>9562.4354280537354</v>
      </c>
      <c r="G35" s="66">
        <f t="shared" si="4"/>
        <v>2031.592571946263</v>
      </c>
      <c r="H35" s="66">
        <f t="shared" si="5"/>
        <v>2031.592571946263</v>
      </c>
      <c r="I35" s="66">
        <f t="shared" si="6"/>
        <v>4127368.3783872318</v>
      </c>
      <c r="J35" s="65">
        <f t="shared" si="7"/>
        <v>0.17522750263724249</v>
      </c>
    </row>
    <row r="36" spans="1:10">
      <c r="A36" s="67">
        <f t="shared" si="11"/>
        <v>35</v>
      </c>
      <c r="B36" s="67">
        <f t="shared" si="9"/>
        <v>2020</v>
      </c>
      <c r="C36" s="67" t="s">
        <v>106</v>
      </c>
      <c r="D36" s="67" t="str">
        <f t="shared" si="10"/>
        <v>Nov20</v>
      </c>
      <c r="E36" s="66">
        <v>10956.597</v>
      </c>
      <c r="F36" s="66">
        <f t="shared" si="3"/>
        <v>10880.844752245255</v>
      </c>
      <c r="G36" s="66">
        <f t="shared" si="4"/>
        <v>75.752247754744531</v>
      </c>
      <c r="H36" s="66">
        <f t="shared" si="5"/>
        <v>75.752247754744531</v>
      </c>
      <c r="I36" s="66">
        <f t="shared" si="6"/>
        <v>5738.4030398961977</v>
      </c>
      <c r="J36" s="65">
        <f t="shared" si="7"/>
        <v>6.9138481368571404E-3</v>
      </c>
    </row>
    <row r="37" spans="1:10">
      <c r="A37" s="67">
        <f t="shared" si="11"/>
        <v>36</v>
      </c>
      <c r="B37" s="67">
        <f t="shared" si="9"/>
        <v>2020</v>
      </c>
      <c r="C37" s="67" t="s">
        <v>107</v>
      </c>
      <c r="D37" s="67" t="str">
        <f t="shared" si="10"/>
        <v>Dec20</v>
      </c>
      <c r="E37" s="66">
        <v>12183.350999999999</v>
      </c>
      <c r="F37" s="66">
        <f t="shared" ref="F37:F59" si="12">E34*$F$69+E35*$F$70+E36*$F$71</f>
        <v>10962.593749657128</v>
      </c>
      <c r="G37" s="66">
        <f t="shared" ref="G37:G59" si="13">ABS(E37-F37)</f>
        <v>1220.757250342871</v>
      </c>
      <c r="H37" s="66">
        <f t="shared" ref="H37:H59" si="14">E37-F37</f>
        <v>1220.757250342871</v>
      </c>
      <c r="I37" s="66">
        <f t="shared" ref="I37:I59" si="15">H37^2</f>
        <v>1490248.264264687</v>
      </c>
      <c r="J37" s="65">
        <f t="shared" ref="J37:J59" si="16">G37/E37</f>
        <v>0.10019880822138927</v>
      </c>
    </row>
    <row r="38" spans="1:10">
      <c r="A38" s="67">
        <f t="shared" si="11"/>
        <v>37</v>
      </c>
      <c r="B38" s="67">
        <v>2021</v>
      </c>
      <c r="C38" s="67" t="s">
        <v>96</v>
      </c>
      <c r="D38" s="67" t="str">
        <f t="shared" si="10"/>
        <v>Jan21</v>
      </c>
      <c r="E38" s="66">
        <v>14452.444999999998</v>
      </c>
      <c r="F38" s="66">
        <f t="shared" si="12"/>
        <v>11514.491526531978</v>
      </c>
      <c r="G38" s="66">
        <f t="shared" si="13"/>
        <v>2937.9534734680201</v>
      </c>
      <c r="H38" s="66">
        <f t="shared" si="14"/>
        <v>2937.9534734680201</v>
      </c>
      <c r="I38" s="66">
        <f t="shared" si="15"/>
        <v>8631570.6122628041</v>
      </c>
      <c r="J38" s="65">
        <f t="shared" si="16"/>
        <v>0.20328418295091388</v>
      </c>
    </row>
    <row r="39" spans="1:10">
      <c r="A39" s="67">
        <f t="shared" si="11"/>
        <v>38</v>
      </c>
      <c r="B39" s="67">
        <f t="shared" ref="B39:B49" si="17">B38</f>
        <v>2021</v>
      </c>
      <c r="C39" s="67" t="s">
        <v>97</v>
      </c>
      <c r="D39" s="67" t="str">
        <f t="shared" si="10"/>
        <v>Feb21</v>
      </c>
      <c r="E39" s="66">
        <v>7790.4749999999995</v>
      </c>
      <c r="F39" s="66">
        <f t="shared" si="12"/>
        <v>13374.967435246832</v>
      </c>
      <c r="G39" s="66">
        <f t="shared" si="13"/>
        <v>5584.4924352468324</v>
      </c>
      <c r="H39" s="66">
        <f t="shared" si="14"/>
        <v>-5584.4924352468324</v>
      </c>
      <c r="I39" s="66">
        <f t="shared" si="15"/>
        <v>31186555.759329095</v>
      </c>
      <c r="J39" s="65">
        <f t="shared" si="16"/>
        <v>0.71683593558118508</v>
      </c>
    </row>
    <row r="40" spans="1:10">
      <c r="A40" s="67">
        <f t="shared" si="11"/>
        <v>39</v>
      </c>
      <c r="B40" s="67">
        <f t="shared" si="17"/>
        <v>2021</v>
      </c>
      <c r="C40" s="67" t="s">
        <v>98</v>
      </c>
      <c r="D40" s="67" t="str">
        <f t="shared" si="10"/>
        <v>Mar21</v>
      </c>
      <c r="E40" s="66">
        <v>10163.48</v>
      </c>
      <c r="F40" s="66">
        <f t="shared" si="12"/>
        <v>9961.6490490581818</v>
      </c>
      <c r="G40" s="66">
        <f t="shared" si="13"/>
        <v>201.83095094181772</v>
      </c>
      <c r="H40" s="66">
        <f t="shared" si="14"/>
        <v>201.83095094181772</v>
      </c>
      <c r="I40" s="66">
        <f t="shared" si="15"/>
        <v>40735.732758078433</v>
      </c>
      <c r="J40" s="65">
        <f t="shared" si="16"/>
        <v>1.9858449167196444E-2</v>
      </c>
    </row>
    <row r="41" spans="1:10">
      <c r="A41" s="67">
        <f t="shared" si="11"/>
        <v>40</v>
      </c>
      <c r="B41" s="67">
        <f t="shared" si="17"/>
        <v>2021</v>
      </c>
      <c r="C41" s="67" t="s">
        <v>99</v>
      </c>
      <c r="D41" s="67" t="str">
        <f t="shared" si="10"/>
        <v>Apr21</v>
      </c>
      <c r="E41" s="66">
        <v>8161.829999999999</v>
      </c>
      <c r="F41" s="66">
        <f t="shared" si="12"/>
        <v>9134.4749037852816</v>
      </c>
      <c r="G41" s="66">
        <f t="shared" si="13"/>
        <v>972.64490378528262</v>
      </c>
      <c r="H41" s="66">
        <f t="shared" si="14"/>
        <v>-972.64490378528262</v>
      </c>
      <c r="I41" s="66">
        <f t="shared" si="15"/>
        <v>946038.10885948164</v>
      </c>
      <c r="J41" s="65">
        <f t="shared" si="16"/>
        <v>0.11916995377081889</v>
      </c>
    </row>
    <row r="42" spans="1:10">
      <c r="A42" s="67">
        <f t="shared" si="11"/>
        <v>41</v>
      </c>
      <c r="B42" s="67">
        <f t="shared" si="17"/>
        <v>2021</v>
      </c>
      <c r="C42" s="67" t="s">
        <v>100</v>
      </c>
      <c r="D42" s="67" t="str">
        <f t="shared" si="10"/>
        <v>May21</v>
      </c>
      <c r="E42" s="66">
        <v>5493.1660000000002</v>
      </c>
      <c r="F42" s="66">
        <f t="shared" si="12"/>
        <v>8699.1696571483735</v>
      </c>
      <c r="G42" s="66">
        <f t="shared" si="13"/>
        <v>3206.0036571483733</v>
      </c>
      <c r="H42" s="66">
        <f t="shared" si="14"/>
        <v>-3206.0036571483733</v>
      </c>
      <c r="I42" s="66">
        <f t="shared" si="15"/>
        <v>10278459.449648745</v>
      </c>
      <c r="J42" s="65">
        <f t="shared" si="16"/>
        <v>0.58363494879790145</v>
      </c>
    </row>
    <row r="43" spans="1:10">
      <c r="A43" s="67">
        <f t="shared" si="11"/>
        <v>42</v>
      </c>
      <c r="B43" s="67">
        <f t="shared" si="17"/>
        <v>2021</v>
      </c>
      <c r="C43" s="67" t="s">
        <v>101</v>
      </c>
      <c r="D43" s="67" t="str">
        <f t="shared" si="10"/>
        <v>Jun21</v>
      </c>
      <c r="E43" s="66">
        <v>7141.0360000000001</v>
      </c>
      <c r="F43" s="66">
        <f t="shared" si="12"/>
        <v>6316.0257209891133</v>
      </c>
      <c r="G43" s="66">
        <f t="shared" si="13"/>
        <v>825.01027901088673</v>
      </c>
      <c r="H43" s="66">
        <f t="shared" si="14"/>
        <v>825.01027901088673</v>
      </c>
      <c r="I43" s="66">
        <f t="shared" si="15"/>
        <v>680641.96047362115</v>
      </c>
      <c r="J43" s="65">
        <f t="shared" si="16"/>
        <v>0.11553089481846705</v>
      </c>
    </row>
    <row r="44" spans="1:10">
      <c r="A44" s="67">
        <f t="shared" si="11"/>
        <v>43</v>
      </c>
      <c r="B44" s="67">
        <f t="shared" si="17"/>
        <v>2021</v>
      </c>
      <c r="C44" s="67" t="s">
        <v>102</v>
      </c>
      <c r="D44" s="67" t="str">
        <f t="shared" si="10"/>
        <v>Jul21</v>
      </c>
      <c r="E44" s="66">
        <v>2128.2849999999999</v>
      </c>
      <c r="F44" s="66">
        <f t="shared" si="12"/>
        <v>6424.8255094718988</v>
      </c>
      <c r="G44" s="66">
        <f t="shared" si="13"/>
        <v>4296.540509471899</v>
      </c>
      <c r="H44" s="66">
        <f t="shared" si="14"/>
        <v>-4296.540509471899</v>
      </c>
      <c r="I44" s="66">
        <f t="shared" si="15"/>
        <v>18460260.349533044</v>
      </c>
      <c r="J44" s="65">
        <f t="shared" si="16"/>
        <v>2.0187806188888704</v>
      </c>
    </row>
    <row r="45" spans="1:10">
      <c r="A45" s="67">
        <f t="shared" si="11"/>
        <v>44</v>
      </c>
      <c r="B45" s="67">
        <f t="shared" si="17"/>
        <v>2021</v>
      </c>
      <c r="C45" s="67" t="s">
        <v>103</v>
      </c>
      <c r="D45" s="67" t="str">
        <f t="shared" si="10"/>
        <v>Aug21</v>
      </c>
      <c r="E45" s="66">
        <v>9041.112000000001</v>
      </c>
      <c r="F45" s="66">
        <f t="shared" si="12"/>
        <v>3835.7350977280512</v>
      </c>
      <c r="G45" s="66">
        <f t="shared" si="13"/>
        <v>5205.3769022719498</v>
      </c>
      <c r="H45" s="66">
        <f t="shared" si="14"/>
        <v>5205.3769022719498</v>
      </c>
      <c r="I45" s="66">
        <f t="shared" si="15"/>
        <v>27095948.694706321</v>
      </c>
      <c r="J45" s="65">
        <f t="shared" si="16"/>
        <v>0.57574520725680089</v>
      </c>
    </row>
    <row r="46" spans="1:10">
      <c r="A46" s="67">
        <f t="shared" si="11"/>
        <v>45</v>
      </c>
      <c r="B46" s="67">
        <f t="shared" si="17"/>
        <v>2021</v>
      </c>
      <c r="C46" s="67" t="s">
        <v>104</v>
      </c>
      <c r="D46" s="67" t="str">
        <f t="shared" si="10"/>
        <v>Sep21</v>
      </c>
      <c r="E46" s="66">
        <v>7879.6800000000012</v>
      </c>
      <c r="F46" s="66">
        <f t="shared" si="12"/>
        <v>6449.8394504046983</v>
      </c>
      <c r="G46" s="66">
        <f t="shared" si="13"/>
        <v>1429.8405495953029</v>
      </c>
      <c r="H46" s="66">
        <f t="shared" si="14"/>
        <v>1429.8405495953029</v>
      </c>
      <c r="I46" s="66">
        <f t="shared" si="15"/>
        <v>2044443.997266998</v>
      </c>
      <c r="J46" s="65">
        <f t="shared" si="16"/>
        <v>0.18145921529748704</v>
      </c>
    </row>
    <row r="47" spans="1:10">
      <c r="A47" s="67">
        <f t="shared" si="11"/>
        <v>46</v>
      </c>
      <c r="B47" s="67">
        <f t="shared" si="17"/>
        <v>2021</v>
      </c>
      <c r="C47" s="67" t="s">
        <v>105</v>
      </c>
      <c r="D47" s="67" t="str">
        <f t="shared" si="10"/>
        <v>Oct21</v>
      </c>
      <c r="E47" s="66">
        <v>11274.6</v>
      </c>
      <c r="F47" s="66">
        <f t="shared" si="12"/>
        <v>8129.3498556426184</v>
      </c>
      <c r="G47" s="66">
        <f t="shared" si="13"/>
        <v>3145.2501443573819</v>
      </c>
      <c r="H47" s="66">
        <f t="shared" si="14"/>
        <v>3145.2501443573819</v>
      </c>
      <c r="I47" s="66">
        <f t="shared" si="15"/>
        <v>9892598.4705801327</v>
      </c>
      <c r="J47" s="65">
        <f t="shared" si="16"/>
        <v>0.27896778106162362</v>
      </c>
    </row>
    <row r="48" spans="1:10">
      <c r="A48" s="67">
        <f t="shared" si="11"/>
        <v>47</v>
      </c>
      <c r="B48" s="67">
        <f t="shared" si="17"/>
        <v>2021</v>
      </c>
      <c r="C48" s="67" t="s">
        <v>106</v>
      </c>
      <c r="D48" s="67" t="str">
        <f t="shared" si="10"/>
        <v>Nov21</v>
      </c>
      <c r="E48" s="66">
        <v>11732.252999999999</v>
      </c>
      <c r="F48" s="66">
        <f t="shared" si="12"/>
        <v>9866.983793606827</v>
      </c>
      <c r="G48" s="66">
        <f t="shared" si="13"/>
        <v>1865.2692063931718</v>
      </c>
      <c r="H48" s="66">
        <f t="shared" si="14"/>
        <v>1865.2692063931718</v>
      </c>
      <c r="I48" s="66">
        <f t="shared" si="15"/>
        <v>3479229.2123186127</v>
      </c>
      <c r="J48" s="65">
        <f t="shared" si="16"/>
        <v>0.15898644585939051</v>
      </c>
    </row>
    <row r="49" spans="1:10">
      <c r="A49" s="67">
        <f t="shared" si="11"/>
        <v>48</v>
      </c>
      <c r="B49" s="67">
        <f t="shared" si="17"/>
        <v>2021</v>
      </c>
      <c r="C49" s="67" t="s">
        <v>107</v>
      </c>
      <c r="D49" s="67" t="str">
        <f t="shared" si="10"/>
        <v>Dec21</v>
      </c>
      <c r="E49" s="66">
        <v>14142.308000000001</v>
      </c>
      <c r="F49" s="66">
        <f t="shared" si="12"/>
        <v>11340.72980793404</v>
      </c>
      <c r="G49" s="66">
        <f t="shared" si="13"/>
        <v>2801.578192065961</v>
      </c>
      <c r="H49" s="66">
        <f t="shared" si="14"/>
        <v>2801.578192065961</v>
      </c>
      <c r="I49" s="66">
        <f t="shared" si="15"/>
        <v>7848840.3662595786</v>
      </c>
      <c r="J49" s="65">
        <f t="shared" si="16"/>
        <v>0.19809907916486905</v>
      </c>
    </row>
    <row r="50" spans="1:10">
      <c r="A50" s="67">
        <f t="shared" si="11"/>
        <v>49</v>
      </c>
      <c r="B50" s="67">
        <v>2022</v>
      </c>
      <c r="C50" s="67" t="s">
        <v>96</v>
      </c>
      <c r="D50" s="67" t="str">
        <f t="shared" si="10"/>
        <v>Jan22</v>
      </c>
      <c r="E50" s="66">
        <v>12632.871999999999</v>
      </c>
      <c r="F50" s="66">
        <f t="shared" si="12"/>
        <v>13021.761136930632</v>
      </c>
      <c r="G50" s="66">
        <f t="shared" si="13"/>
        <v>388.88913693063296</v>
      </c>
      <c r="H50" s="66">
        <f t="shared" si="14"/>
        <v>-388.88913693063296</v>
      </c>
      <c r="I50" s="66">
        <f t="shared" si="15"/>
        <v>151234.76082265258</v>
      </c>
      <c r="J50" s="65">
        <f t="shared" si="16"/>
        <v>3.0783905427889474E-2</v>
      </c>
    </row>
    <row r="51" spans="1:10">
      <c r="A51" s="67">
        <f t="shared" si="11"/>
        <v>50</v>
      </c>
      <c r="B51" s="67">
        <f t="shared" ref="B51:B59" si="18">B50</f>
        <v>2022</v>
      </c>
      <c r="C51" s="67" t="s">
        <v>97</v>
      </c>
      <c r="D51" s="67" t="str">
        <f t="shared" si="10"/>
        <v>Feb22</v>
      </c>
      <c r="E51" s="66">
        <v>10410.574999999999</v>
      </c>
      <c r="F51" s="66">
        <f t="shared" si="12"/>
        <v>12910.088361039714</v>
      </c>
      <c r="G51" s="66">
        <f t="shared" si="13"/>
        <v>2499.5133610397152</v>
      </c>
      <c r="H51" s="66">
        <f t="shared" si="14"/>
        <v>-2499.5133610397152</v>
      </c>
      <c r="I51" s="66">
        <f t="shared" si="15"/>
        <v>6247567.0420160536</v>
      </c>
      <c r="J51" s="65">
        <f t="shared" si="16"/>
        <v>0.24009368944940268</v>
      </c>
    </row>
    <row r="52" spans="1:10">
      <c r="A52" s="67">
        <f t="shared" si="11"/>
        <v>51</v>
      </c>
      <c r="B52" s="67">
        <f t="shared" si="18"/>
        <v>2022</v>
      </c>
      <c r="C52" s="67" t="s">
        <v>98</v>
      </c>
      <c r="D52" s="67" t="str">
        <f t="shared" si="10"/>
        <v>Mar22</v>
      </c>
      <c r="E52" s="66">
        <v>9244.753999999999</v>
      </c>
      <c r="F52" s="66">
        <f t="shared" si="12"/>
        <v>10980.493464927325</v>
      </c>
      <c r="G52" s="66">
        <f t="shared" si="13"/>
        <v>1735.7394649273265</v>
      </c>
      <c r="H52" s="66">
        <f t="shared" si="14"/>
        <v>-1735.7394649273265</v>
      </c>
      <c r="I52" s="66">
        <f t="shared" si="15"/>
        <v>3012791.4901062017</v>
      </c>
      <c r="J52" s="65">
        <f t="shared" si="16"/>
        <v>0.18775399160727552</v>
      </c>
    </row>
    <row r="53" spans="1:10">
      <c r="A53" s="67">
        <f t="shared" si="11"/>
        <v>52</v>
      </c>
      <c r="B53" s="67">
        <f t="shared" si="18"/>
        <v>2022</v>
      </c>
      <c r="C53" s="67" t="s">
        <v>99</v>
      </c>
      <c r="D53" s="67" t="str">
        <f t="shared" si="10"/>
        <v>Apr22</v>
      </c>
      <c r="E53" s="66">
        <v>7975.4400000000005</v>
      </c>
      <c r="F53" s="66">
        <f t="shared" si="12"/>
        <v>9468.985464368161</v>
      </c>
      <c r="G53" s="66">
        <f t="shared" si="13"/>
        <v>1493.5454643681605</v>
      </c>
      <c r="H53" s="66">
        <f t="shared" si="14"/>
        <v>-1493.5454643681605</v>
      </c>
      <c r="I53" s="66">
        <f t="shared" si="15"/>
        <v>2230678.0541347042</v>
      </c>
      <c r="J53" s="65">
        <f t="shared" si="16"/>
        <v>0.18726809610105027</v>
      </c>
    </row>
    <row r="54" spans="1:10">
      <c r="A54" s="67">
        <f t="shared" si="11"/>
        <v>53</v>
      </c>
      <c r="B54" s="67">
        <f t="shared" si="18"/>
        <v>2022</v>
      </c>
      <c r="C54" s="67" t="s">
        <v>100</v>
      </c>
      <c r="D54" s="67" t="str">
        <f t="shared" si="10"/>
        <v>May22</v>
      </c>
      <c r="E54" s="66">
        <v>4133.6399999999994</v>
      </c>
      <c r="F54" s="66">
        <f t="shared" si="12"/>
        <v>8260.8697719892971</v>
      </c>
      <c r="G54" s="66">
        <f t="shared" si="13"/>
        <v>4127.2297719892977</v>
      </c>
      <c r="H54" s="66">
        <f t="shared" si="14"/>
        <v>-4127.2297719892977</v>
      </c>
      <c r="I54" s="66">
        <f t="shared" si="15"/>
        <v>17034025.590794832</v>
      </c>
      <c r="J54" s="65">
        <f t="shared" si="16"/>
        <v>0.99844925343989754</v>
      </c>
    </row>
    <row r="55" spans="1:10">
      <c r="A55" s="67">
        <f t="shared" si="11"/>
        <v>54</v>
      </c>
      <c r="B55" s="67">
        <f t="shared" si="18"/>
        <v>2022</v>
      </c>
      <c r="C55" s="67" t="s">
        <v>101</v>
      </c>
      <c r="D55" s="67" t="str">
        <f t="shared" si="10"/>
        <v>Jun22</v>
      </c>
      <c r="E55" s="66">
        <v>7045.8269999999993</v>
      </c>
      <c r="F55" s="66">
        <f t="shared" si="12"/>
        <v>5392.7962794804116</v>
      </c>
      <c r="G55" s="66">
        <f t="shared" si="13"/>
        <v>1653.0307205195877</v>
      </c>
      <c r="H55" s="66">
        <f t="shared" si="14"/>
        <v>1653.0307205195877</v>
      </c>
      <c r="I55" s="66">
        <f t="shared" si="15"/>
        <v>2732510.5629815073</v>
      </c>
      <c r="J55" s="65">
        <f t="shared" si="16"/>
        <v>0.23461131255700543</v>
      </c>
    </row>
    <row r="56" spans="1:10">
      <c r="A56" s="67">
        <f t="shared" si="11"/>
        <v>55</v>
      </c>
      <c r="B56" s="67">
        <f t="shared" si="18"/>
        <v>2022</v>
      </c>
      <c r="C56" s="67" t="s">
        <v>102</v>
      </c>
      <c r="D56" s="67" t="str">
        <f t="shared" si="10"/>
        <v>Jul22</v>
      </c>
      <c r="E56" s="66">
        <v>3536.5840000000003</v>
      </c>
      <c r="F56" s="66">
        <f t="shared" si="12"/>
        <v>5890.2385430210888</v>
      </c>
      <c r="G56" s="66">
        <f t="shared" si="13"/>
        <v>2353.6545430210886</v>
      </c>
      <c r="H56" s="66">
        <f t="shared" si="14"/>
        <v>-2353.6545430210886</v>
      </c>
      <c r="I56" s="66">
        <f t="shared" si="15"/>
        <v>5539689.7078838088</v>
      </c>
      <c r="J56" s="65">
        <f t="shared" si="16"/>
        <v>0.66551636919159518</v>
      </c>
    </row>
    <row r="57" spans="1:10">
      <c r="A57" s="67">
        <f t="shared" si="11"/>
        <v>56</v>
      </c>
      <c r="B57" s="67">
        <f t="shared" si="18"/>
        <v>2022</v>
      </c>
      <c r="C57" s="67" t="s">
        <v>103</v>
      </c>
      <c r="D57" s="67" t="str">
        <f t="shared" si="10"/>
        <v>Aug22</v>
      </c>
      <c r="E57" s="66">
        <v>8548.6320000000014</v>
      </c>
      <c r="F57" s="66">
        <f t="shared" si="12"/>
        <v>4691.4708456236258</v>
      </c>
      <c r="G57" s="66">
        <f t="shared" si="13"/>
        <v>3857.1611543763756</v>
      </c>
      <c r="H57" s="66">
        <f t="shared" si="14"/>
        <v>3857.1611543763756</v>
      </c>
      <c r="I57" s="66">
        <f t="shared" si="15"/>
        <v>14877692.170830095</v>
      </c>
      <c r="J57" s="65">
        <f t="shared" si="16"/>
        <v>0.45120215192049151</v>
      </c>
    </row>
    <row r="58" spans="1:10">
      <c r="A58" s="67">
        <f t="shared" si="11"/>
        <v>57</v>
      </c>
      <c r="B58" s="67">
        <f t="shared" si="18"/>
        <v>2022</v>
      </c>
      <c r="C58" s="67" t="s">
        <v>104</v>
      </c>
      <c r="D58" s="67" t="str">
        <f t="shared" si="10"/>
        <v>Sep22</v>
      </c>
      <c r="E58" s="66">
        <v>10476.828</v>
      </c>
      <c r="F58" s="66">
        <f t="shared" si="12"/>
        <v>6630.4800568336905</v>
      </c>
      <c r="G58" s="66">
        <f t="shared" si="13"/>
        <v>3846.3479431663091</v>
      </c>
      <c r="H58" s="66">
        <f t="shared" si="14"/>
        <v>3846.3479431663091</v>
      </c>
      <c r="I58" s="66">
        <f t="shared" si="15"/>
        <v>14794392.499899697</v>
      </c>
      <c r="J58" s="65">
        <f t="shared" si="16"/>
        <v>0.36712905310331612</v>
      </c>
    </row>
    <row r="59" spans="1:10">
      <c r="A59" s="67">
        <f t="shared" si="11"/>
        <v>58</v>
      </c>
      <c r="B59" s="67">
        <f t="shared" si="18"/>
        <v>2022</v>
      </c>
      <c r="C59" s="67" t="s">
        <v>105</v>
      </c>
      <c r="D59" s="67" t="str">
        <f t="shared" si="10"/>
        <v>Oct22</v>
      </c>
      <c r="E59" s="66">
        <v>10629.36</v>
      </c>
      <c r="F59" s="66">
        <f t="shared" si="12"/>
        <v>9596.8746952185411</v>
      </c>
      <c r="G59" s="66">
        <f t="shared" si="13"/>
        <v>1032.4853047814595</v>
      </c>
      <c r="H59" s="66">
        <f t="shared" si="14"/>
        <v>1032.4853047814595</v>
      </c>
      <c r="I59" s="66">
        <f t="shared" si="15"/>
        <v>1066025.9045896633</v>
      </c>
      <c r="J59" s="65">
        <f t="shared" si="16"/>
        <v>9.7135227782430875E-2</v>
      </c>
    </row>
    <row r="60" spans="1:10">
      <c r="F60" s="64" t="s">
        <v>110</v>
      </c>
      <c r="G60" s="63">
        <f>SUM(G2:G59)</f>
        <v>115469.83103702331</v>
      </c>
      <c r="H60" s="63">
        <f>SUM(H2:H59)</f>
        <v>14306.894424045871</v>
      </c>
      <c r="I60" s="70">
        <f>AVERAGE(I3:I59)</f>
        <v>6163732.9566764208</v>
      </c>
    </row>
    <row r="61" spans="1:10">
      <c r="I61" s="72" t="s">
        <v>12</v>
      </c>
    </row>
    <row r="62" spans="1:10">
      <c r="D62" s="103" t="s">
        <v>145</v>
      </c>
      <c r="E62" s="104"/>
      <c r="F62" s="61">
        <f>AVERAGE($G$3:$G$59)</f>
        <v>2099.4514734004238</v>
      </c>
    </row>
    <row r="63" spans="1:10">
      <c r="D63" s="103" t="s">
        <v>144</v>
      </c>
      <c r="E63" s="104"/>
      <c r="F63" s="62">
        <f>H60/F62</f>
        <v>6.8145868600970276</v>
      </c>
    </row>
    <row r="64" spans="1:10">
      <c r="D64" s="103" t="s">
        <v>12</v>
      </c>
      <c r="E64" s="104"/>
      <c r="F64" s="61">
        <f>AVERAGE($I$3:$I$59)</f>
        <v>6163732.9566764208</v>
      </c>
    </row>
    <row r="65" spans="4:6">
      <c r="D65" s="103" t="s">
        <v>129</v>
      </c>
      <c r="E65" s="104"/>
      <c r="F65" s="60">
        <f>AVERAGE($J$3:$J$59)</f>
        <v>0.33690252756062078</v>
      </c>
    </row>
    <row r="69" spans="4:6">
      <c r="E69" s="67" t="s">
        <v>118</v>
      </c>
      <c r="F69" s="69">
        <v>0</v>
      </c>
    </row>
    <row r="70" spans="4:6">
      <c r="E70" s="67" t="s">
        <v>117</v>
      </c>
      <c r="F70" s="69">
        <v>0.34900981362916017</v>
      </c>
    </row>
    <row r="71" spans="4:6">
      <c r="E71" s="67" t="s">
        <v>116</v>
      </c>
      <c r="F71" s="69">
        <v>0.63123287259409688</v>
      </c>
    </row>
  </sheetData>
  <mergeCells count="4">
    <mergeCell ref="D62:E62"/>
    <mergeCell ref="D63:E63"/>
    <mergeCell ref="D64:E64"/>
    <mergeCell ref="D65:E65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0"/>
  <sheetViews>
    <sheetView zoomScaleNormal="100" workbookViewId="0">
      <selection activeCell="H3" sqref="H3"/>
    </sheetView>
  </sheetViews>
  <sheetFormatPr baseColWidth="10" defaultColWidth="8.83203125" defaultRowHeight="13"/>
  <cols>
    <col min="7" max="7" width="16.1640625" bestFit="1" customWidth="1"/>
  </cols>
  <sheetData>
    <row r="1" spans="1:18" ht="18">
      <c r="A1" s="1" t="s">
        <v>0</v>
      </c>
      <c r="B1" s="2"/>
      <c r="C1" s="2"/>
      <c r="D1" s="2"/>
      <c r="I1" s="5" t="s">
        <v>7</v>
      </c>
    </row>
    <row r="2" spans="1:18" ht="16">
      <c r="G2" s="12" t="s">
        <v>147</v>
      </c>
      <c r="H2" s="90">
        <f>SUM(E7:E63)/AVERAGE(H7:H63)</f>
        <v>1.6225135770414312</v>
      </c>
      <c r="I2" s="11" t="s">
        <v>11</v>
      </c>
      <c r="P2" s="9"/>
      <c r="Q2" s="8"/>
    </row>
    <row r="3" spans="1:18">
      <c r="D3" s="3" t="s">
        <v>1</v>
      </c>
      <c r="E3" s="17">
        <v>0.76172630217744086</v>
      </c>
      <c r="G3" s="3" t="s">
        <v>12</v>
      </c>
      <c r="H3" s="79">
        <f>AVERAGE(F7:F63)</f>
        <v>6325736.7871171758</v>
      </c>
    </row>
    <row r="4" spans="1:18">
      <c r="G4" s="12" t="s">
        <v>129</v>
      </c>
      <c r="H4" s="83">
        <f>AVERAGE(G7:G63)</f>
        <v>0.34300266109813071</v>
      </c>
      <c r="I4">
        <v>1</v>
      </c>
      <c r="J4" t="s">
        <v>8</v>
      </c>
    </row>
    <row r="5" spans="1:18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128</v>
      </c>
      <c r="H5" s="4" t="s">
        <v>146</v>
      </c>
      <c r="I5">
        <v>2</v>
      </c>
      <c r="J5" t="s">
        <v>15</v>
      </c>
      <c r="N5" s="6"/>
    </row>
    <row r="6" spans="1:18">
      <c r="B6" s="15" t="s">
        <v>18</v>
      </c>
      <c r="C6" s="35">
        <v>7847.2849999999989</v>
      </c>
      <c r="D6" s="36">
        <f>C6</f>
        <v>7847.2849999999989</v>
      </c>
      <c r="E6" s="37">
        <f>C6-D6</f>
        <v>0</v>
      </c>
      <c r="F6" s="37">
        <f>E6^2</f>
        <v>0</v>
      </c>
      <c r="G6" s="82">
        <f>ABS(E6)/C6</f>
        <v>0</v>
      </c>
      <c r="H6">
        <f>ABS(E6)</f>
        <v>0</v>
      </c>
      <c r="I6">
        <v>3</v>
      </c>
      <c r="J6" t="s">
        <v>9</v>
      </c>
      <c r="P6" s="7"/>
    </row>
    <row r="7" spans="1:18">
      <c r="B7" s="15" t="s">
        <v>19</v>
      </c>
      <c r="C7" s="35">
        <v>6527.829999999999</v>
      </c>
      <c r="D7" s="38">
        <f>$E$3*C6+(1-$E$3)*D6</f>
        <v>7847.284999999998</v>
      </c>
      <c r="E7" s="37">
        <f>C7-D7</f>
        <v>-1319.454999999999</v>
      </c>
      <c r="F7" s="37">
        <f>E7^2</f>
        <v>1740961.4970249974</v>
      </c>
      <c r="G7" s="82">
        <f t="shared" ref="G7:G63" si="0">ABS(E7)/C7</f>
        <v>0.20212765957446796</v>
      </c>
      <c r="H7">
        <f t="shared" ref="H7:H63" si="1">ABS(E7)</f>
        <v>1319.454999999999</v>
      </c>
      <c r="I7">
        <v>4</v>
      </c>
      <c r="J7" t="s">
        <v>10</v>
      </c>
      <c r="Q7" s="10"/>
    </row>
    <row r="8" spans="1:18">
      <c r="B8" s="14" t="s">
        <v>20</v>
      </c>
      <c r="C8" s="39">
        <v>6440.8099999999995</v>
      </c>
      <c r="D8" s="40">
        <f t="shared" ref="D8:D63" si="2">$E$3*C7+(1-$E$3)*D7</f>
        <v>6842.221421960463</v>
      </c>
      <c r="E8" s="40">
        <f t="shared" ref="E8:E63" si="3">C8-D8</f>
        <v>-401.41142196046349</v>
      </c>
      <c r="F8" s="40">
        <f t="shared" ref="F8:F63" si="4">E8^2</f>
        <v>161131.12968032126</v>
      </c>
      <c r="G8" s="82">
        <f t="shared" si="0"/>
        <v>6.2323127364487314E-2</v>
      </c>
      <c r="H8">
        <f t="shared" si="1"/>
        <v>401.41142196046349</v>
      </c>
      <c r="I8">
        <v>5</v>
      </c>
      <c r="J8" t="s">
        <v>14</v>
      </c>
    </row>
    <row r="9" spans="1:18">
      <c r="B9" s="14" t="s">
        <v>21</v>
      </c>
      <c r="C9" s="39">
        <v>5371.8509999999997</v>
      </c>
      <c r="D9" s="40">
        <f t="shared" si="2"/>
        <v>6536.4557838587307</v>
      </c>
      <c r="E9" s="40">
        <f t="shared" si="3"/>
        <v>-1164.604783858731</v>
      </c>
      <c r="F9" s="40">
        <f t="shared" si="4"/>
        <v>1356304.3025866416</v>
      </c>
      <c r="G9" s="82">
        <f t="shared" si="0"/>
        <v>0.21679767064625044</v>
      </c>
      <c r="H9">
        <f t="shared" si="1"/>
        <v>1164.604783858731</v>
      </c>
      <c r="J9" t="s">
        <v>13</v>
      </c>
      <c r="R9" s="16"/>
    </row>
    <row r="10" spans="1:18">
      <c r="B10" s="14" t="s">
        <v>22</v>
      </c>
      <c r="C10" s="39">
        <v>4200.1780000000008</v>
      </c>
      <c r="D10" s="40">
        <f t="shared" si="2"/>
        <v>5649.345688351862</v>
      </c>
      <c r="E10" s="40">
        <f t="shared" si="3"/>
        <v>-1449.1676883518612</v>
      </c>
      <c r="F10" s="40">
        <f t="shared" si="4"/>
        <v>2100086.9889630773</v>
      </c>
      <c r="G10" s="82">
        <f t="shared" si="0"/>
        <v>0.3450253032971129</v>
      </c>
      <c r="H10">
        <f t="shared" si="1"/>
        <v>1449.1676883518612</v>
      </c>
      <c r="I10">
        <v>6</v>
      </c>
      <c r="J10" s="12" t="s">
        <v>16</v>
      </c>
    </row>
    <row r="11" spans="1:18">
      <c r="B11" s="14" t="s">
        <v>23</v>
      </c>
      <c r="C11" s="39">
        <v>3430.9440000000004</v>
      </c>
      <c r="D11" s="40">
        <f t="shared" si="2"/>
        <v>4545.476543868569</v>
      </c>
      <c r="E11" s="40">
        <f t="shared" si="3"/>
        <v>-1114.5325438685686</v>
      </c>
      <c r="F11" s="40">
        <f t="shared" si="4"/>
        <v>1242182.7913421427</v>
      </c>
      <c r="G11" s="82">
        <f t="shared" si="0"/>
        <v>0.32484719770085679</v>
      </c>
      <c r="H11">
        <f t="shared" si="1"/>
        <v>1114.5325438685686</v>
      </c>
      <c r="J11" s="12" t="s">
        <v>17</v>
      </c>
    </row>
    <row r="12" spans="1:18">
      <c r="B12" s="14" t="s">
        <v>24</v>
      </c>
      <c r="C12" s="39">
        <v>1868.194</v>
      </c>
      <c r="D12" s="40">
        <f t="shared" si="2"/>
        <v>3696.5077905711478</v>
      </c>
      <c r="E12" s="40">
        <f t="shared" si="3"/>
        <v>-1828.3137905711478</v>
      </c>
      <c r="F12" s="40">
        <f t="shared" si="4"/>
        <v>3342731.316792639</v>
      </c>
      <c r="G12" s="82">
        <f t="shared" si="0"/>
        <v>0.97865306845603184</v>
      </c>
      <c r="H12">
        <f t="shared" si="1"/>
        <v>1828.3137905711478</v>
      </c>
    </row>
    <row r="13" spans="1:18">
      <c r="B13" s="14" t="s">
        <v>25</v>
      </c>
      <c r="C13" s="39">
        <v>5676.1359999999995</v>
      </c>
      <c r="D13" s="40">
        <f t="shared" si="2"/>
        <v>2303.8330876593673</v>
      </c>
      <c r="E13" s="40">
        <f t="shared" si="3"/>
        <v>3372.3029123406322</v>
      </c>
      <c r="F13" s="40">
        <f t="shared" si="4"/>
        <v>11372426.93258111</v>
      </c>
      <c r="G13" s="82">
        <f t="shared" si="0"/>
        <v>0.59411947006566312</v>
      </c>
      <c r="H13">
        <f t="shared" si="1"/>
        <v>3372.3029123406322</v>
      </c>
    </row>
    <row r="14" spans="1:18">
      <c r="B14" s="14" t="s">
        <v>26</v>
      </c>
      <c r="C14" s="39">
        <v>5441.9040000000005</v>
      </c>
      <c r="D14" s="40">
        <f t="shared" si="2"/>
        <v>4872.6049148988113</v>
      </c>
      <c r="E14" s="40">
        <f t="shared" si="3"/>
        <v>569.29908510118912</v>
      </c>
      <c r="F14" s="40">
        <f t="shared" si="4"/>
        <v>324101.44829705096</v>
      </c>
      <c r="G14" s="82">
        <f t="shared" si="0"/>
        <v>0.10461395223090834</v>
      </c>
      <c r="H14">
        <f t="shared" si="1"/>
        <v>569.29908510118912</v>
      </c>
    </row>
    <row r="15" spans="1:18">
      <c r="B15" s="14" t="s">
        <v>27</v>
      </c>
      <c r="C15" s="39">
        <v>8043.9160000000002</v>
      </c>
      <c r="D15" s="40">
        <f t="shared" si="2"/>
        <v>5306.2550018259399</v>
      </c>
      <c r="E15" s="40">
        <f t="shared" si="3"/>
        <v>2737.6609981740603</v>
      </c>
      <c r="F15" s="40">
        <f t="shared" si="4"/>
        <v>7494787.7409233926</v>
      </c>
      <c r="G15" s="82">
        <f t="shared" si="0"/>
        <v>0.34033933200869582</v>
      </c>
      <c r="H15">
        <f t="shared" si="1"/>
        <v>2737.6609981740603</v>
      </c>
    </row>
    <row r="16" spans="1:18">
      <c r="B16" s="14" t="s">
        <v>28</v>
      </c>
      <c r="C16" s="39">
        <v>9938.3109999999979</v>
      </c>
      <c r="D16" s="40">
        <f t="shared" si="2"/>
        <v>7391.6033905804679</v>
      </c>
      <c r="E16" s="40">
        <f t="shared" si="3"/>
        <v>2546.7076094195299</v>
      </c>
      <c r="F16" s="40">
        <f t="shared" si="4"/>
        <v>6485719.6478753369</v>
      </c>
      <c r="G16" s="82">
        <f t="shared" si="0"/>
        <v>0.25625155113575443</v>
      </c>
      <c r="H16">
        <f t="shared" si="1"/>
        <v>2546.7076094195299</v>
      </c>
      <c r="L16" s="12"/>
    </row>
    <row r="17" spans="2:8">
      <c r="B17" s="14" t="s">
        <v>29</v>
      </c>
      <c r="C17" s="39">
        <v>10066.77</v>
      </c>
      <c r="D17" s="40">
        <f t="shared" si="2"/>
        <v>9331.4975606307562</v>
      </c>
      <c r="E17" s="40">
        <f t="shared" si="3"/>
        <v>735.27243936924424</v>
      </c>
      <c r="F17" s="40">
        <f t="shared" si="4"/>
        <v>540625.56009599892</v>
      </c>
      <c r="G17" s="82">
        <f t="shared" si="0"/>
        <v>7.3039558802798138E-2</v>
      </c>
      <c r="H17">
        <f t="shared" si="1"/>
        <v>735.27243936924424</v>
      </c>
    </row>
    <row r="18" spans="2:8">
      <c r="B18" s="14" t="s">
        <v>30</v>
      </c>
      <c r="C18" s="39">
        <v>9655.0019999999986</v>
      </c>
      <c r="D18" s="40">
        <f t="shared" si="2"/>
        <v>9891.5739169644767</v>
      </c>
      <c r="E18" s="40">
        <f t="shared" si="3"/>
        <v>-236.57191696447808</v>
      </c>
      <c r="F18" s="40">
        <f t="shared" si="4"/>
        <v>55966.271896247912</v>
      </c>
      <c r="G18" s="82">
        <f t="shared" si="0"/>
        <v>2.4502523869438672E-2</v>
      </c>
      <c r="H18">
        <f t="shared" si="1"/>
        <v>236.57191696447808</v>
      </c>
    </row>
    <row r="19" spans="2:8">
      <c r="B19" s="14" t="s">
        <v>31</v>
      </c>
      <c r="C19" s="39">
        <v>7790.4749999999995</v>
      </c>
      <c r="D19" s="40">
        <f t="shared" si="2"/>
        <v>9711.370865456096</v>
      </c>
      <c r="E19" s="40">
        <f t="shared" si="3"/>
        <v>-1920.8958654560965</v>
      </c>
      <c r="F19" s="40">
        <f t="shared" si="4"/>
        <v>3689840.9259263263</v>
      </c>
      <c r="G19" s="82">
        <f t="shared" si="0"/>
        <v>0.24656980035955403</v>
      </c>
      <c r="H19">
        <f t="shared" si="1"/>
        <v>1920.8958654560965</v>
      </c>
    </row>
    <row r="20" spans="2:8">
      <c r="B20" s="14" t="s">
        <v>32</v>
      </c>
      <c r="C20" s="39">
        <v>8154.6480000000001</v>
      </c>
      <c r="D20" s="40">
        <f t="shared" si="2"/>
        <v>8248.1739609942888</v>
      </c>
      <c r="E20" s="40">
        <f t="shared" si="3"/>
        <v>-93.525960994288653</v>
      </c>
      <c r="F20" s="40">
        <f t="shared" si="4"/>
        <v>8747.1053799052024</v>
      </c>
      <c r="G20" s="82">
        <f t="shared" si="0"/>
        <v>1.1469037166814392E-2</v>
      </c>
      <c r="H20">
        <f t="shared" si="1"/>
        <v>93.525960994288653</v>
      </c>
    </row>
    <row r="21" spans="2:8">
      <c r="B21" s="14" t="s">
        <v>33</v>
      </c>
      <c r="C21" s="39">
        <v>7782.3239999999996</v>
      </c>
      <c r="D21" s="40">
        <f t="shared" si="2"/>
        <v>8176.9327765685175</v>
      </c>
      <c r="E21" s="40">
        <f t="shared" si="3"/>
        <v>-394.6087765685179</v>
      </c>
      <c r="F21" s="40">
        <f t="shared" si="4"/>
        <v>155716.08654490247</v>
      </c>
      <c r="G21" s="82">
        <f t="shared" si="0"/>
        <v>5.0705775879868006E-2</v>
      </c>
      <c r="H21">
        <f t="shared" si="1"/>
        <v>394.6087765685179</v>
      </c>
    </row>
    <row r="22" spans="2:8">
      <c r="B22" s="14" t="s">
        <v>34</v>
      </c>
      <c r="C22" s="39">
        <v>4575.808</v>
      </c>
      <c r="D22" s="40">
        <f t="shared" si="2"/>
        <v>7876.348892386216</v>
      </c>
      <c r="E22" s="40">
        <f t="shared" si="3"/>
        <v>-3300.540892386216</v>
      </c>
      <c r="F22" s="40">
        <f t="shared" si="4"/>
        <v>10893570.182313599</v>
      </c>
      <c r="G22" s="82">
        <f t="shared" si="0"/>
        <v>0.72130231259401967</v>
      </c>
      <c r="H22">
        <f t="shared" si="1"/>
        <v>3300.540892386216</v>
      </c>
    </row>
    <row r="23" spans="2:8">
      <c r="B23" s="14" t="s">
        <v>35</v>
      </c>
      <c r="C23" s="39">
        <v>6464.8639999999996</v>
      </c>
      <c r="D23" s="40">
        <f t="shared" si="2"/>
        <v>5362.2400832434332</v>
      </c>
      <c r="E23" s="40">
        <f t="shared" si="3"/>
        <v>1102.6239167565664</v>
      </c>
      <c r="F23" s="40">
        <f t="shared" si="4"/>
        <v>1215779.5018035914</v>
      </c>
      <c r="G23" s="82">
        <f t="shared" si="0"/>
        <v>0.17055639790049201</v>
      </c>
      <c r="H23">
        <f t="shared" si="1"/>
        <v>1102.6239167565664</v>
      </c>
    </row>
    <row r="24" spans="2:8">
      <c r="B24" s="14" t="s">
        <v>36</v>
      </c>
      <c r="C24" s="39">
        <v>3092.25</v>
      </c>
      <c r="D24" s="40">
        <f t="shared" si="2"/>
        <v>6202.1377220468185</v>
      </c>
      <c r="E24" s="40">
        <f t="shared" si="3"/>
        <v>-3109.8877220468185</v>
      </c>
      <c r="F24" s="40">
        <f t="shared" si="4"/>
        <v>9671401.643737549</v>
      </c>
      <c r="G24" s="82">
        <f t="shared" si="0"/>
        <v>1.0057038473754769</v>
      </c>
      <c r="H24">
        <f t="shared" si="1"/>
        <v>3109.8877220468185</v>
      </c>
    </row>
    <row r="25" spans="2:8">
      <c r="B25" s="14" t="s">
        <v>37</v>
      </c>
      <c r="C25" s="39">
        <v>6375.4879999999994</v>
      </c>
      <c r="D25" s="40">
        <f t="shared" si="2"/>
        <v>3833.2544473450707</v>
      </c>
      <c r="E25" s="40">
        <f t="shared" si="3"/>
        <v>2542.2335526549286</v>
      </c>
      <c r="F25" s="40">
        <f t="shared" si="4"/>
        <v>6462951.4362444999</v>
      </c>
      <c r="G25" s="82">
        <f t="shared" si="0"/>
        <v>0.39875120973562006</v>
      </c>
      <c r="H25">
        <f t="shared" si="1"/>
        <v>2542.2335526549286</v>
      </c>
    </row>
    <row r="26" spans="2:8">
      <c r="B26" s="14" t="s">
        <v>38</v>
      </c>
      <c r="C26" s="39">
        <v>6308.19</v>
      </c>
      <c r="D26" s="40">
        <f t="shared" si="2"/>
        <v>5769.7406106803282</v>
      </c>
      <c r="E26" s="40">
        <f t="shared" si="3"/>
        <v>538.44938931967135</v>
      </c>
      <c r="F26" s="40">
        <f t="shared" si="4"/>
        <v>289927.74485872703</v>
      </c>
      <c r="G26" s="82">
        <f t="shared" si="0"/>
        <v>8.5357192684378788E-2</v>
      </c>
      <c r="H26">
        <f t="shared" si="1"/>
        <v>538.44938931967135</v>
      </c>
    </row>
    <row r="27" spans="2:8">
      <c r="B27" s="14" t="s">
        <v>39</v>
      </c>
      <c r="C27" s="39">
        <v>9265.6540000000005</v>
      </c>
      <c r="D27" s="40">
        <f t="shared" si="2"/>
        <v>6179.891672916503</v>
      </c>
      <c r="E27" s="40">
        <f t="shared" si="3"/>
        <v>3085.7623270834974</v>
      </c>
      <c r="F27" s="40">
        <f t="shared" si="4"/>
        <v>9521929.139247762</v>
      </c>
      <c r="G27" s="82">
        <f t="shared" si="0"/>
        <v>0.33303232854189219</v>
      </c>
      <c r="H27">
        <f t="shared" si="1"/>
        <v>3085.7623270834974</v>
      </c>
    </row>
    <row r="28" spans="2:8">
      <c r="B28" s="14" t="s">
        <v>40</v>
      </c>
      <c r="C28" s="39">
        <v>10319.85</v>
      </c>
      <c r="D28" s="40">
        <f t="shared" si="2"/>
        <v>8530.3979997242695</v>
      </c>
      <c r="E28" s="40">
        <f t="shared" si="3"/>
        <v>1789.4520002757308</v>
      </c>
      <c r="F28" s="40">
        <f t="shared" si="4"/>
        <v>3202138.461290814</v>
      </c>
      <c r="G28" s="82">
        <f t="shared" si="0"/>
        <v>0.17339903198939235</v>
      </c>
      <c r="H28">
        <f t="shared" si="1"/>
        <v>1789.4520002757308</v>
      </c>
    </row>
    <row r="29" spans="2:8">
      <c r="B29" s="14" t="s">
        <v>41</v>
      </c>
      <c r="C29" s="39">
        <v>11297.114999999998</v>
      </c>
      <c r="D29" s="40">
        <f t="shared" si="2"/>
        <v>9893.4706548183258</v>
      </c>
      <c r="E29" s="40">
        <f t="shared" si="3"/>
        <v>1403.6443451816722</v>
      </c>
      <c r="F29" s="40">
        <f t="shared" si="4"/>
        <v>1970217.4477604853</v>
      </c>
      <c r="G29" s="82">
        <f t="shared" si="0"/>
        <v>0.12424803546583994</v>
      </c>
      <c r="H29">
        <f t="shared" si="1"/>
        <v>1403.6443451816722</v>
      </c>
    </row>
    <row r="30" spans="2:8">
      <c r="B30" s="14" t="s">
        <v>42</v>
      </c>
      <c r="C30" s="39">
        <v>11052.812999999998</v>
      </c>
      <c r="D30" s="40">
        <f t="shared" si="2"/>
        <v>10962.663471445836</v>
      </c>
      <c r="E30" s="40">
        <f t="shared" si="3"/>
        <v>90.149528554162316</v>
      </c>
      <c r="F30" s="40">
        <f t="shared" si="4"/>
        <v>8126.9374985377272</v>
      </c>
      <c r="G30" s="82">
        <f t="shared" si="0"/>
        <v>8.1562520377538583E-3</v>
      </c>
      <c r="H30">
        <f t="shared" si="1"/>
        <v>90.149528554162316</v>
      </c>
    </row>
    <row r="31" spans="2:8">
      <c r="B31" s="14" t="s">
        <v>43</v>
      </c>
      <c r="C31" s="39">
        <v>9199.42</v>
      </c>
      <c r="D31" s="40">
        <f t="shared" si="2"/>
        <v>11031.332738474437</v>
      </c>
      <c r="E31" s="40">
        <f t="shared" si="3"/>
        <v>-1831.912738474437</v>
      </c>
      <c r="F31" s="40">
        <f t="shared" si="4"/>
        <v>3355904.2813849109</v>
      </c>
      <c r="G31" s="82">
        <f t="shared" si="0"/>
        <v>0.19913350390290224</v>
      </c>
      <c r="H31">
        <f t="shared" si="1"/>
        <v>1831.912738474437</v>
      </c>
    </row>
    <row r="32" spans="2:8">
      <c r="B32" s="14" t="s">
        <v>44</v>
      </c>
      <c r="C32" s="39">
        <v>11255.789999999999</v>
      </c>
      <c r="D32" s="40">
        <f t="shared" si="2"/>
        <v>9635.9166222845543</v>
      </c>
      <c r="E32" s="40">
        <f t="shared" si="3"/>
        <v>1619.8733777154448</v>
      </c>
      <c r="F32" s="40">
        <f t="shared" si="4"/>
        <v>2623989.7598312441</v>
      </c>
      <c r="G32" s="82">
        <f t="shared" si="0"/>
        <v>0.14391467659892776</v>
      </c>
      <c r="H32">
        <f t="shared" si="1"/>
        <v>1619.8733777154448</v>
      </c>
    </row>
    <row r="33" spans="2:8">
      <c r="B33" s="14" t="s">
        <v>45</v>
      </c>
      <c r="C33" s="39">
        <v>7258.4560000000001</v>
      </c>
      <c r="D33" s="40">
        <f t="shared" si="2"/>
        <v>10869.81678028742</v>
      </c>
      <c r="E33" s="40">
        <f t="shared" si="3"/>
        <v>-3611.3607802874194</v>
      </c>
      <c r="F33" s="40">
        <f t="shared" si="4"/>
        <v>13041926.68539816</v>
      </c>
      <c r="G33" s="82">
        <f t="shared" si="0"/>
        <v>0.49753842694471379</v>
      </c>
      <c r="H33">
        <f t="shared" si="1"/>
        <v>3611.3607802874194</v>
      </c>
    </row>
    <row r="34" spans="2:8">
      <c r="B34" s="14" t="s">
        <v>46</v>
      </c>
      <c r="C34" s="39">
        <v>4484.076</v>
      </c>
      <c r="D34" s="40">
        <f t="shared" si="2"/>
        <v>8118.9482872904464</v>
      </c>
      <c r="E34" s="40">
        <f t="shared" si="3"/>
        <v>-3634.8722872904464</v>
      </c>
      <c r="F34" s="40">
        <f t="shared" si="4"/>
        <v>13212296.544912081</v>
      </c>
      <c r="G34" s="82">
        <f t="shared" si="0"/>
        <v>0.81061790373099085</v>
      </c>
      <c r="H34">
        <f t="shared" si="1"/>
        <v>3634.8722872904464</v>
      </c>
    </row>
    <row r="35" spans="2:8">
      <c r="B35" s="14" t="s">
        <v>47</v>
      </c>
      <c r="C35" s="39">
        <v>6493.1359999999995</v>
      </c>
      <c r="D35" s="40">
        <f t="shared" si="2"/>
        <v>5350.1704610054385</v>
      </c>
      <c r="E35" s="40">
        <f t="shared" si="3"/>
        <v>1142.965538994561</v>
      </c>
      <c r="F35" s="40">
        <f t="shared" si="4"/>
        <v>1306370.2233291273</v>
      </c>
      <c r="G35" s="82">
        <f t="shared" si="0"/>
        <v>0.17602673638663369</v>
      </c>
      <c r="H35">
        <f t="shared" si="1"/>
        <v>1142.965538994561</v>
      </c>
    </row>
    <row r="36" spans="2:8">
      <c r="B36" s="14" t="s">
        <v>48</v>
      </c>
      <c r="C36" s="39">
        <v>3783.9449999999997</v>
      </c>
      <c r="D36" s="40">
        <f t="shared" si="2"/>
        <v>6220.7973745400104</v>
      </c>
      <c r="E36" s="40">
        <f t="shared" si="3"/>
        <v>-2436.8523745400107</v>
      </c>
      <c r="F36" s="40">
        <f t="shared" si="4"/>
        <v>5938249.4953012886</v>
      </c>
      <c r="G36" s="82">
        <f t="shared" si="0"/>
        <v>0.643997831506539</v>
      </c>
      <c r="H36">
        <f t="shared" si="1"/>
        <v>2436.8523745400107</v>
      </c>
    </row>
    <row r="37" spans="2:8">
      <c r="B37" s="14" t="s">
        <v>49</v>
      </c>
      <c r="C37" s="39">
        <v>8938.1320000000014</v>
      </c>
      <c r="D37" s="40">
        <f t="shared" si="2"/>
        <v>4364.5828263293315</v>
      </c>
      <c r="E37" s="40">
        <f t="shared" si="3"/>
        <v>4573.5491736706699</v>
      </c>
      <c r="F37" s="40">
        <f t="shared" si="4"/>
        <v>20917352.043983668</v>
      </c>
      <c r="G37" s="82">
        <f t="shared" si="0"/>
        <v>0.51168959841616446</v>
      </c>
      <c r="H37">
        <f t="shared" si="1"/>
        <v>4573.5491736706699</v>
      </c>
    </row>
    <row r="38" spans="2:8">
      <c r="B38" s="14" t="s">
        <v>50</v>
      </c>
      <c r="C38" s="39">
        <v>10206.913999999999</v>
      </c>
      <c r="D38" s="40">
        <f t="shared" si="2"/>
        <v>7848.3755262161812</v>
      </c>
      <c r="E38" s="40">
        <f t="shared" si="3"/>
        <v>2358.5384737838176</v>
      </c>
      <c r="F38" s="40">
        <f t="shared" si="4"/>
        <v>5562703.7323185001</v>
      </c>
      <c r="G38" s="82">
        <f t="shared" si="0"/>
        <v>0.23107263113844378</v>
      </c>
      <c r="H38">
        <f t="shared" si="1"/>
        <v>2358.5384737838176</v>
      </c>
    </row>
    <row r="39" spans="2:8">
      <c r="B39" s="14" t="s">
        <v>51</v>
      </c>
      <c r="C39" s="39">
        <v>11594.027999999998</v>
      </c>
      <c r="D39" s="40">
        <f t="shared" si="2"/>
        <v>9644.9363163947546</v>
      </c>
      <c r="E39" s="40">
        <f t="shared" si="3"/>
        <v>1949.0916836052438</v>
      </c>
      <c r="F39" s="40">
        <f t="shared" si="4"/>
        <v>3798958.3910991237</v>
      </c>
      <c r="G39" s="82">
        <f t="shared" si="0"/>
        <v>0.16811169367585141</v>
      </c>
      <c r="H39">
        <f t="shared" si="1"/>
        <v>1949.0916836052438</v>
      </c>
    </row>
    <row r="40" spans="2:8">
      <c r="B40" s="14" t="s">
        <v>52</v>
      </c>
      <c r="C40" s="39">
        <v>10956.597</v>
      </c>
      <c r="D40" s="40">
        <f t="shared" si="2"/>
        <v>11129.61071715218</v>
      </c>
      <c r="E40" s="40">
        <f t="shared" si="3"/>
        <v>-173.01371715218011</v>
      </c>
      <c r="F40" s="40">
        <f t="shared" si="4"/>
        <v>29933.746322814583</v>
      </c>
      <c r="G40" s="82">
        <f t="shared" si="0"/>
        <v>1.579082603404872E-2</v>
      </c>
      <c r="H40">
        <f t="shared" si="1"/>
        <v>173.01371715218011</v>
      </c>
    </row>
    <row r="41" spans="2:8">
      <c r="B41" s="14" t="s">
        <v>53</v>
      </c>
      <c r="C41" s="39">
        <v>12183.350999999999</v>
      </c>
      <c r="D41" s="40">
        <f t="shared" si="2"/>
        <v>10997.821618159876</v>
      </c>
      <c r="E41" s="40">
        <f t="shared" si="3"/>
        <v>1185.5293818401224</v>
      </c>
      <c r="F41" s="40">
        <f t="shared" si="4"/>
        <v>1405479.9152062226</v>
      </c>
      <c r="G41" s="82">
        <f t="shared" si="0"/>
        <v>9.7307332099364333E-2</v>
      </c>
      <c r="H41">
        <f t="shared" si="1"/>
        <v>1185.5293818401224</v>
      </c>
    </row>
    <row r="42" spans="2:8">
      <c r="B42" s="14" t="s">
        <v>54</v>
      </c>
      <c r="C42" s="39">
        <v>14452.444999999998</v>
      </c>
      <c r="D42" s="40">
        <f t="shared" si="2"/>
        <v>11900.870530311659</v>
      </c>
      <c r="E42" s="40">
        <f t="shared" si="3"/>
        <v>2551.5744696883394</v>
      </c>
      <c r="F42" s="40">
        <f t="shared" si="4"/>
        <v>6510532.2743653301</v>
      </c>
      <c r="G42" s="82">
        <f t="shared" si="0"/>
        <v>0.17654967513720618</v>
      </c>
      <c r="H42">
        <f t="shared" si="1"/>
        <v>2551.5744696883394</v>
      </c>
    </row>
    <row r="43" spans="2:8">
      <c r="B43" s="14" t="s">
        <v>55</v>
      </c>
      <c r="C43" s="39">
        <v>7790.4749999999995</v>
      </c>
      <c r="D43" s="40">
        <f t="shared" si="2"/>
        <v>13844.471915837723</v>
      </c>
      <c r="E43" s="40">
        <f t="shared" si="3"/>
        <v>-6053.9969158377235</v>
      </c>
      <c r="F43" s="40">
        <f t="shared" si="4"/>
        <v>36650878.656972669</v>
      </c>
      <c r="G43" s="82">
        <f t="shared" si="0"/>
        <v>0.7771024123481205</v>
      </c>
      <c r="H43">
        <f t="shared" si="1"/>
        <v>6053.9969158377235</v>
      </c>
    </row>
    <row r="44" spans="2:8">
      <c r="B44" s="14" t="s">
        <v>56</v>
      </c>
      <c r="C44" s="39">
        <v>10163.48</v>
      </c>
      <c r="D44" s="40">
        <f t="shared" si="2"/>
        <v>9232.9832317430228</v>
      </c>
      <c r="E44" s="40">
        <f t="shared" si="3"/>
        <v>930.49676825697679</v>
      </c>
      <c r="F44" s="40">
        <f t="shared" si="4"/>
        <v>865824.23573667801</v>
      </c>
      <c r="G44" s="82">
        <f t="shared" si="0"/>
        <v>9.155296889027939E-2</v>
      </c>
      <c r="H44">
        <f t="shared" si="1"/>
        <v>930.49676825697679</v>
      </c>
    </row>
    <row r="45" spans="2:8">
      <c r="B45" s="14" t="s">
        <v>57</v>
      </c>
      <c r="C45" s="39">
        <v>8161.829999999999</v>
      </c>
      <c r="D45" s="40">
        <f t="shared" si="2"/>
        <v>9941.7670942154691</v>
      </c>
      <c r="E45" s="40">
        <f t="shared" si="3"/>
        <v>-1779.9370942154701</v>
      </c>
      <c r="F45" s="40">
        <f t="shared" si="4"/>
        <v>3168176.0593642113</v>
      </c>
      <c r="G45" s="82">
        <f t="shared" si="0"/>
        <v>0.21808063806958369</v>
      </c>
      <c r="H45">
        <f t="shared" si="1"/>
        <v>1779.9370942154701</v>
      </c>
    </row>
    <row r="46" spans="2:8">
      <c r="B46" s="14" t="s">
        <v>58</v>
      </c>
      <c r="C46" s="39">
        <v>5493.1660000000002</v>
      </c>
      <c r="D46" s="40">
        <f t="shared" si="2"/>
        <v>8585.9421933302601</v>
      </c>
      <c r="E46" s="40">
        <f t="shared" si="3"/>
        <v>-3092.77619333026</v>
      </c>
      <c r="F46" s="40">
        <f t="shared" si="4"/>
        <v>9565264.5820304137</v>
      </c>
      <c r="G46" s="82">
        <f t="shared" si="0"/>
        <v>0.56302252532151043</v>
      </c>
      <c r="H46">
        <f t="shared" si="1"/>
        <v>3092.77619333026</v>
      </c>
    </row>
    <row r="47" spans="2:8">
      <c r="B47" s="14" t="s">
        <v>59</v>
      </c>
      <c r="C47" s="39">
        <v>7141.0360000000001</v>
      </c>
      <c r="D47" s="40">
        <f t="shared" si="2"/>
        <v>6230.0932201223795</v>
      </c>
      <c r="E47" s="40">
        <f t="shared" si="3"/>
        <v>910.94277987762052</v>
      </c>
      <c r="F47" s="40">
        <f t="shared" si="4"/>
        <v>829816.74821116705</v>
      </c>
      <c r="G47" s="82">
        <f t="shared" si="0"/>
        <v>0.12756451303110927</v>
      </c>
      <c r="H47">
        <f t="shared" si="1"/>
        <v>910.94277987762052</v>
      </c>
    </row>
    <row r="48" spans="2:8">
      <c r="B48" s="14" t="s">
        <v>60</v>
      </c>
      <c r="C48" s="39">
        <v>2128.2849999999999</v>
      </c>
      <c r="D48" s="40">
        <f t="shared" si="2"/>
        <v>6923.982295333798</v>
      </c>
      <c r="E48" s="40">
        <f t="shared" si="3"/>
        <v>-4795.6972953337981</v>
      </c>
      <c r="F48" s="40">
        <f t="shared" si="4"/>
        <v>22998712.548471905</v>
      </c>
      <c r="G48" s="82">
        <f t="shared" si="0"/>
        <v>2.2533153667548276</v>
      </c>
      <c r="H48">
        <f t="shared" si="1"/>
        <v>4795.6972953337981</v>
      </c>
    </row>
    <row r="49" spans="2:8">
      <c r="B49" s="14" t="s">
        <v>61</v>
      </c>
      <c r="C49" s="39">
        <v>9041.112000000001</v>
      </c>
      <c r="D49" s="40">
        <f t="shared" si="2"/>
        <v>3270.9735281968296</v>
      </c>
      <c r="E49" s="40">
        <f t="shared" si="3"/>
        <v>5770.1384718031713</v>
      </c>
      <c r="F49" s="40">
        <f t="shared" si="4"/>
        <v>33294497.983783036</v>
      </c>
      <c r="G49" s="82">
        <f t="shared" si="0"/>
        <v>0.63821114834139547</v>
      </c>
      <c r="H49">
        <f t="shared" si="1"/>
        <v>5770.1384718031713</v>
      </c>
    </row>
    <row r="50" spans="2:8">
      <c r="B50" s="14" t="s">
        <v>62</v>
      </c>
      <c r="C50" s="39">
        <v>7879.6800000000012</v>
      </c>
      <c r="D50" s="40">
        <f t="shared" si="2"/>
        <v>7666.2397693752482</v>
      </c>
      <c r="E50" s="40">
        <f t="shared" si="3"/>
        <v>213.44023062475299</v>
      </c>
      <c r="F50" s="40">
        <f t="shared" si="4"/>
        <v>45556.732049147744</v>
      </c>
      <c r="G50" s="82">
        <f t="shared" si="0"/>
        <v>2.7087423680245006E-2</v>
      </c>
      <c r="H50">
        <f t="shared" si="1"/>
        <v>213.44023062475299</v>
      </c>
    </row>
    <row r="51" spans="2:8">
      <c r="B51" s="14" t="s">
        <v>63</v>
      </c>
      <c r="C51" s="39">
        <v>11274.6</v>
      </c>
      <c r="D51" s="40">
        <f t="shared" si="2"/>
        <v>7828.8228069849411</v>
      </c>
      <c r="E51" s="40">
        <f t="shared" si="3"/>
        <v>3445.7771930150593</v>
      </c>
      <c r="F51" s="40">
        <f t="shared" si="4"/>
        <v>11873380.463902742</v>
      </c>
      <c r="G51" s="82">
        <f t="shared" si="0"/>
        <v>0.30562301039638295</v>
      </c>
      <c r="H51">
        <f t="shared" si="1"/>
        <v>3445.7771930150593</v>
      </c>
    </row>
    <row r="52" spans="2:8">
      <c r="B52" s="14" t="s">
        <v>64</v>
      </c>
      <c r="C52" s="39">
        <v>11732.252999999999</v>
      </c>
      <c r="D52" s="40">
        <f t="shared" si="2"/>
        <v>10453.561926347664</v>
      </c>
      <c r="E52" s="40">
        <f t="shared" si="3"/>
        <v>1278.691073652335</v>
      </c>
      <c r="F52" s="40">
        <f t="shared" si="4"/>
        <v>1635050.8618381612</v>
      </c>
      <c r="G52" s="82">
        <f t="shared" si="0"/>
        <v>0.10898938794213994</v>
      </c>
      <c r="H52">
        <f t="shared" si="1"/>
        <v>1278.691073652335</v>
      </c>
    </row>
    <row r="53" spans="2:8">
      <c r="B53" s="14" t="s">
        <v>65</v>
      </c>
      <c r="C53" s="39">
        <v>14142.308000000001</v>
      </c>
      <c r="D53" s="40">
        <f t="shared" si="2"/>
        <v>11427.574549508159</v>
      </c>
      <c r="E53" s="40">
        <f t="shared" si="3"/>
        <v>2714.7334504918417</v>
      </c>
      <c r="F53" s="40">
        <f t="shared" si="4"/>
        <v>7369777.7072193408</v>
      </c>
      <c r="G53" s="82">
        <f t="shared" si="0"/>
        <v>0.19195830344607412</v>
      </c>
      <c r="H53">
        <f t="shared" si="1"/>
        <v>2714.7334504918417</v>
      </c>
    </row>
    <row r="54" spans="2:8">
      <c r="B54" s="14" t="s">
        <v>66</v>
      </c>
      <c r="C54" s="39">
        <v>12632.871999999999</v>
      </c>
      <c r="D54" s="40">
        <f t="shared" si="2"/>
        <v>13495.458422148715</v>
      </c>
      <c r="E54" s="40">
        <f t="shared" si="3"/>
        <v>-862.58642214871543</v>
      </c>
      <c r="F54" s="40">
        <f t="shared" si="4"/>
        <v>744055.33567532187</v>
      </c>
      <c r="G54" s="82">
        <f t="shared" si="0"/>
        <v>6.828110204462734E-2</v>
      </c>
      <c r="H54">
        <f t="shared" si="1"/>
        <v>862.58642214871543</v>
      </c>
    </row>
    <row r="55" spans="2:8">
      <c r="B55" s="14" t="s">
        <v>67</v>
      </c>
      <c r="C55" s="39">
        <v>10410.574999999999</v>
      </c>
      <c r="D55" s="40">
        <f t="shared" si="2"/>
        <v>12838.403656496905</v>
      </c>
      <c r="E55" s="40">
        <f t="shared" si="3"/>
        <v>-2427.8286564969058</v>
      </c>
      <c r="F55" s="40">
        <f t="shared" si="4"/>
        <v>5894351.9853075705</v>
      </c>
      <c r="G55" s="82">
        <f t="shared" si="0"/>
        <v>0.23320793102176451</v>
      </c>
      <c r="H55">
        <f t="shared" si="1"/>
        <v>2427.8286564969058</v>
      </c>
    </row>
    <row r="56" spans="2:8">
      <c r="B56" s="14" t="s">
        <v>68</v>
      </c>
      <c r="C56" s="39">
        <v>9244.753999999999</v>
      </c>
      <c r="D56" s="40">
        <f t="shared" si="2"/>
        <v>10989.062711663093</v>
      </c>
      <c r="E56" s="40">
        <f t="shared" si="3"/>
        <v>-1744.3087116630941</v>
      </c>
      <c r="F56" s="40">
        <f t="shared" si="4"/>
        <v>3042612.8815837633</v>
      </c>
      <c r="G56" s="82">
        <f t="shared" si="0"/>
        <v>0.18868092235478567</v>
      </c>
      <c r="H56">
        <f t="shared" si="1"/>
        <v>1744.3087116630941</v>
      </c>
    </row>
    <row r="57" spans="2:8">
      <c r="B57" s="14" t="s">
        <v>69</v>
      </c>
      <c r="C57" s="39">
        <v>7975.4400000000005</v>
      </c>
      <c r="D57" s="40">
        <f t="shared" si="2"/>
        <v>9660.376886872069</v>
      </c>
      <c r="E57" s="40">
        <f t="shared" si="3"/>
        <v>-1684.9368868720685</v>
      </c>
      <c r="F57" s="40">
        <f t="shared" si="4"/>
        <v>2839012.3127421378</v>
      </c>
      <c r="G57" s="82">
        <f t="shared" si="0"/>
        <v>0.21126569654740909</v>
      </c>
      <c r="H57">
        <f t="shared" si="1"/>
        <v>1684.9368868720685</v>
      </c>
    </row>
    <row r="58" spans="2:8">
      <c r="B58" s="14" t="s">
        <v>70</v>
      </c>
      <c r="C58" s="39">
        <v>4133.6399999999994</v>
      </c>
      <c r="D58" s="40">
        <f t="shared" si="2"/>
        <v>8376.9161426326391</v>
      </c>
      <c r="E58" s="40">
        <f t="shared" si="3"/>
        <v>-4243.2761426326397</v>
      </c>
      <c r="F58" s="40">
        <f t="shared" si="4"/>
        <v>18005392.422635335</v>
      </c>
      <c r="G58" s="82">
        <f t="shared" si="0"/>
        <v>1.0265229053891098</v>
      </c>
      <c r="H58">
        <f t="shared" si="1"/>
        <v>4243.2761426326397</v>
      </c>
    </row>
    <row r="59" spans="2:8">
      <c r="B59" s="14" t="s">
        <v>71</v>
      </c>
      <c r="C59" s="39">
        <v>7045.8269999999993</v>
      </c>
      <c r="D59" s="40">
        <f t="shared" si="2"/>
        <v>5144.7010973873239</v>
      </c>
      <c r="E59" s="40">
        <f t="shared" si="3"/>
        <v>1901.1259026126754</v>
      </c>
      <c r="F59" s="40">
        <f t="shared" si="4"/>
        <v>3614279.69758486</v>
      </c>
      <c r="G59" s="82">
        <f t="shared" si="0"/>
        <v>0.26982296082669582</v>
      </c>
      <c r="H59">
        <f t="shared" si="1"/>
        <v>1901.1259026126754</v>
      </c>
    </row>
    <row r="60" spans="2:8">
      <c r="B60" s="14" t="s">
        <v>72</v>
      </c>
      <c r="C60" s="39">
        <v>3536.5840000000003</v>
      </c>
      <c r="D60" s="40">
        <f t="shared" si="2"/>
        <v>6592.8387011582263</v>
      </c>
      <c r="E60" s="40">
        <f t="shared" si="3"/>
        <v>-3056.254701158226</v>
      </c>
      <c r="F60" s="40">
        <f t="shared" si="4"/>
        <v>9340692.7983517572</v>
      </c>
      <c r="G60" s="82">
        <f t="shared" si="0"/>
        <v>0.86418269752909183</v>
      </c>
      <c r="H60">
        <f t="shared" si="1"/>
        <v>3056.254701158226</v>
      </c>
    </row>
    <row r="61" spans="2:8">
      <c r="B61" s="14" t="s">
        <v>73</v>
      </c>
      <c r="C61" s="39">
        <v>8548.6320000000014</v>
      </c>
      <c r="D61" s="40">
        <f t="shared" si="2"/>
        <v>4264.8091091325514</v>
      </c>
      <c r="E61" s="40">
        <f t="shared" si="3"/>
        <v>4283.82289086745</v>
      </c>
      <c r="F61" s="40">
        <f t="shared" si="4"/>
        <v>18351138.560319956</v>
      </c>
      <c r="G61" s="82">
        <f t="shared" si="0"/>
        <v>0.50111209499571974</v>
      </c>
      <c r="H61">
        <f t="shared" si="1"/>
        <v>4283.82289086745</v>
      </c>
    </row>
    <row r="62" spans="2:8">
      <c r="B62" s="14" t="s">
        <v>74</v>
      </c>
      <c r="C62" s="39">
        <v>10476.828</v>
      </c>
      <c r="D62" s="40">
        <f t="shared" si="2"/>
        <v>7527.9096789760888</v>
      </c>
      <c r="E62" s="40">
        <f t="shared" si="3"/>
        <v>2948.9183210239107</v>
      </c>
      <c r="F62" s="40">
        <f t="shared" si="4"/>
        <v>8696119.2640704811</v>
      </c>
      <c r="G62" s="82">
        <f t="shared" si="0"/>
        <v>0.28147052915480819</v>
      </c>
      <c r="H62">
        <f t="shared" si="1"/>
        <v>2948.9183210239107</v>
      </c>
    </row>
    <row r="63" spans="2:8">
      <c r="B63" s="14" t="s">
        <v>75</v>
      </c>
      <c r="C63" s="39">
        <v>10629.36</v>
      </c>
      <c r="D63" s="40">
        <f t="shared" si="2"/>
        <v>9774.1783270729393</v>
      </c>
      <c r="E63" s="40">
        <f t="shared" si="3"/>
        <v>855.1816729270613</v>
      </c>
      <c r="F63" s="40">
        <f t="shared" si="4"/>
        <v>731335.69371032726</v>
      </c>
      <c r="G63" s="82">
        <f t="shared" si="0"/>
        <v>8.0454672052415313E-2</v>
      </c>
      <c r="H63">
        <f t="shared" si="1"/>
        <v>855.1816729270613</v>
      </c>
    </row>
    <row r="64" spans="2:8">
      <c r="B64" s="14"/>
      <c r="C64" s="39"/>
      <c r="D64" s="40"/>
      <c r="E64" s="40"/>
      <c r="F64" s="40"/>
    </row>
    <row r="65" spans="2:6">
      <c r="B65" s="14"/>
      <c r="C65" s="39"/>
      <c r="D65" s="40"/>
      <c r="E65" s="40"/>
      <c r="F65" s="40"/>
    </row>
    <row r="66" spans="2:6">
      <c r="B66" s="14"/>
      <c r="C66" s="39"/>
      <c r="D66" s="40"/>
      <c r="E66" s="40"/>
      <c r="F66" s="40"/>
    </row>
    <row r="67" spans="2:6">
      <c r="B67" s="14"/>
      <c r="C67" s="39"/>
      <c r="D67" s="40"/>
      <c r="E67" s="40"/>
      <c r="F67" s="40"/>
    </row>
    <row r="68" spans="2:6">
      <c r="B68" s="14"/>
      <c r="C68" s="39"/>
      <c r="D68" s="40"/>
      <c r="E68" s="40"/>
      <c r="F68" s="40"/>
    </row>
    <row r="69" spans="2:6">
      <c r="B69" s="14"/>
      <c r="C69" s="39"/>
      <c r="D69" s="40"/>
      <c r="E69" s="40"/>
      <c r="F69" s="40"/>
    </row>
    <row r="70" spans="2:6">
      <c r="B70" s="14"/>
      <c r="C70" s="39"/>
      <c r="D70" s="40"/>
      <c r="E70" s="40"/>
      <c r="F70" s="40"/>
    </row>
    <row r="71" spans="2:6">
      <c r="B71" s="14"/>
      <c r="C71" s="39"/>
      <c r="D71" s="41"/>
      <c r="E71" s="42"/>
      <c r="F71" s="42"/>
    </row>
    <row r="72" spans="2:6">
      <c r="B72" s="14"/>
      <c r="C72" s="39"/>
      <c r="D72" s="41"/>
      <c r="E72" s="41"/>
      <c r="F72" s="41"/>
    </row>
    <row r="73" spans="2:6">
      <c r="B73" s="14"/>
      <c r="C73" s="39"/>
      <c r="D73" s="43"/>
      <c r="E73" s="41"/>
      <c r="F73" s="41"/>
    </row>
    <row r="74" spans="2:6">
      <c r="B74" s="14"/>
      <c r="C74" s="39"/>
      <c r="D74" s="43"/>
      <c r="E74" s="43"/>
      <c r="F74" s="43"/>
    </row>
    <row r="75" spans="2:6">
      <c r="B75" s="13"/>
      <c r="C75" s="43"/>
      <c r="D75" s="43"/>
      <c r="E75" s="43"/>
      <c r="F75" s="43"/>
    </row>
    <row r="76" spans="2:6">
      <c r="B76" s="13"/>
      <c r="C76" s="43"/>
      <c r="D76" s="43"/>
      <c r="E76" s="43"/>
      <c r="F76" s="43"/>
    </row>
    <row r="77" spans="2:6">
      <c r="B77" s="13"/>
      <c r="C77" s="43"/>
      <c r="D77" s="43"/>
      <c r="E77" s="43"/>
      <c r="F77" s="43"/>
    </row>
    <row r="78" spans="2:6">
      <c r="B78" s="13"/>
      <c r="C78" s="43"/>
      <c r="D78" s="43"/>
      <c r="E78" s="43"/>
      <c r="F78" s="43"/>
    </row>
    <row r="79" spans="2:6">
      <c r="B79" s="13"/>
      <c r="C79" s="43"/>
      <c r="D79" s="43"/>
      <c r="E79" s="43"/>
      <c r="F79" s="43"/>
    </row>
    <row r="80" spans="2:6">
      <c r="B80" s="13"/>
      <c r="C80" s="43"/>
      <c r="D80" s="43"/>
      <c r="E80" s="43"/>
      <c r="F80" s="43"/>
    </row>
    <row r="81" spans="2:6">
      <c r="B81" s="13"/>
      <c r="C81" s="43"/>
      <c r="D81" s="43"/>
      <c r="E81" s="43"/>
      <c r="F81" s="43"/>
    </row>
    <row r="82" spans="2:6">
      <c r="B82" s="13"/>
      <c r="C82" s="43"/>
      <c r="D82" s="43"/>
      <c r="E82" s="43"/>
      <c r="F82" s="43"/>
    </row>
    <row r="83" spans="2:6">
      <c r="B83" s="13"/>
      <c r="C83" s="43"/>
      <c r="D83" s="43"/>
      <c r="E83" s="43"/>
      <c r="F83" s="43"/>
    </row>
    <row r="84" spans="2:6">
      <c r="B84" s="13"/>
      <c r="C84" s="43"/>
      <c r="D84" s="43"/>
      <c r="E84" s="43"/>
      <c r="F84" s="43"/>
    </row>
    <row r="85" spans="2:6">
      <c r="B85" s="13"/>
      <c r="C85" s="43"/>
      <c r="D85" s="43"/>
      <c r="E85" s="43"/>
      <c r="F85" s="43"/>
    </row>
    <row r="86" spans="2:6">
      <c r="C86" s="44"/>
      <c r="D86" s="43"/>
      <c r="E86" s="43"/>
      <c r="F86" s="43"/>
    </row>
    <row r="87" spans="2:6">
      <c r="C87" s="44"/>
      <c r="D87" s="43"/>
      <c r="E87" s="43"/>
      <c r="F87" s="43"/>
    </row>
    <row r="88" spans="2:6">
      <c r="C88" s="44"/>
      <c r="D88" s="43"/>
      <c r="E88" s="43"/>
      <c r="F88" s="43"/>
    </row>
    <row r="89" spans="2:6">
      <c r="C89" s="44"/>
      <c r="D89" s="43"/>
      <c r="E89" s="43"/>
      <c r="F89" s="43"/>
    </row>
    <row r="90" spans="2:6">
      <c r="C90" s="44"/>
      <c r="D90" s="43"/>
      <c r="E90" s="43"/>
      <c r="F90" s="43"/>
    </row>
    <row r="91" spans="2:6">
      <c r="C91" s="44"/>
      <c r="D91" s="43"/>
      <c r="E91" s="43"/>
      <c r="F91" s="43"/>
    </row>
    <row r="92" spans="2:6">
      <c r="C92" s="44"/>
      <c r="D92" s="43"/>
      <c r="E92" s="43"/>
      <c r="F92" s="43"/>
    </row>
    <row r="93" spans="2:6">
      <c r="C93" s="44"/>
      <c r="D93" s="43"/>
      <c r="E93" s="43"/>
      <c r="F93" s="43"/>
    </row>
    <row r="94" spans="2:6">
      <c r="C94" s="44"/>
      <c r="D94" s="43"/>
      <c r="E94" s="43"/>
      <c r="F94" s="43"/>
    </row>
    <row r="95" spans="2:6">
      <c r="C95" s="44"/>
      <c r="D95" s="43"/>
      <c r="E95" s="43"/>
      <c r="F95" s="43"/>
    </row>
    <row r="96" spans="2:6">
      <c r="C96" s="44"/>
      <c r="D96" s="43"/>
      <c r="E96" s="43"/>
      <c r="F96" s="43"/>
    </row>
    <row r="97" spans="3:6">
      <c r="C97" s="44"/>
      <c r="D97" s="43"/>
      <c r="E97" s="43"/>
      <c r="F97" s="43"/>
    </row>
    <row r="98" spans="3:6">
      <c r="C98" s="44"/>
      <c r="D98" s="43"/>
      <c r="E98" s="43"/>
      <c r="F98" s="43"/>
    </row>
    <row r="99" spans="3:6">
      <c r="C99" s="44"/>
      <c r="D99" s="43"/>
      <c r="E99" s="43"/>
      <c r="F99" s="43"/>
    </row>
    <row r="100" spans="3:6">
      <c r="C100" s="44"/>
      <c r="D100" s="43"/>
      <c r="E100" s="43"/>
      <c r="F100" s="43"/>
    </row>
    <row r="101" spans="3:6">
      <c r="C101" s="44"/>
      <c r="D101" s="43"/>
      <c r="E101" s="43"/>
      <c r="F101" s="43"/>
    </row>
    <row r="102" spans="3:6">
      <c r="C102" s="44"/>
      <c r="D102" s="43"/>
      <c r="E102" s="43"/>
      <c r="F102" s="43"/>
    </row>
    <row r="103" spans="3:6">
      <c r="C103" s="44"/>
      <c r="D103" s="43"/>
      <c r="E103" s="43"/>
      <c r="F103" s="43"/>
    </row>
    <row r="104" spans="3:6">
      <c r="C104" s="44"/>
      <c r="D104" s="43"/>
      <c r="E104" s="43"/>
      <c r="F104" s="43"/>
    </row>
    <row r="105" spans="3:6">
      <c r="C105" s="44"/>
      <c r="D105" s="43"/>
      <c r="E105" s="43"/>
      <c r="F105" s="43"/>
    </row>
    <row r="106" spans="3:6">
      <c r="C106" s="44"/>
      <c r="D106" s="43"/>
      <c r="E106" s="43"/>
      <c r="F106" s="43"/>
    </row>
    <row r="107" spans="3:6">
      <c r="C107" s="44"/>
      <c r="D107" s="43"/>
      <c r="E107" s="43"/>
      <c r="F107" s="43"/>
    </row>
    <row r="108" spans="3:6">
      <c r="C108" s="44"/>
      <c r="D108" s="43"/>
      <c r="E108" s="43"/>
      <c r="F108" s="43"/>
    </row>
    <row r="109" spans="3:6">
      <c r="C109" s="44"/>
      <c r="D109" s="43"/>
      <c r="E109" s="43"/>
      <c r="F109" s="43"/>
    </row>
    <row r="110" spans="3:6">
      <c r="C110" s="44"/>
      <c r="D110" s="43"/>
      <c r="E110" s="43"/>
      <c r="F110" s="43"/>
    </row>
    <row r="111" spans="3:6">
      <c r="C111" s="44"/>
      <c r="D111" s="43"/>
      <c r="E111" s="43"/>
      <c r="F111" s="43"/>
    </row>
    <row r="112" spans="3:6">
      <c r="C112" s="44"/>
      <c r="D112" s="43"/>
      <c r="E112" s="43"/>
      <c r="F112" s="43"/>
    </row>
    <row r="113" spans="3:6">
      <c r="C113" s="44"/>
      <c r="D113" s="43"/>
      <c r="E113" s="43"/>
      <c r="F113" s="43"/>
    </row>
    <row r="114" spans="3:6">
      <c r="C114" s="44"/>
      <c r="D114" s="43"/>
      <c r="E114" s="43"/>
      <c r="F114" s="43"/>
    </row>
    <row r="115" spans="3:6">
      <c r="C115" s="44"/>
      <c r="D115" s="43"/>
      <c r="E115" s="43"/>
      <c r="F115" s="43"/>
    </row>
    <row r="116" spans="3:6">
      <c r="C116" s="44"/>
      <c r="D116" s="43"/>
      <c r="E116" s="43"/>
      <c r="F116" s="43"/>
    </row>
    <row r="117" spans="3:6">
      <c r="C117" s="44"/>
      <c r="D117" s="43"/>
      <c r="E117" s="43"/>
      <c r="F117" s="43"/>
    </row>
    <row r="118" spans="3:6">
      <c r="C118" s="44"/>
      <c r="D118" s="43"/>
      <c r="E118" s="43"/>
      <c r="F118" s="43"/>
    </row>
    <row r="119" spans="3:6">
      <c r="C119" s="44"/>
      <c r="D119" s="43"/>
      <c r="E119" s="43"/>
      <c r="F119" s="43"/>
    </row>
    <row r="120" spans="3:6">
      <c r="C120" s="44"/>
      <c r="D120" s="43"/>
      <c r="E120" s="43"/>
      <c r="F120" s="43"/>
    </row>
    <row r="121" spans="3:6">
      <c r="C121" s="44"/>
      <c r="D121" s="43"/>
      <c r="E121" s="43"/>
      <c r="F121" s="43"/>
    </row>
    <row r="122" spans="3:6">
      <c r="C122" s="44"/>
      <c r="D122" s="43"/>
      <c r="E122" s="43"/>
      <c r="F122" s="43"/>
    </row>
    <row r="123" spans="3:6">
      <c r="C123" s="44"/>
      <c r="D123" s="43"/>
      <c r="E123" s="43"/>
      <c r="F123" s="43"/>
    </row>
    <row r="124" spans="3:6">
      <c r="C124" s="44"/>
      <c r="D124" s="43"/>
      <c r="E124" s="43"/>
      <c r="F124" s="43"/>
    </row>
    <row r="125" spans="3:6">
      <c r="C125" s="44"/>
      <c r="D125" s="43"/>
      <c r="E125" s="43"/>
      <c r="F125" s="43"/>
    </row>
    <row r="126" spans="3:6">
      <c r="C126" s="44"/>
      <c r="D126" s="43"/>
      <c r="E126" s="43"/>
      <c r="F126" s="43"/>
    </row>
    <row r="127" spans="3:6">
      <c r="C127" s="44"/>
      <c r="D127" s="43"/>
      <c r="E127" s="43"/>
      <c r="F127" s="43"/>
    </row>
    <row r="128" spans="3:6">
      <c r="C128" s="44"/>
      <c r="D128" s="43"/>
      <c r="E128" s="43"/>
      <c r="F128" s="43"/>
    </row>
    <row r="129" spans="3:6">
      <c r="C129" s="44"/>
      <c r="D129" s="43"/>
      <c r="E129" s="43"/>
      <c r="F129" s="43"/>
    </row>
    <row r="130" spans="3:6">
      <c r="C130" s="44"/>
      <c r="D130" s="43"/>
      <c r="E130" s="43"/>
      <c r="F130" s="43"/>
    </row>
    <row r="131" spans="3:6">
      <c r="C131" s="44"/>
      <c r="D131" s="43"/>
      <c r="E131" s="43"/>
      <c r="F131" s="43"/>
    </row>
    <row r="132" spans="3:6">
      <c r="D132" s="13"/>
      <c r="E132" s="13"/>
      <c r="F132" s="13"/>
    </row>
    <row r="133" spans="3:6">
      <c r="D133" s="13"/>
      <c r="E133" s="13"/>
      <c r="F133" s="13"/>
    </row>
    <row r="134" spans="3:6">
      <c r="D134" s="13"/>
      <c r="E134" s="13"/>
      <c r="F134" s="13"/>
    </row>
    <row r="135" spans="3:6">
      <c r="D135" s="13"/>
      <c r="E135" s="13"/>
      <c r="F135" s="13"/>
    </row>
    <row r="136" spans="3:6">
      <c r="D136" s="13"/>
      <c r="E136" s="13"/>
      <c r="F136" s="13"/>
    </row>
    <row r="137" spans="3:6">
      <c r="D137" s="13"/>
      <c r="E137" s="13"/>
      <c r="F137" s="13"/>
    </row>
    <row r="138" spans="3:6">
      <c r="D138" s="13"/>
      <c r="E138" s="13"/>
      <c r="F138" s="13"/>
    </row>
    <row r="139" spans="3:6">
      <c r="D139" s="13"/>
      <c r="E139" s="13"/>
      <c r="F139" s="13"/>
    </row>
    <row r="140" spans="3:6">
      <c r="D140" s="13"/>
      <c r="E140" s="13"/>
      <c r="F140" s="13"/>
    </row>
    <row r="141" spans="3:6">
      <c r="D141" s="13"/>
      <c r="E141" s="13"/>
      <c r="F141" s="13"/>
    </row>
    <row r="142" spans="3:6">
      <c r="D142" s="13"/>
      <c r="E142" s="13"/>
      <c r="F142" s="13"/>
    </row>
    <row r="143" spans="3:6">
      <c r="D143" s="13"/>
      <c r="E143" s="13"/>
      <c r="F143" s="13"/>
    </row>
    <row r="144" spans="3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E240" s="13"/>
      <c r="F240" s="1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ED1E-ECAE-6E46-A5F3-CFA4BC923204}">
  <dimension ref="A1:W63"/>
  <sheetViews>
    <sheetView topLeftCell="B1" zoomScaleNormal="100" workbookViewId="0">
      <selection activeCell="F7" sqref="F7"/>
    </sheetView>
  </sheetViews>
  <sheetFormatPr baseColWidth="10" defaultColWidth="8.83203125" defaultRowHeight="13"/>
  <cols>
    <col min="1" max="7" width="8.83203125" style="18"/>
    <col min="8" max="8" width="11.1640625" style="18" bestFit="1" customWidth="1"/>
    <col min="9" max="16384" width="8.83203125" style="18"/>
  </cols>
  <sheetData>
    <row r="1" spans="1:23" ht="18">
      <c r="A1" s="34" t="s">
        <v>84</v>
      </c>
      <c r="B1" s="33"/>
      <c r="C1" s="33"/>
      <c r="D1" s="33"/>
      <c r="K1" s="32" t="s">
        <v>7</v>
      </c>
    </row>
    <row r="2" spans="1:23" ht="16">
      <c r="H2" s="12" t="s">
        <v>148</v>
      </c>
      <c r="I2" s="90">
        <f>SUM(G8:G63)/AVERAGE(J8:J63)</f>
        <v>11.573447428568718</v>
      </c>
      <c r="K2" s="31" t="s">
        <v>11</v>
      </c>
      <c r="R2" s="22"/>
      <c r="S2" s="23"/>
      <c r="T2" s="30"/>
    </row>
    <row r="3" spans="1:23">
      <c r="D3" s="29" t="s">
        <v>1</v>
      </c>
      <c r="E3" s="28">
        <v>0.81089513379464917</v>
      </c>
      <c r="F3" s="27" t="s">
        <v>83</v>
      </c>
      <c r="G3" s="28">
        <v>7.0171556730753523E-2</v>
      </c>
      <c r="H3" s="27" t="s">
        <v>82</v>
      </c>
      <c r="I3" s="59">
        <f>AVERAGE(H8:H63)</f>
        <v>7202212.3770879684</v>
      </c>
    </row>
    <row r="4" spans="1:23">
      <c r="H4" s="12" t="s">
        <v>129</v>
      </c>
      <c r="I4" s="85">
        <f>AVERAGE(I8:I63)</f>
        <v>0.33700986229727248</v>
      </c>
      <c r="K4" s="18">
        <v>1</v>
      </c>
      <c r="L4" s="18" t="s">
        <v>8</v>
      </c>
    </row>
    <row r="5" spans="1:23">
      <c r="B5" s="26" t="s">
        <v>2</v>
      </c>
      <c r="C5" s="26" t="s">
        <v>3</v>
      </c>
      <c r="D5" s="26" t="s">
        <v>81</v>
      </c>
      <c r="E5" s="26" t="s">
        <v>80</v>
      </c>
      <c r="F5" s="26" t="s">
        <v>4</v>
      </c>
      <c r="G5" s="26" t="s">
        <v>5</v>
      </c>
      <c r="H5" s="26" t="s">
        <v>6</v>
      </c>
      <c r="I5" s="4" t="s">
        <v>128</v>
      </c>
      <c r="J5" s="4" t="s">
        <v>146</v>
      </c>
      <c r="K5" s="18">
        <v>2</v>
      </c>
      <c r="L5" s="18" t="s">
        <v>79</v>
      </c>
      <c r="P5" s="24"/>
      <c r="R5" s="24"/>
      <c r="S5" s="25"/>
      <c r="T5" s="25"/>
    </row>
    <row r="6" spans="1:23">
      <c r="B6" s="18" t="s">
        <v>18</v>
      </c>
      <c r="C6" s="48">
        <v>7847.2849999999989</v>
      </c>
      <c r="D6" s="49">
        <f>C6</f>
        <v>7847.2849999999989</v>
      </c>
      <c r="E6" s="49">
        <f>C7-C6</f>
        <v>-1319.4549999999999</v>
      </c>
      <c r="F6" s="48"/>
      <c r="G6" s="48"/>
      <c r="H6" s="48"/>
      <c r="I6" s="82">
        <f>ABS(G6)/C6</f>
        <v>0</v>
      </c>
      <c r="J6">
        <f>ABS(G6)</f>
        <v>0</v>
      </c>
      <c r="K6" s="18">
        <v>3</v>
      </c>
      <c r="L6" s="18" t="s">
        <v>78</v>
      </c>
      <c r="R6" s="24"/>
      <c r="T6" s="24"/>
      <c r="U6" s="23"/>
      <c r="V6" s="23"/>
      <c r="W6" s="23"/>
    </row>
    <row r="7" spans="1:23">
      <c r="B7" s="18" t="s">
        <v>19</v>
      </c>
      <c r="C7" s="48">
        <v>6527.829999999999</v>
      </c>
      <c r="D7" s="50">
        <f>$E$3*C7+(1-$E$3)*(D6+E6)</f>
        <v>6527.829999999999</v>
      </c>
      <c r="E7" s="50">
        <f t="shared" ref="E7:E63" si="0">$G$3*(D7-D6)+(1-$G$3)*E6</f>
        <v>-1319.4550000000002</v>
      </c>
      <c r="F7" s="50">
        <f>D6+E6</f>
        <v>6527.829999999999</v>
      </c>
      <c r="G7" s="37">
        <f>C7-F7</f>
        <v>0</v>
      </c>
      <c r="H7" s="37">
        <f>G7^2</f>
        <v>0</v>
      </c>
      <c r="I7" s="82">
        <f t="shared" ref="I7:I63" si="1">ABS(G7)/C7</f>
        <v>0</v>
      </c>
      <c r="J7">
        <f t="shared" ref="J7:J63" si="2">ABS(G7)</f>
        <v>0</v>
      </c>
      <c r="K7" s="18">
        <v>4</v>
      </c>
      <c r="L7" s="18" t="s">
        <v>77</v>
      </c>
      <c r="S7" s="21"/>
      <c r="T7" s="21"/>
    </row>
    <row r="8" spans="1:23">
      <c r="B8" s="18" t="s">
        <v>20</v>
      </c>
      <c r="C8" s="48">
        <v>6440.8099999999995</v>
      </c>
      <c r="D8" s="51">
        <f t="shared" ref="D8:D63" si="3">$E$3*C8+(1-$E$3)*(D7+E7)</f>
        <v>6207.7505442182082</v>
      </c>
      <c r="E8" s="51">
        <f t="shared" si="0"/>
        <v>-1249.3272623035643</v>
      </c>
      <c r="F8" s="51">
        <f t="shared" ref="F8:F63" si="4">D7+E7</f>
        <v>5208.3749999999991</v>
      </c>
      <c r="G8" s="51">
        <f t="shared" ref="G8:G63" si="5">C8-F8</f>
        <v>1232.4350000000004</v>
      </c>
      <c r="H8" s="51">
        <f t="shared" ref="H8:H63" si="6">G8^2</f>
        <v>1518896.0292250009</v>
      </c>
      <c r="I8" s="82">
        <f t="shared" si="1"/>
        <v>0.19134782736953901</v>
      </c>
      <c r="J8">
        <f t="shared" si="2"/>
        <v>1232.4350000000004</v>
      </c>
      <c r="K8" s="18">
        <v>5</v>
      </c>
      <c r="L8" s="18" t="s">
        <v>14</v>
      </c>
    </row>
    <row r="9" spans="1:23">
      <c r="B9" s="18" t="s">
        <v>21</v>
      </c>
      <c r="C9" s="48">
        <v>5371.8509999999997</v>
      </c>
      <c r="D9" s="51">
        <f t="shared" si="3"/>
        <v>5293.6698066858853</v>
      </c>
      <c r="E9" s="51">
        <f t="shared" si="0"/>
        <v>-1225.8024917717912</v>
      </c>
      <c r="F9" s="51">
        <f t="shared" si="4"/>
        <v>4958.4232819146437</v>
      </c>
      <c r="G9" s="51">
        <f t="shared" si="5"/>
        <v>413.42771808535599</v>
      </c>
      <c r="H9" s="51">
        <f t="shared" si="6"/>
        <v>170922.47808126459</v>
      </c>
      <c r="I9" s="82">
        <f t="shared" si="1"/>
        <v>7.6961873679176132E-2</v>
      </c>
      <c r="J9">
        <f t="shared" si="2"/>
        <v>413.42771808535599</v>
      </c>
      <c r="L9" s="18" t="s">
        <v>76</v>
      </c>
      <c r="T9" s="20"/>
    </row>
    <row r="10" spans="1:23">
      <c r="B10" s="18" t="s">
        <v>22</v>
      </c>
      <c r="C10" s="48">
        <v>4200.1780000000008</v>
      </c>
      <c r="D10" s="51">
        <f t="shared" si="3"/>
        <v>4175.1574055992915</v>
      </c>
      <c r="E10" s="51">
        <f t="shared" si="0"/>
        <v>-1218.2737790866272</v>
      </c>
      <c r="F10" s="51">
        <f t="shared" si="4"/>
        <v>4067.8673149140941</v>
      </c>
      <c r="G10" s="51">
        <f t="shared" si="5"/>
        <v>132.3106850859067</v>
      </c>
      <c r="H10" s="51">
        <f t="shared" si="6"/>
        <v>17506.117387901973</v>
      </c>
      <c r="I10" s="82">
        <f t="shared" si="1"/>
        <v>3.1501209016833731E-2</v>
      </c>
      <c r="J10">
        <f t="shared" si="2"/>
        <v>132.3106850859067</v>
      </c>
      <c r="K10" s="18">
        <v>6</v>
      </c>
      <c r="L10" s="19" t="s">
        <v>16</v>
      </c>
    </row>
    <row r="11" spans="1:23">
      <c r="B11" s="18" t="s">
        <v>23</v>
      </c>
      <c r="C11" s="48">
        <v>3430.9440000000004</v>
      </c>
      <c r="D11" s="51">
        <f t="shared" si="3"/>
        <v>3341.2968764984189</v>
      </c>
      <c r="E11" s="51">
        <f t="shared" si="0"/>
        <v>-1191.2989029071985</v>
      </c>
      <c r="F11" s="51">
        <f t="shared" si="4"/>
        <v>2956.8836265126643</v>
      </c>
      <c r="G11" s="51">
        <f t="shared" si="5"/>
        <v>474.06037348733616</v>
      </c>
      <c r="H11" s="51">
        <f t="shared" si="6"/>
        <v>224733.23771095267</v>
      </c>
      <c r="I11" s="82">
        <f t="shared" si="1"/>
        <v>0.13817199391401785</v>
      </c>
      <c r="J11">
        <f t="shared" si="2"/>
        <v>474.06037348733616</v>
      </c>
      <c r="L11" s="19" t="s">
        <v>17</v>
      </c>
    </row>
    <row r="12" spans="1:23">
      <c r="B12" s="18" t="s">
        <v>24</v>
      </c>
      <c r="C12" s="48">
        <v>1868.194</v>
      </c>
      <c r="D12" s="51">
        <f t="shared" si="3"/>
        <v>1921.484502722104</v>
      </c>
      <c r="E12" s="51">
        <f t="shared" si="0"/>
        <v>-1207.3340488920321</v>
      </c>
      <c r="F12" s="51">
        <f t="shared" si="4"/>
        <v>2149.9979735912202</v>
      </c>
      <c r="G12" s="51">
        <f t="shared" si="5"/>
        <v>-281.80397359122026</v>
      </c>
      <c r="H12" s="51">
        <f t="shared" si="6"/>
        <v>79413.47953180116</v>
      </c>
      <c r="I12" s="82">
        <f t="shared" si="1"/>
        <v>0.15084299253247804</v>
      </c>
      <c r="J12">
        <f t="shared" si="2"/>
        <v>281.80397359122026</v>
      </c>
    </row>
    <row r="13" spans="1:23">
      <c r="B13" s="18" t="s">
        <v>25</v>
      </c>
      <c r="C13" s="48">
        <v>5676.1359999999995</v>
      </c>
      <c r="D13" s="51">
        <f t="shared" si="3"/>
        <v>4737.8003871786505</v>
      </c>
      <c r="E13" s="51">
        <f t="shared" si="0"/>
        <v>-924.98826932936981</v>
      </c>
      <c r="F13" s="51">
        <f t="shared" si="4"/>
        <v>714.15045383007191</v>
      </c>
      <c r="G13" s="51">
        <f t="shared" si="5"/>
        <v>4961.9855461699281</v>
      </c>
      <c r="H13" s="51">
        <f t="shared" si="6"/>
        <v>24621300.560399279</v>
      </c>
      <c r="I13" s="82">
        <f t="shared" si="1"/>
        <v>0.87418369576943333</v>
      </c>
      <c r="J13">
        <f t="shared" si="2"/>
        <v>4961.9855461699281</v>
      </c>
    </row>
    <row r="14" spans="1:23">
      <c r="B14" s="18" t="s">
        <v>26</v>
      </c>
      <c r="C14" s="48">
        <v>5441.9040000000005</v>
      </c>
      <c r="D14" s="51">
        <f t="shared" si="3"/>
        <v>5133.834797589665</v>
      </c>
      <c r="E14" s="51">
        <f t="shared" si="0"/>
        <v>-832.29005141535549</v>
      </c>
      <c r="F14" s="51">
        <f t="shared" si="4"/>
        <v>3812.8121178492806</v>
      </c>
      <c r="G14" s="51">
        <f t="shared" si="5"/>
        <v>1629.0918821507198</v>
      </c>
      <c r="H14" s="51">
        <f t="shared" si="6"/>
        <v>2653940.360489375</v>
      </c>
      <c r="I14" s="82">
        <f t="shared" si="1"/>
        <v>0.29936064328784917</v>
      </c>
      <c r="J14">
        <f t="shared" si="2"/>
        <v>1629.0918821507198</v>
      </c>
    </row>
    <row r="15" spans="1:23">
      <c r="B15" s="18" t="s">
        <v>27</v>
      </c>
      <c r="C15" s="48">
        <v>8043.9160000000002</v>
      </c>
      <c r="D15" s="51">
        <f t="shared" si="3"/>
        <v>7336.2153847545424</v>
      </c>
      <c r="E15" s="51">
        <f t="shared" si="0"/>
        <v>-619.34248854107068</v>
      </c>
      <c r="F15" s="51">
        <f t="shared" si="4"/>
        <v>4301.5447461743097</v>
      </c>
      <c r="G15" s="51">
        <f t="shared" si="5"/>
        <v>3742.3712538256905</v>
      </c>
      <c r="H15" s="51">
        <f t="shared" si="6"/>
        <v>14005342.60146087</v>
      </c>
      <c r="I15" s="82">
        <f t="shared" si="1"/>
        <v>0.46524245825362803</v>
      </c>
      <c r="J15">
        <f t="shared" si="2"/>
        <v>3742.3712538256905</v>
      </c>
    </row>
    <row r="16" spans="1:23">
      <c r="B16" s="18" t="s">
        <v>28</v>
      </c>
      <c r="C16" s="48">
        <v>9938.3109999999979</v>
      </c>
      <c r="D16" s="51">
        <f t="shared" si="3"/>
        <v>9329.1213783946278</v>
      </c>
      <c r="E16" s="51">
        <f t="shared" si="0"/>
        <v>-436.0369459788709</v>
      </c>
      <c r="F16" s="51">
        <f t="shared" si="4"/>
        <v>6716.8728962134719</v>
      </c>
      <c r="G16" s="51">
        <f t="shared" si="5"/>
        <v>3221.438103786526</v>
      </c>
      <c r="H16" s="51">
        <f t="shared" si="6"/>
        <v>10377663.456527729</v>
      </c>
      <c r="I16" s="82">
        <f t="shared" si="1"/>
        <v>0.3241434187143597</v>
      </c>
      <c r="J16">
        <f t="shared" si="2"/>
        <v>3221.438103786526</v>
      </c>
    </row>
    <row r="17" spans="2:10">
      <c r="B17" s="18" t="s">
        <v>29</v>
      </c>
      <c r="C17" s="48">
        <v>10066.77</v>
      </c>
      <c r="D17" s="51">
        <f t="shared" si="3"/>
        <v>9844.8203477748302</v>
      </c>
      <c r="E17" s="51">
        <f t="shared" si="0"/>
        <v>-369.25215520155609</v>
      </c>
      <c r="F17" s="51">
        <f t="shared" si="4"/>
        <v>8893.084432415757</v>
      </c>
      <c r="G17" s="51">
        <f t="shared" si="5"/>
        <v>1173.6855675842435</v>
      </c>
      <c r="H17" s="51">
        <f t="shared" si="6"/>
        <v>1377537.8115555476</v>
      </c>
      <c r="I17" s="82">
        <f t="shared" si="1"/>
        <v>0.11659008476246537</v>
      </c>
      <c r="J17">
        <f t="shared" si="2"/>
        <v>1173.6855675842435</v>
      </c>
    </row>
    <row r="18" spans="2:10">
      <c r="B18" s="18" t="s">
        <v>30</v>
      </c>
      <c r="C18" s="48">
        <v>9655.0019999999986</v>
      </c>
      <c r="D18" s="51">
        <f t="shared" si="3"/>
        <v>9621.0701938538514</v>
      </c>
      <c r="E18" s="51">
        <f t="shared" si="0"/>
        <v>-359.0420532642579</v>
      </c>
      <c r="F18" s="51">
        <f t="shared" si="4"/>
        <v>9475.5681925732733</v>
      </c>
      <c r="G18" s="51">
        <f t="shared" si="5"/>
        <v>179.43380742672525</v>
      </c>
      <c r="H18" s="51">
        <f t="shared" si="6"/>
        <v>32196.491247651124</v>
      </c>
      <c r="I18" s="82">
        <f t="shared" si="1"/>
        <v>1.8584543786394375E-2</v>
      </c>
      <c r="J18">
        <f t="shared" si="2"/>
        <v>179.43380742672525</v>
      </c>
    </row>
    <row r="19" spans="2:10">
      <c r="B19" s="18" t="s">
        <v>31</v>
      </c>
      <c r="C19" s="48">
        <v>7790.4749999999995</v>
      </c>
      <c r="D19" s="51">
        <f t="shared" si="3"/>
        <v>8068.752859765259</v>
      </c>
      <c r="E19" s="51">
        <f t="shared" si="0"/>
        <v>-442.77603732802856</v>
      </c>
      <c r="F19" s="51">
        <f t="shared" si="4"/>
        <v>9262.028140589593</v>
      </c>
      <c r="G19" s="51">
        <f t="shared" si="5"/>
        <v>-1471.5531405895936</v>
      </c>
      <c r="H19" s="51">
        <f t="shared" si="6"/>
        <v>2165468.6455790959</v>
      </c>
      <c r="I19" s="82">
        <f t="shared" si="1"/>
        <v>0.18889132441726514</v>
      </c>
      <c r="J19">
        <f t="shared" si="2"/>
        <v>1471.5531405895936</v>
      </c>
    </row>
    <row r="20" spans="2:10">
      <c r="B20" s="18" t="s">
        <v>32</v>
      </c>
      <c r="C20" s="48">
        <v>8154.6480000000001</v>
      </c>
      <c r="D20" s="51">
        <f t="shared" si="3"/>
        <v>8054.6737077003672</v>
      </c>
      <c r="E20" s="51">
        <f t="shared" si="0"/>
        <v>-412.69370952348908</v>
      </c>
      <c r="F20" s="51">
        <f t="shared" si="4"/>
        <v>7625.9768224372301</v>
      </c>
      <c r="G20" s="51">
        <f t="shared" si="5"/>
        <v>528.67117756277003</v>
      </c>
      <c r="H20" s="51">
        <f t="shared" si="6"/>
        <v>279493.21398560592</v>
      </c>
      <c r="I20" s="82">
        <f t="shared" si="1"/>
        <v>6.4830655788302577E-2</v>
      </c>
      <c r="J20">
        <f t="shared" si="2"/>
        <v>528.67117756277003</v>
      </c>
    </row>
    <row r="21" spans="2:10">
      <c r="B21" s="18" t="s">
        <v>33</v>
      </c>
      <c r="C21" s="48">
        <v>7782.3239999999996</v>
      </c>
      <c r="D21" s="51">
        <f t="shared" si="3"/>
        <v>7755.7842663125157</v>
      </c>
      <c r="E21" s="51">
        <f t="shared" si="0"/>
        <v>-404.70788686580732</v>
      </c>
      <c r="F21" s="51">
        <f t="shared" si="4"/>
        <v>7641.9799981768783</v>
      </c>
      <c r="G21" s="51">
        <f t="shared" si="5"/>
        <v>140.34400182312129</v>
      </c>
      <c r="H21" s="51">
        <f t="shared" si="6"/>
        <v>19696.43884772827</v>
      </c>
      <c r="I21" s="82">
        <f t="shared" si="1"/>
        <v>1.8033687857652969E-2</v>
      </c>
      <c r="J21">
        <f t="shared" si="2"/>
        <v>140.34400182312129</v>
      </c>
    </row>
    <row r="22" spans="2:10">
      <c r="B22" s="18" t="s">
        <v>34</v>
      </c>
      <c r="C22" s="48">
        <v>4575.808</v>
      </c>
      <c r="D22" s="51">
        <f t="shared" si="3"/>
        <v>5100.6247555792106</v>
      </c>
      <c r="E22" s="51">
        <f t="shared" si="0"/>
        <v>-562.62558065984183</v>
      </c>
      <c r="F22" s="51">
        <f t="shared" si="4"/>
        <v>7351.0763794467084</v>
      </c>
      <c r="G22" s="51">
        <f t="shared" si="5"/>
        <v>-2775.2683794467084</v>
      </c>
      <c r="H22" s="51">
        <f t="shared" si="6"/>
        <v>7702114.5779567594</v>
      </c>
      <c r="I22" s="82">
        <f t="shared" si="1"/>
        <v>0.60650892245625443</v>
      </c>
      <c r="J22">
        <f t="shared" si="2"/>
        <v>2775.2683794467084</v>
      </c>
    </row>
    <row r="23" spans="2:10">
      <c r="B23" s="18" t="s">
        <v>35</v>
      </c>
      <c r="C23" s="48">
        <v>6464.8639999999996</v>
      </c>
      <c r="D23" s="51">
        <f t="shared" si="3"/>
        <v>6100.4844850573299</v>
      </c>
      <c r="E23" s="51">
        <f t="shared" si="0"/>
        <v>-452.98355407852694</v>
      </c>
      <c r="F23" s="51">
        <f t="shared" si="4"/>
        <v>4537.9991749193687</v>
      </c>
      <c r="G23" s="51">
        <f t="shared" si="5"/>
        <v>1926.8648250806309</v>
      </c>
      <c r="H23" s="51">
        <f t="shared" si="6"/>
        <v>3712808.0541330106</v>
      </c>
      <c r="I23" s="82">
        <f t="shared" si="1"/>
        <v>0.29805187318412746</v>
      </c>
      <c r="J23">
        <f t="shared" si="2"/>
        <v>1926.8648250806309</v>
      </c>
    </row>
    <row r="24" spans="2:10">
      <c r="B24" s="18" t="s">
        <v>36</v>
      </c>
      <c r="C24" s="48">
        <v>3092.25</v>
      </c>
      <c r="D24" s="51">
        <f t="shared" si="3"/>
        <v>3575.4603854238449</v>
      </c>
      <c r="E24" s="51">
        <f t="shared" si="0"/>
        <v>-598.38186476935812</v>
      </c>
      <c r="F24" s="51">
        <f t="shared" si="4"/>
        <v>5647.5009309788029</v>
      </c>
      <c r="G24" s="51">
        <f t="shared" si="5"/>
        <v>-2555.2509309788029</v>
      </c>
      <c r="H24" s="51">
        <f t="shared" si="6"/>
        <v>6529307.3202680387</v>
      </c>
      <c r="I24" s="82">
        <f t="shared" si="1"/>
        <v>0.82634034472594486</v>
      </c>
      <c r="J24">
        <f t="shared" si="2"/>
        <v>2555.2509309788029</v>
      </c>
    </row>
    <row r="25" spans="2:10">
      <c r="B25" s="18" t="s">
        <v>37</v>
      </c>
      <c r="C25" s="48">
        <v>6375.4879999999994</v>
      </c>
      <c r="D25" s="51">
        <f t="shared" si="3"/>
        <v>5732.8322300973696</v>
      </c>
      <c r="E25" s="51">
        <f t="shared" si="0"/>
        <v>-405.00633701120239</v>
      </c>
      <c r="F25" s="51">
        <f t="shared" si="4"/>
        <v>2977.078520654487</v>
      </c>
      <c r="G25" s="51">
        <f t="shared" si="5"/>
        <v>3398.4094793455124</v>
      </c>
      <c r="H25" s="51">
        <f t="shared" si="6"/>
        <v>11549186.989305437</v>
      </c>
      <c r="I25" s="82">
        <f t="shared" si="1"/>
        <v>0.53304303597552261</v>
      </c>
      <c r="J25">
        <f t="shared" si="2"/>
        <v>3398.4094793455124</v>
      </c>
    </row>
    <row r="26" spans="2:10">
      <c r="B26" s="18" t="s">
        <v>38</v>
      </c>
      <c r="C26" s="48">
        <v>6308.19</v>
      </c>
      <c r="D26" s="51">
        <f t="shared" si="3"/>
        <v>6122.7983767295318</v>
      </c>
      <c r="E26" s="51">
        <f t="shared" si="0"/>
        <v>-349.221880275834</v>
      </c>
      <c r="F26" s="51">
        <f t="shared" si="4"/>
        <v>5327.8258930861675</v>
      </c>
      <c r="G26" s="51">
        <f t="shared" si="5"/>
        <v>980.36410691383207</v>
      </c>
      <c r="H26" s="51">
        <f t="shared" si="6"/>
        <v>961113.78212495556</v>
      </c>
      <c r="I26" s="82">
        <f t="shared" si="1"/>
        <v>0.15541131559351132</v>
      </c>
      <c r="J26">
        <f t="shared" si="2"/>
        <v>980.36410691383207</v>
      </c>
    </row>
    <row r="27" spans="2:10">
      <c r="B27" s="18" t="s">
        <v>39</v>
      </c>
      <c r="C27" s="48">
        <v>9265.6540000000005</v>
      </c>
      <c r="D27" s="51">
        <f t="shared" si="3"/>
        <v>8605.2851509131615</v>
      </c>
      <c r="E27" s="51">
        <f t="shared" si="0"/>
        <v>-150.516475784466</v>
      </c>
      <c r="F27" s="51">
        <f t="shared" si="4"/>
        <v>5773.5764964536975</v>
      </c>
      <c r="G27" s="51">
        <f t="shared" si="5"/>
        <v>3492.077503546303</v>
      </c>
      <c r="H27" s="51">
        <f t="shared" si="6"/>
        <v>12194605.29077418</v>
      </c>
      <c r="I27" s="82">
        <f t="shared" si="1"/>
        <v>0.37688408217555963</v>
      </c>
      <c r="J27">
        <f t="shared" si="2"/>
        <v>3492.077503546303</v>
      </c>
    </row>
    <row r="28" spans="2:10">
      <c r="B28" s="18" t="s">
        <v>40</v>
      </c>
      <c r="C28" s="48">
        <v>10319.85</v>
      </c>
      <c r="D28" s="51">
        <f t="shared" si="3"/>
        <v>9967.1540455981121</v>
      </c>
      <c r="E28" s="51">
        <f t="shared" si="0"/>
        <v>-44.390039961809649</v>
      </c>
      <c r="F28" s="51">
        <f t="shared" si="4"/>
        <v>8454.7686751286947</v>
      </c>
      <c r="G28" s="51">
        <f t="shared" si="5"/>
        <v>1865.0813248713057</v>
      </c>
      <c r="H28" s="51">
        <f t="shared" si="6"/>
        <v>3478528.3483837051</v>
      </c>
      <c r="I28" s="82">
        <f t="shared" si="1"/>
        <v>0.1807275614346435</v>
      </c>
      <c r="J28">
        <f t="shared" si="2"/>
        <v>1865.0813248713057</v>
      </c>
    </row>
    <row r="29" spans="2:10">
      <c r="B29" s="18" t="s">
        <v>41</v>
      </c>
      <c r="C29" s="48">
        <v>11297.114999999998</v>
      </c>
      <c r="D29" s="51">
        <f t="shared" si="3"/>
        <v>11037.21853909166</v>
      </c>
      <c r="E29" s="51">
        <f t="shared" si="0"/>
        <v>33.812969556398436</v>
      </c>
      <c r="F29" s="51">
        <f t="shared" si="4"/>
        <v>9922.7640056363016</v>
      </c>
      <c r="G29" s="51">
        <f t="shared" si="5"/>
        <v>1374.3509943636964</v>
      </c>
      <c r="H29" s="51">
        <f t="shared" si="6"/>
        <v>1888840.6557084811</v>
      </c>
      <c r="I29" s="82">
        <f t="shared" si="1"/>
        <v>0.12165504151844932</v>
      </c>
      <c r="J29">
        <f t="shared" si="2"/>
        <v>1374.3509943636964</v>
      </c>
    </row>
    <row r="30" spans="2:10">
      <c r="B30" s="18" t="s">
        <v>42</v>
      </c>
      <c r="C30" s="48">
        <v>11052.812999999998</v>
      </c>
      <c r="D30" s="51">
        <f t="shared" si="3"/>
        <v>11056.258208640349</v>
      </c>
      <c r="E30" s="51">
        <f t="shared" si="0"/>
        <v>32.776304096807003</v>
      </c>
      <c r="F30" s="51">
        <f t="shared" si="4"/>
        <v>11071.031508648059</v>
      </c>
      <c r="G30" s="51">
        <f t="shared" si="5"/>
        <v>-18.218508648060379</v>
      </c>
      <c r="H30" s="51">
        <f t="shared" si="6"/>
        <v>331.91405735945079</v>
      </c>
      <c r="I30" s="82">
        <f t="shared" si="1"/>
        <v>1.6483142027337639E-3</v>
      </c>
      <c r="J30">
        <f t="shared" si="2"/>
        <v>18.218508648060379</v>
      </c>
    </row>
    <row r="31" spans="2:10">
      <c r="B31" s="18" t="s">
        <v>43</v>
      </c>
      <c r="C31" s="48">
        <v>9199.42</v>
      </c>
      <c r="D31" s="52">
        <f t="shared" si="3"/>
        <v>9556.7552996108498</v>
      </c>
      <c r="E31" s="52">
        <f t="shared" si="0"/>
        <v>-74.746113634439965</v>
      </c>
      <c r="F31" s="52">
        <f t="shared" si="4"/>
        <v>11089.034512737157</v>
      </c>
      <c r="G31" s="52">
        <f t="shared" si="5"/>
        <v>-1889.6145127371565</v>
      </c>
      <c r="H31" s="52">
        <f t="shared" si="6"/>
        <v>3570643.0067468812</v>
      </c>
      <c r="I31" s="82">
        <f t="shared" si="1"/>
        <v>0.20540583131731743</v>
      </c>
      <c r="J31">
        <f t="shared" si="2"/>
        <v>1889.6145127371565</v>
      </c>
    </row>
    <row r="32" spans="2:10">
      <c r="B32" s="18" t="s">
        <v>44</v>
      </c>
      <c r="C32" s="48">
        <v>11255.789999999999</v>
      </c>
      <c r="D32" s="48">
        <f t="shared" si="3"/>
        <v>10920.35941648645</v>
      </c>
      <c r="E32" s="48">
        <f t="shared" si="0"/>
        <v>26.185161164487724</v>
      </c>
      <c r="F32" s="48">
        <f t="shared" si="4"/>
        <v>9482.0091859764107</v>
      </c>
      <c r="G32" s="48">
        <f t="shared" si="5"/>
        <v>1773.7808140235884</v>
      </c>
      <c r="H32" s="48">
        <f t="shared" si="6"/>
        <v>3146298.3761981837</v>
      </c>
      <c r="I32" s="82">
        <f t="shared" si="1"/>
        <v>0.15758830024579248</v>
      </c>
      <c r="J32">
        <f t="shared" si="2"/>
        <v>1773.7808140235884</v>
      </c>
    </row>
    <row r="33" spans="2:10">
      <c r="B33" s="18" t="s">
        <v>45</v>
      </c>
      <c r="C33" s="48">
        <v>7258.4560000000001</v>
      </c>
      <c r="D33" s="48">
        <f t="shared" si="3"/>
        <v>7955.891497030163</v>
      </c>
      <c r="E33" s="48">
        <f t="shared" si="0"/>
        <v>-183.67362114429574</v>
      </c>
      <c r="F33" s="48">
        <f t="shared" si="4"/>
        <v>10946.544577650937</v>
      </c>
      <c r="G33" s="48">
        <f t="shared" si="5"/>
        <v>-3688.0885776509367</v>
      </c>
      <c r="H33" s="48">
        <f t="shared" si="6"/>
        <v>13601997.356599309</v>
      </c>
      <c r="I33" s="82">
        <f t="shared" si="1"/>
        <v>0.50810924219295905</v>
      </c>
      <c r="J33">
        <f t="shared" si="2"/>
        <v>3688.0885776509367</v>
      </c>
    </row>
    <row r="34" spans="2:10">
      <c r="B34" s="18" t="s">
        <v>46</v>
      </c>
      <c r="C34" s="48">
        <v>4484.076</v>
      </c>
      <c r="D34" s="48">
        <f t="shared" si="3"/>
        <v>5105.8796295036082</v>
      </c>
      <c r="E34" s="48">
        <f t="shared" si="0"/>
        <v>-370.77472666368629</v>
      </c>
      <c r="F34" s="48">
        <f t="shared" si="4"/>
        <v>7772.2178758858672</v>
      </c>
      <c r="G34" s="48">
        <f t="shared" si="5"/>
        <v>-3288.1418758858672</v>
      </c>
      <c r="H34" s="48">
        <f t="shared" si="6"/>
        <v>10811876.99595423</v>
      </c>
      <c r="I34" s="82">
        <f t="shared" si="1"/>
        <v>0.73329307440058267</v>
      </c>
      <c r="J34">
        <f t="shared" si="2"/>
        <v>3288.1418758858672</v>
      </c>
    </row>
    <row r="35" spans="2:10">
      <c r="B35" s="18" t="s">
        <v>47</v>
      </c>
      <c r="C35" s="48">
        <v>6493.1359999999995</v>
      </c>
      <c r="D35" s="48">
        <f t="shared" si="3"/>
        <v>6160.6837645866963</v>
      </c>
      <c r="E35" s="48">
        <f t="shared" si="0"/>
        <v>-270.73963869245949</v>
      </c>
      <c r="F35" s="48">
        <f t="shared" si="4"/>
        <v>4735.104902839922</v>
      </c>
      <c r="G35" s="48">
        <f t="shared" si="5"/>
        <v>1758.0310971600775</v>
      </c>
      <c r="H35" s="48">
        <f t="shared" si="6"/>
        <v>3090673.3385818657</v>
      </c>
      <c r="I35" s="82">
        <f t="shared" si="1"/>
        <v>0.27075223700228634</v>
      </c>
      <c r="J35">
        <f t="shared" si="2"/>
        <v>1758.0310971600775</v>
      </c>
    </row>
    <row r="36" spans="2:10">
      <c r="B36" s="18" t="s">
        <v>48</v>
      </c>
      <c r="C36" s="48">
        <v>3783.9449999999997</v>
      </c>
      <c r="D36" s="48">
        <f t="shared" si="3"/>
        <v>4182.1996829308155</v>
      </c>
      <c r="E36" s="48">
        <f t="shared" si="0"/>
        <v>-390.5747247534963</v>
      </c>
      <c r="F36" s="48">
        <f t="shared" si="4"/>
        <v>5889.944125894237</v>
      </c>
      <c r="G36" s="48">
        <f t="shared" si="5"/>
        <v>-2105.9991258942373</v>
      </c>
      <c r="H36" s="48">
        <f t="shared" si="6"/>
        <v>4435232.3182672914</v>
      </c>
      <c r="I36" s="82">
        <f t="shared" si="1"/>
        <v>0.55656176976521521</v>
      </c>
      <c r="J36">
        <f t="shared" si="2"/>
        <v>2105.9991258942373</v>
      </c>
    </row>
    <row r="37" spans="2:10">
      <c r="B37" s="18" t="s">
        <v>49</v>
      </c>
      <c r="C37" s="48">
        <v>8938.1320000000014</v>
      </c>
      <c r="D37" s="48">
        <f t="shared" si="3"/>
        <v>7964.9024744312264</v>
      </c>
      <c r="E37" s="48">
        <f t="shared" si="0"/>
        <v>-97.729344768507133</v>
      </c>
      <c r="F37" s="48">
        <f t="shared" si="4"/>
        <v>3791.6249581773191</v>
      </c>
      <c r="G37" s="48">
        <f t="shared" si="5"/>
        <v>5146.5070418226824</v>
      </c>
      <c r="H37" s="48">
        <f t="shared" si="6"/>
        <v>26486534.731530458</v>
      </c>
      <c r="I37" s="82">
        <f t="shared" si="1"/>
        <v>0.57579223956668812</v>
      </c>
      <c r="J37">
        <f t="shared" si="2"/>
        <v>5146.5070418226824</v>
      </c>
    </row>
    <row r="38" spans="2:10">
      <c r="B38" s="18" t="s">
        <v>50</v>
      </c>
      <c r="C38" s="48">
        <v>10206.913999999999</v>
      </c>
      <c r="D38" s="48">
        <f t="shared" si="3"/>
        <v>9764.4576157596766</v>
      </c>
      <c r="E38" s="48">
        <f t="shared" si="0"/>
        <v>35.406061182024047</v>
      </c>
      <c r="F38" s="48">
        <f t="shared" si="4"/>
        <v>7867.1731296627195</v>
      </c>
      <c r="G38" s="48">
        <f t="shared" si="5"/>
        <v>2339.7408703372794</v>
      </c>
      <c r="H38" s="48">
        <f t="shared" si="6"/>
        <v>5474387.3403266491</v>
      </c>
      <c r="I38" s="82">
        <f t="shared" si="1"/>
        <v>0.22923097719225219</v>
      </c>
      <c r="J38">
        <f t="shared" si="2"/>
        <v>2339.7408703372794</v>
      </c>
    </row>
    <row r="39" spans="2:10">
      <c r="B39" s="18" t="s">
        <v>51</v>
      </c>
      <c r="C39" s="48">
        <v>11594.027999999998</v>
      </c>
      <c r="D39" s="48">
        <f t="shared" si="3"/>
        <v>11254.742795737646</v>
      </c>
      <c r="E39" s="48">
        <f t="shared" si="0"/>
        <v>137.4971938030024</v>
      </c>
      <c r="F39" s="48">
        <f t="shared" si="4"/>
        <v>9799.8636769417008</v>
      </c>
      <c r="G39" s="48">
        <f t="shared" si="5"/>
        <v>1794.1643230582977</v>
      </c>
      <c r="H39" s="48">
        <f t="shared" si="6"/>
        <v>3219025.6181352395</v>
      </c>
      <c r="I39" s="82">
        <f t="shared" si="1"/>
        <v>0.15474900725255261</v>
      </c>
      <c r="J39">
        <f t="shared" si="2"/>
        <v>1794.1643230582977</v>
      </c>
    </row>
    <row r="40" spans="2:10">
      <c r="B40" s="18" t="s">
        <v>52</v>
      </c>
      <c r="C40" s="48">
        <v>10956.597</v>
      </c>
      <c r="D40" s="48">
        <f t="shared" si="3"/>
        <v>11038.979209250383</v>
      </c>
      <c r="E40" s="48">
        <f t="shared" si="0"/>
        <v>112.70833491811382</v>
      </c>
      <c r="F40" s="48">
        <f t="shared" si="4"/>
        <v>11392.239989540649</v>
      </c>
      <c r="G40" s="48">
        <f t="shared" si="5"/>
        <v>-435.64298954064907</v>
      </c>
      <c r="H40" s="48">
        <f t="shared" si="6"/>
        <v>189784.81433591407</v>
      </c>
      <c r="I40" s="82">
        <f t="shared" si="1"/>
        <v>3.9760793386911013E-2</v>
      </c>
      <c r="J40">
        <f t="shared" si="2"/>
        <v>435.64298954064907</v>
      </c>
    </row>
    <row r="41" spans="2:10">
      <c r="B41" s="18" t="s">
        <v>53</v>
      </c>
      <c r="C41" s="48">
        <v>12183.350999999999</v>
      </c>
      <c r="D41" s="48">
        <f t="shared" si="3"/>
        <v>11988.258420216032</v>
      </c>
      <c r="E41" s="48">
        <f t="shared" si="0"/>
        <v>171.41181560597965</v>
      </c>
      <c r="F41" s="48">
        <f t="shared" si="4"/>
        <v>11151.687544168497</v>
      </c>
      <c r="G41" s="48">
        <f t="shared" si="5"/>
        <v>1031.6634558315018</v>
      </c>
      <c r="H41" s="48">
        <f t="shared" si="6"/>
        <v>1064329.4860981971</v>
      </c>
      <c r="I41" s="82">
        <f t="shared" si="1"/>
        <v>8.4678136239487958E-2</v>
      </c>
      <c r="J41">
        <f t="shared" si="2"/>
        <v>1031.6634558315018</v>
      </c>
    </row>
    <row r="42" spans="2:10">
      <c r="B42" s="18" t="s">
        <v>54</v>
      </c>
      <c r="C42" s="48">
        <v>14452.444999999998</v>
      </c>
      <c r="D42" s="48">
        <f t="shared" si="3"/>
        <v>14018.870134981114</v>
      </c>
      <c r="E42" s="48">
        <f t="shared" si="0"/>
        <v>301.87476680363386</v>
      </c>
      <c r="F42" s="48">
        <f t="shared" si="4"/>
        <v>12159.670235822012</v>
      </c>
      <c r="G42" s="48">
        <f t="shared" si="5"/>
        <v>2292.7747641779861</v>
      </c>
      <c r="H42" s="48">
        <f t="shared" si="6"/>
        <v>5256816.1192514198</v>
      </c>
      <c r="I42" s="82">
        <f t="shared" si="1"/>
        <v>0.15864269085113186</v>
      </c>
      <c r="J42">
        <f t="shared" si="2"/>
        <v>2292.7747641779861</v>
      </c>
    </row>
    <row r="43" spans="2:10">
      <c r="B43" s="18" t="s">
        <v>55</v>
      </c>
      <c r="C43" s="48">
        <v>7790.4749999999995</v>
      </c>
      <c r="D43" s="48">
        <f t="shared" si="3"/>
        <v>9025.3808160618337</v>
      </c>
      <c r="E43" s="48">
        <f t="shared" si="0"/>
        <v>-69.709174547666407</v>
      </c>
      <c r="F43" s="48">
        <f t="shared" si="4"/>
        <v>14320.744901784748</v>
      </c>
      <c r="G43" s="48">
        <f t="shared" si="5"/>
        <v>-6530.269901784749</v>
      </c>
      <c r="H43" s="48">
        <f t="shared" si="6"/>
        <v>42644424.990155794</v>
      </c>
      <c r="I43" s="82">
        <f t="shared" si="1"/>
        <v>0.83823770717250867</v>
      </c>
      <c r="J43">
        <f t="shared" si="2"/>
        <v>6530.269901784749</v>
      </c>
    </row>
    <row r="44" spans="2:10">
      <c r="B44" s="18" t="s">
        <v>56</v>
      </c>
      <c r="C44" s="48">
        <v>10163.48</v>
      </c>
      <c r="D44" s="48">
        <f t="shared" si="3"/>
        <v>9935.0775619668311</v>
      </c>
      <c r="E44" s="48">
        <f t="shared" si="0"/>
        <v>-0.98273643818642853</v>
      </c>
      <c r="F44" s="48">
        <f t="shared" si="4"/>
        <v>8955.6716415141673</v>
      </c>
      <c r="G44" s="48">
        <f t="shared" si="5"/>
        <v>1207.8083584858323</v>
      </c>
      <c r="H44" s="48">
        <f t="shared" si="6"/>
        <v>1458801.0308282408</v>
      </c>
      <c r="I44" s="82">
        <f t="shared" si="1"/>
        <v>0.1188380710628478</v>
      </c>
      <c r="J44">
        <f t="shared" si="2"/>
        <v>1207.8083584858323</v>
      </c>
    </row>
    <row r="45" spans="2:10">
      <c r="B45" s="18" t="s">
        <v>57</v>
      </c>
      <c r="C45" s="48">
        <v>8161.829999999999</v>
      </c>
      <c r="D45" s="48">
        <f t="shared" si="3"/>
        <v>8496.9739027120431</v>
      </c>
      <c r="E45" s="48">
        <f t="shared" si="0"/>
        <v>-101.82774880256444</v>
      </c>
      <c r="F45" s="48">
        <f t="shared" si="4"/>
        <v>9934.0948255286439</v>
      </c>
      <c r="G45" s="48">
        <f t="shared" si="5"/>
        <v>-1772.2648255286449</v>
      </c>
      <c r="H45" s="48">
        <f t="shared" si="6"/>
        <v>3140922.6118060783</v>
      </c>
      <c r="I45" s="82">
        <f t="shared" si="1"/>
        <v>0.21714061987674885</v>
      </c>
      <c r="J45">
        <f t="shared" si="2"/>
        <v>1772.2648255286449</v>
      </c>
    </row>
    <row r="46" spans="2:10">
      <c r="B46" s="18" t="s">
        <v>58</v>
      </c>
      <c r="C46" s="48">
        <v>5493.1660000000002</v>
      </c>
      <c r="D46" s="48">
        <f t="shared" si="3"/>
        <v>6041.9445687356347</v>
      </c>
      <c r="E46" s="48">
        <f t="shared" si="0"/>
        <v>-266.95556733548995</v>
      </c>
      <c r="F46" s="48">
        <f t="shared" si="4"/>
        <v>8395.146153909478</v>
      </c>
      <c r="G46" s="48">
        <f t="shared" si="5"/>
        <v>-2901.9801539094778</v>
      </c>
      <c r="H46" s="48">
        <f t="shared" si="6"/>
        <v>8421488.8136844765</v>
      </c>
      <c r="I46" s="82">
        <f t="shared" si="1"/>
        <v>0.5282891785737911</v>
      </c>
      <c r="J46">
        <f t="shared" si="2"/>
        <v>2901.9801539094778</v>
      </c>
    </row>
    <row r="47" spans="2:10">
      <c r="B47" s="18" t="s">
        <v>59</v>
      </c>
      <c r="C47" s="48">
        <v>7141.0360000000001</v>
      </c>
      <c r="D47" s="48">
        <f t="shared" si="3"/>
        <v>6882.709865099554</v>
      </c>
      <c r="E47" s="48">
        <f t="shared" si="0"/>
        <v>-189.22506990656757</v>
      </c>
      <c r="F47" s="48">
        <f t="shared" si="4"/>
        <v>5774.9890014001448</v>
      </c>
      <c r="G47" s="48">
        <f t="shared" si="5"/>
        <v>1366.0469985998552</v>
      </c>
      <c r="H47" s="48">
        <f t="shared" si="6"/>
        <v>1866084.4023836728</v>
      </c>
      <c r="I47" s="82">
        <f t="shared" si="1"/>
        <v>0.19129535246704474</v>
      </c>
      <c r="J47">
        <f t="shared" si="2"/>
        <v>1366.0469985998552</v>
      </c>
    </row>
    <row r="48" spans="2:10">
      <c r="B48" s="18" t="s">
        <v>60</v>
      </c>
      <c r="C48" s="48">
        <v>2128.2849999999999</v>
      </c>
      <c r="D48" s="48">
        <f t="shared" si="3"/>
        <v>2991.5864964706643</v>
      </c>
      <c r="E48" s="48">
        <f t="shared" si="0"/>
        <v>-448.99303638684091</v>
      </c>
      <c r="F48" s="48">
        <f t="shared" si="4"/>
        <v>6693.484795192986</v>
      </c>
      <c r="G48" s="48">
        <f t="shared" si="5"/>
        <v>-4565.1997951929861</v>
      </c>
      <c r="H48" s="48">
        <f t="shared" si="6"/>
        <v>20841049.170030084</v>
      </c>
      <c r="I48" s="82">
        <f t="shared" si="1"/>
        <v>2.1450133770585174</v>
      </c>
      <c r="J48">
        <f t="shared" si="2"/>
        <v>4565.1997951929861</v>
      </c>
    </row>
    <row r="49" spans="2:10">
      <c r="B49" s="18" t="s">
        <v>61</v>
      </c>
      <c r="C49" s="48">
        <v>9041.112000000001</v>
      </c>
      <c r="D49" s="48">
        <f t="shared" si="3"/>
        <v>7812.2105209761603</v>
      </c>
      <c r="E49" s="48">
        <f t="shared" si="0"/>
        <v>-79.215803849087649</v>
      </c>
      <c r="F49" s="48">
        <f t="shared" si="4"/>
        <v>2542.5934600838236</v>
      </c>
      <c r="G49" s="48">
        <f t="shared" si="5"/>
        <v>6498.5185399161774</v>
      </c>
      <c r="H49" s="48">
        <f t="shared" si="6"/>
        <v>42230743.213634282</v>
      </c>
      <c r="I49" s="82">
        <f t="shared" si="1"/>
        <v>0.71877425475054135</v>
      </c>
      <c r="J49">
        <f t="shared" si="2"/>
        <v>6498.5185399161774</v>
      </c>
    </row>
    <row r="50" spans="2:10">
      <c r="B50" s="18" t="s">
        <v>62</v>
      </c>
      <c r="C50" s="48">
        <v>7879.6800000000012</v>
      </c>
      <c r="D50" s="48">
        <f t="shared" si="3"/>
        <v>7851.941099208022</v>
      </c>
      <c r="E50" s="48">
        <f t="shared" si="0"/>
        <v>-70.869151050976427</v>
      </c>
      <c r="F50" s="48">
        <f t="shared" si="4"/>
        <v>7732.9947171270724</v>
      </c>
      <c r="G50" s="48">
        <f t="shared" si="5"/>
        <v>146.68528287292884</v>
      </c>
      <c r="H50" s="48">
        <f t="shared" si="6"/>
        <v>21516.572211511149</v>
      </c>
      <c r="I50" s="82">
        <f t="shared" si="1"/>
        <v>1.8615639578374858E-2</v>
      </c>
      <c r="J50">
        <f t="shared" si="2"/>
        <v>146.68528287292884</v>
      </c>
    </row>
    <row r="51" spans="2:10">
      <c r="B51" s="18" t="s">
        <v>63</v>
      </c>
      <c r="C51" s="48">
        <v>11274.6</v>
      </c>
      <c r="D51" s="48">
        <f t="shared" si="3"/>
        <v>10613.956845171599</v>
      </c>
      <c r="E51" s="48">
        <f t="shared" si="0"/>
        <v>127.91879221157512</v>
      </c>
      <c r="F51" s="48">
        <f t="shared" si="4"/>
        <v>7781.0719481570459</v>
      </c>
      <c r="G51" s="48">
        <f t="shared" si="5"/>
        <v>3493.5280518429545</v>
      </c>
      <c r="H51" s="48">
        <f t="shared" si="6"/>
        <v>12204738.249013629</v>
      </c>
      <c r="I51" s="82">
        <f t="shared" si="1"/>
        <v>0.30985827007991007</v>
      </c>
      <c r="J51">
        <f t="shared" si="2"/>
        <v>3493.5280518429545</v>
      </c>
    </row>
    <row r="52" spans="2:10">
      <c r="B52" s="18" t="s">
        <v>64</v>
      </c>
      <c r="C52" s="48">
        <v>11732.252999999999</v>
      </c>
      <c r="D52" s="48">
        <f t="shared" si="3"/>
        <v>11544.967821349535</v>
      </c>
      <c r="E52" s="48">
        <f t="shared" si="0"/>
        <v>184.27302095879543</v>
      </c>
      <c r="F52" s="48">
        <f t="shared" si="4"/>
        <v>10741.875637383173</v>
      </c>
      <c r="G52" s="48">
        <f t="shared" si="5"/>
        <v>990.37736261682585</v>
      </c>
      <c r="H52" s="48">
        <f t="shared" si="6"/>
        <v>980847.3203838598</v>
      </c>
      <c r="I52" s="82">
        <f t="shared" si="1"/>
        <v>8.4414933995782898E-2</v>
      </c>
      <c r="J52">
        <f t="shared" si="2"/>
        <v>990.37736261682585</v>
      </c>
    </row>
    <row r="53" spans="2:10">
      <c r="B53" s="18" t="s">
        <v>65</v>
      </c>
      <c r="C53" s="48">
        <v>14142.308000000001</v>
      </c>
      <c r="D53" s="48">
        <f t="shared" si="3"/>
        <v>13685.98525800019</v>
      </c>
      <c r="E53" s="48">
        <f t="shared" si="0"/>
        <v>321.58082273210186</v>
      </c>
      <c r="F53" s="48">
        <f t="shared" si="4"/>
        <v>11729.240842308331</v>
      </c>
      <c r="G53" s="48">
        <f t="shared" si="5"/>
        <v>2413.0671576916702</v>
      </c>
      <c r="H53" s="48">
        <f t="shared" si="6"/>
        <v>5822893.1075301562</v>
      </c>
      <c r="I53" s="82">
        <f t="shared" si="1"/>
        <v>0.17062753531401453</v>
      </c>
      <c r="J53">
        <f t="shared" si="2"/>
        <v>2413.0671576916702</v>
      </c>
    </row>
    <row r="54" spans="2:10">
      <c r="B54" s="18" t="s">
        <v>66</v>
      </c>
      <c r="C54" s="48">
        <v>12632.871999999999</v>
      </c>
      <c r="D54" s="48">
        <f t="shared" si="3"/>
        <v>12892.833340210167</v>
      </c>
      <c r="E54" s="48">
        <f t="shared" si="0"/>
        <v>243.35829099092524</v>
      </c>
      <c r="F54" s="48">
        <f t="shared" si="4"/>
        <v>14007.566080732291</v>
      </c>
      <c r="G54" s="48">
        <f t="shared" si="5"/>
        <v>-1374.6940807322917</v>
      </c>
      <c r="H54" s="48">
        <f t="shared" si="6"/>
        <v>1889783.8156004006</v>
      </c>
      <c r="I54" s="82">
        <f t="shared" si="1"/>
        <v>0.10881880863926206</v>
      </c>
      <c r="J54">
        <f t="shared" si="2"/>
        <v>1374.6940807322917</v>
      </c>
    </row>
    <row r="55" spans="2:10">
      <c r="B55" s="18" t="s">
        <v>67</v>
      </c>
      <c r="C55" s="48">
        <v>10410.574999999999</v>
      </c>
      <c r="D55" s="48">
        <f t="shared" si="3"/>
        <v>10926.002368370362</v>
      </c>
      <c r="E55" s="48">
        <f t="shared" si="0"/>
        <v>88.265869748496357</v>
      </c>
      <c r="F55" s="48">
        <f t="shared" si="4"/>
        <v>13136.191631201093</v>
      </c>
      <c r="G55" s="48">
        <f t="shared" si="5"/>
        <v>-2725.6166312010937</v>
      </c>
      <c r="H55" s="48">
        <f t="shared" si="6"/>
        <v>7428986.0202799989</v>
      </c>
      <c r="I55" s="82">
        <f t="shared" si="1"/>
        <v>0.26181230443093623</v>
      </c>
      <c r="J55">
        <f t="shared" si="2"/>
        <v>2725.6166312010937</v>
      </c>
    </row>
    <row r="56" spans="2:10">
      <c r="B56" s="18" t="s">
        <v>68</v>
      </c>
      <c r="C56" s="48">
        <v>9244.753999999999</v>
      </c>
      <c r="D56" s="48">
        <f t="shared" si="3"/>
        <v>9579.3777532479289</v>
      </c>
      <c r="E56" s="48">
        <f t="shared" si="0"/>
        <v>-12.422629313042506</v>
      </c>
      <c r="F56" s="48">
        <f t="shared" si="4"/>
        <v>11014.268238118859</v>
      </c>
      <c r="G56" s="48">
        <f t="shared" si="5"/>
        <v>-1769.5142381188598</v>
      </c>
      <c r="H56" s="48">
        <f t="shared" si="6"/>
        <v>3131180.6389053687</v>
      </c>
      <c r="I56" s="82">
        <f t="shared" si="1"/>
        <v>0.1914073904096161</v>
      </c>
      <c r="J56">
        <f t="shared" si="2"/>
        <v>1769.5142381188598</v>
      </c>
    </row>
    <row r="57" spans="2:10">
      <c r="B57" s="18" t="s">
        <v>69</v>
      </c>
      <c r="C57" s="48">
        <v>7975.4400000000005</v>
      </c>
      <c r="D57" s="48">
        <f t="shared" si="3"/>
        <v>8276.4032545754999</v>
      </c>
      <c r="E57" s="48">
        <f t="shared" si="0"/>
        <v>-102.98266302777472</v>
      </c>
      <c r="F57" s="48">
        <f t="shared" si="4"/>
        <v>9566.9551239348857</v>
      </c>
      <c r="G57" s="48">
        <f t="shared" si="5"/>
        <v>-1591.5151239348852</v>
      </c>
      <c r="H57" s="48">
        <f t="shared" si="6"/>
        <v>2532920.3897134732</v>
      </c>
      <c r="I57" s="82">
        <f t="shared" si="1"/>
        <v>0.1995520151784585</v>
      </c>
      <c r="J57">
        <f t="shared" si="2"/>
        <v>1591.5151239348852</v>
      </c>
    </row>
    <row r="58" spans="2:10">
      <c r="B58" s="18" t="s">
        <v>70</v>
      </c>
      <c r="C58" s="48">
        <v>4133.6399999999994</v>
      </c>
      <c r="D58" s="48">
        <f t="shared" si="3"/>
        <v>4897.5821682636051</v>
      </c>
      <c r="E58" s="48">
        <f t="shared" si="0"/>
        <v>-332.8533447880385</v>
      </c>
      <c r="F58" s="48">
        <f t="shared" si="4"/>
        <v>8173.4205915477251</v>
      </c>
      <c r="G58" s="48">
        <f t="shared" si="5"/>
        <v>-4039.7805915477256</v>
      </c>
      <c r="H58" s="48">
        <f t="shared" si="6"/>
        <v>16319827.227845691</v>
      </c>
      <c r="I58" s="82">
        <f t="shared" si="1"/>
        <v>0.97729376325653083</v>
      </c>
      <c r="J58">
        <f t="shared" si="2"/>
        <v>4039.7805915477256</v>
      </c>
    </row>
    <row r="59" spans="2:10">
      <c r="B59" s="18" t="s">
        <v>71</v>
      </c>
      <c r="C59" s="48">
        <v>7045.8269999999993</v>
      </c>
      <c r="D59" s="48">
        <f t="shared" si="3"/>
        <v>6576.6392612860063</v>
      </c>
      <c r="E59" s="48">
        <f t="shared" si="0"/>
        <v>-191.67445736402809</v>
      </c>
      <c r="F59" s="48">
        <f t="shared" si="4"/>
        <v>4564.728823475567</v>
      </c>
      <c r="G59" s="48">
        <f t="shared" si="5"/>
        <v>2481.0981765244323</v>
      </c>
      <c r="H59" s="48">
        <f t="shared" si="6"/>
        <v>6155848.1615528632</v>
      </c>
      <c r="I59" s="82">
        <f t="shared" si="1"/>
        <v>0.35213725465079293</v>
      </c>
      <c r="J59">
        <f t="shared" si="2"/>
        <v>2481.0981765244323</v>
      </c>
    </row>
    <row r="60" spans="2:10">
      <c r="B60" s="18" t="s">
        <v>72</v>
      </c>
      <c r="C60" s="48">
        <v>3536.5840000000003</v>
      </c>
      <c r="D60" s="48">
        <f t="shared" si="3"/>
        <v>4075.2266708275556</v>
      </c>
      <c r="E60" s="48">
        <f t="shared" si="0"/>
        <v>-353.75237780364807</v>
      </c>
      <c r="F60" s="48">
        <f t="shared" si="4"/>
        <v>6384.9648039219783</v>
      </c>
      <c r="G60" s="48">
        <f t="shared" si="5"/>
        <v>-2848.380803921978</v>
      </c>
      <c r="H60" s="48">
        <f t="shared" si="6"/>
        <v>8113273.2041512132</v>
      </c>
      <c r="I60" s="82">
        <f t="shared" si="1"/>
        <v>0.80540453836865677</v>
      </c>
      <c r="J60">
        <f t="shared" si="2"/>
        <v>2848.380803921978</v>
      </c>
    </row>
    <row r="61" spans="2:10">
      <c r="B61" s="18" t="s">
        <v>73</v>
      </c>
      <c r="C61" s="48">
        <v>8548.6320000000014</v>
      </c>
      <c r="D61" s="48">
        <f t="shared" si="3"/>
        <v>7635.7929876701592</v>
      </c>
      <c r="E61" s="48">
        <f t="shared" si="0"/>
        <v>-79.078541460029555</v>
      </c>
      <c r="F61" s="48">
        <f t="shared" si="4"/>
        <v>3721.4742930239076</v>
      </c>
      <c r="G61" s="48">
        <f t="shared" si="5"/>
        <v>4827.1577069760933</v>
      </c>
      <c r="H61" s="48">
        <f t="shared" si="6"/>
        <v>23301451.528018694</v>
      </c>
      <c r="I61" s="82">
        <f t="shared" si="1"/>
        <v>0.56467019600049373</v>
      </c>
      <c r="J61">
        <f t="shared" si="2"/>
        <v>4827.1577069760933</v>
      </c>
    </row>
    <row r="62" spans="2:10">
      <c r="B62" s="18" t="s">
        <v>74</v>
      </c>
      <c r="C62" s="48">
        <v>10476.828</v>
      </c>
      <c r="D62" s="48">
        <f t="shared" si="3"/>
        <v>9924.6203171061334</v>
      </c>
      <c r="E62" s="48">
        <f t="shared" si="0"/>
        <v>87.0810996926337</v>
      </c>
      <c r="F62" s="48">
        <f t="shared" si="4"/>
        <v>7556.7144462101296</v>
      </c>
      <c r="G62" s="48">
        <f t="shared" si="5"/>
        <v>2920.1135537898699</v>
      </c>
      <c r="H62" s="48">
        <f t="shared" si="6"/>
        <v>8527063.1670273039</v>
      </c>
      <c r="I62" s="82">
        <f t="shared" si="1"/>
        <v>0.27872115050374696</v>
      </c>
      <c r="J62">
        <f t="shared" si="2"/>
        <v>2920.1135537898699</v>
      </c>
    </row>
    <row r="63" spans="2:10">
      <c r="B63" s="18" t="s">
        <v>75</v>
      </c>
      <c r="C63" s="48">
        <v>10629.36</v>
      </c>
      <c r="D63" s="48">
        <f t="shared" si="3"/>
        <v>10512.557756263144</v>
      </c>
      <c r="E63" s="48">
        <f t="shared" si="0"/>
        <v>122.22696873131579</v>
      </c>
      <c r="F63" s="48">
        <f t="shared" si="4"/>
        <v>10011.701416798767</v>
      </c>
      <c r="G63" s="48">
        <f t="shared" si="5"/>
        <v>617.65858320123334</v>
      </c>
      <c r="H63" s="48">
        <f t="shared" si="6"/>
        <v>381502.12540215487</v>
      </c>
      <c r="I63" s="82">
        <f t="shared" si="1"/>
        <v>5.810872744936979E-2</v>
      </c>
      <c r="J63">
        <f t="shared" si="2"/>
        <v>617.65858320123334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0F6-51AF-184D-8AA0-CCC578518761}">
  <dimension ref="A1:Z63"/>
  <sheetViews>
    <sheetView zoomScale="96" zoomScaleNormal="96" workbookViewId="0">
      <selection activeCell="J19" sqref="J19"/>
    </sheetView>
  </sheetViews>
  <sheetFormatPr baseColWidth="10" defaultColWidth="8.83203125" defaultRowHeight="13"/>
  <cols>
    <col min="1" max="4" width="8.83203125" style="18"/>
    <col min="5" max="5" width="10.5" style="18" bestFit="1" customWidth="1"/>
    <col min="6" max="7" width="8.83203125" style="18"/>
    <col min="8" max="8" width="11.1640625" style="18" bestFit="1" customWidth="1"/>
    <col min="9" max="10" width="11.1640625" style="18" customWidth="1"/>
    <col min="11" max="11" width="9.5" style="18" bestFit="1" customWidth="1"/>
    <col min="12" max="16384" width="8.83203125" style="18"/>
  </cols>
  <sheetData>
    <row r="1" spans="1:26" ht="18">
      <c r="A1" s="34" t="s">
        <v>95</v>
      </c>
      <c r="B1" s="33"/>
      <c r="C1" s="33"/>
      <c r="D1" s="33"/>
      <c r="F1" s="34" t="s">
        <v>94</v>
      </c>
      <c r="K1" s="32"/>
      <c r="M1" s="32" t="s">
        <v>7</v>
      </c>
    </row>
    <row r="2" spans="1:26" ht="16">
      <c r="J2" s="12" t="s">
        <v>148</v>
      </c>
      <c r="K2" s="90">
        <f>SUM(H18:H63)/AVERAGE(K18:K63)</f>
        <v>-8.154396064116062</v>
      </c>
      <c r="M2" s="31" t="s">
        <v>11</v>
      </c>
      <c r="T2" s="22"/>
      <c r="U2" s="30"/>
    </row>
    <row r="3" spans="1:26">
      <c r="D3" s="47" t="s">
        <v>1</v>
      </c>
      <c r="E3" s="28">
        <v>9.9115530692332171E-2</v>
      </c>
      <c r="F3" s="46" t="s">
        <v>83</v>
      </c>
      <c r="G3" s="28">
        <v>0.17014772312566706</v>
      </c>
      <c r="H3" s="46" t="s">
        <v>93</v>
      </c>
      <c r="I3" s="28">
        <v>0.422909274982671</v>
      </c>
      <c r="J3" s="27" t="s">
        <v>82</v>
      </c>
      <c r="K3" s="78">
        <f>AVERAGE(I18:I63)</f>
        <v>1773485.8696795837</v>
      </c>
    </row>
    <row r="4" spans="1:26">
      <c r="F4" s="18" t="s">
        <v>92</v>
      </c>
      <c r="J4" s="12" t="s">
        <v>130</v>
      </c>
      <c r="K4" s="84">
        <f>AVERAGE(J18:J63)</f>
        <v>0.16216264822904819</v>
      </c>
      <c r="M4" s="18">
        <v>1</v>
      </c>
      <c r="N4" s="18" t="s">
        <v>8</v>
      </c>
    </row>
    <row r="5" spans="1:26">
      <c r="B5" s="26" t="s">
        <v>2</v>
      </c>
      <c r="C5" s="26" t="s">
        <v>3</v>
      </c>
      <c r="D5" s="26" t="s">
        <v>81</v>
      </c>
      <c r="E5" s="26" t="s">
        <v>80</v>
      </c>
      <c r="F5" s="26" t="s">
        <v>91</v>
      </c>
      <c r="G5" s="26" t="s">
        <v>4</v>
      </c>
      <c r="H5" s="26" t="s">
        <v>5</v>
      </c>
      <c r="I5" s="26" t="s">
        <v>6</v>
      </c>
      <c r="J5" s="4" t="s">
        <v>128</v>
      </c>
      <c r="K5" s="4" t="s">
        <v>146</v>
      </c>
      <c r="M5" s="18">
        <v>2</v>
      </c>
      <c r="N5" s="18" t="s">
        <v>90</v>
      </c>
      <c r="R5" s="24"/>
      <c r="T5" s="45"/>
      <c r="U5" s="45"/>
      <c r="Y5" s="24"/>
      <c r="Z5" s="25"/>
    </row>
    <row r="6" spans="1:26">
      <c r="B6" s="18" t="s">
        <v>18</v>
      </c>
      <c r="C6" s="48">
        <v>7847.2849999999989</v>
      </c>
      <c r="D6" s="48" t="s">
        <v>86</v>
      </c>
      <c r="E6" s="48" t="s">
        <v>86</v>
      </c>
      <c r="F6" s="49">
        <f t="shared" ref="F6:F17" si="0">C6-$D$17</f>
        <v>1609.4409166666655</v>
      </c>
      <c r="G6" s="48"/>
      <c r="H6" s="48"/>
      <c r="I6" s="48" t="s">
        <v>85</v>
      </c>
      <c r="J6" s="82"/>
      <c r="K6">
        <f>ABS(H6)</f>
        <v>0</v>
      </c>
      <c r="M6" s="18">
        <v>3</v>
      </c>
      <c r="N6" s="18" t="s">
        <v>89</v>
      </c>
      <c r="T6" s="45"/>
      <c r="V6" s="45"/>
      <c r="W6" s="45"/>
      <c r="X6" s="45"/>
    </row>
    <row r="7" spans="1:26">
      <c r="B7" s="18" t="s">
        <v>19</v>
      </c>
      <c r="C7" s="48">
        <v>6527.829999999999</v>
      </c>
      <c r="D7" s="53" t="s">
        <v>86</v>
      </c>
      <c r="E7" s="53" t="s">
        <v>86</v>
      </c>
      <c r="F7" s="49">
        <f t="shared" si="0"/>
        <v>289.98591666666562</v>
      </c>
      <c r="G7" s="48"/>
      <c r="H7" s="48"/>
      <c r="I7" s="48" t="s">
        <v>85</v>
      </c>
      <c r="J7" s="82"/>
      <c r="K7">
        <f t="shared" ref="K7:K63" si="1">ABS(H7)</f>
        <v>0</v>
      </c>
      <c r="M7" s="18">
        <v>4</v>
      </c>
      <c r="N7" s="18" t="s">
        <v>14</v>
      </c>
    </row>
    <row r="8" spans="1:26">
      <c r="B8" s="18" t="s">
        <v>20</v>
      </c>
      <c r="C8" s="48">
        <v>6440.8099999999995</v>
      </c>
      <c r="D8" s="48" t="s">
        <v>86</v>
      </c>
      <c r="E8" s="48" t="s">
        <v>86</v>
      </c>
      <c r="F8" s="49">
        <f t="shared" si="0"/>
        <v>202.96591666666609</v>
      </c>
      <c r="G8" s="48"/>
      <c r="H8" s="48"/>
      <c r="I8" s="48" t="s">
        <v>85</v>
      </c>
      <c r="J8" s="82"/>
      <c r="K8">
        <f t="shared" si="1"/>
        <v>0</v>
      </c>
      <c r="N8" s="18" t="s">
        <v>88</v>
      </c>
      <c r="V8" s="20"/>
    </row>
    <row r="9" spans="1:26">
      <c r="B9" s="18" t="s">
        <v>21</v>
      </c>
      <c r="C9" s="48">
        <v>5371.8509999999997</v>
      </c>
      <c r="D9" s="48" t="s">
        <v>86</v>
      </c>
      <c r="E9" s="48" t="s">
        <v>86</v>
      </c>
      <c r="F9" s="49">
        <f t="shared" si="0"/>
        <v>-865.99308333333374</v>
      </c>
      <c r="G9" s="48"/>
      <c r="H9" s="48"/>
      <c r="I9" s="48" t="s">
        <v>85</v>
      </c>
      <c r="J9" s="82"/>
      <c r="K9">
        <f t="shared" si="1"/>
        <v>0</v>
      </c>
      <c r="M9" s="18">
        <v>5</v>
      </c>
      <c r="N9" s="19" t="s">
        <v>16</v>
      </c>
    </row>
    <row r="10" spans="1:26">
      <c r="B10" s="18" t="s">
        <v>22</v>
      </c>
      <c r="C10" s="48">
        <v>4200.1780000000008</v>
      </c>
      <c r="D10" s="48" t="s">
        <v>86</v>
      </c>
      <c r="E10" s="48" t="s">
        <v>86</v>
      </c>
      <c r="F10" s="49">
        <f t="shared" si="0"/>
        <v>-2037.6660833333326</v>
      </c>
      <c r="G10" s="48"/>
      <c r="H10" s="48"/>
      <c r="I10" s="48" t="s">
        <v>85</v>
      </c>
      <c r="J10" s="82"/>
      <c r="K10">
        <f t="shared" si="1"/>
        <v>0</v>
      </c>
      <c r="N10" s="19" t="s">
        <v>17</v>
      </c>
    </row>
    <row r="11" spans="1:26">
      <c r="B11" s="18" t="s">
        <v>23</v>
      </c>
      <c r="C11" s="48">
        <v>3430.9440000000004</v>
      </c>
      <c r="D11" s="48" t="s">
        <v>86</v>
      </c>
      <c r="E11" s="48" t="s">
        <v>86</v>
      </c>
      <c r="F11" s="49">
        <f t="shared" si="0"/>
        <v>-2806.900083333333</v>
      </c>
      <c r="G11" s="48"/>
      <c r="H11" s="48"/>
      <c r="I11" s="48" t="s">
        <v>85</v>
      </c>
      <c r="J11" s="82"/>
      <c r="K11">
        <f t="shared" si="1"/>
        <v>0</v>
      </c>
    </row>
    <row r="12" spans="1:26" ht="16">
      <c r="B12" s="18" t="s">
        <v>24</v>
      </c>
      <c r="C12" s="48">
        <v>1868.194</v>
      </c>
      <c r="D12" s="48" t="s">
        <v>86</v>
      </c>
      <c r="E12" s="48" t="s">
        <v>86</v>
      </c>
      <c r="F12" s="49">
        <f t="shared" si="0"/>
        <v>-4369.6500833333339</v>
      </c>
      <c r="G12" s="48"/>
      <c r="H12" s="48"/>
      <c r="I12" s="48" t="s">
        <v>85</v>
      </c>
      <c r="J12" s="82"/>
      <c r="K12">
        <f t="shared" si="1"/>
        <v>0</v>
      </c>
      <c r="M12" s="31" t="s">
        <v>87</v>
      </c>
    </row>
    <row r="13" spans="1:26">
      <c r="B13" s="18" t="s">
        <v>25</v>
      </c>
      <c r="C13" s="48">
        <v>5676.1359999999995</v>
      </c>
      <c r="D13" s="48" t="s">
        <v>86</v>
      </c>
      <c r="E13" s="48" t="s">
        <v>86</v>
      </c>
      <c r="F13" s="49">
        <f t="shared" si="0"/>
        <v>-561.70808333333389</v>
      </c>
      <c r="G13" s="48"/>
      <c r="H13" s="48"/>
      <c r="I13" s="48" t="s">
        <v>85</v>
      </c>
      <c r="J13" s="82"/>
      <c r="K13">
        <f t="shared" si="1"/>
        <v>0</v>
      </c>
    </row>
    <row r="14" spans="1:26">
      <c r="B14" s="18" t="s">
        <v>26</v>
      </c>
      <c r="C14" s="48">
        <v>5441.9040000000005</v>
      </c>
      <c r="D14" s="48" t="s">
        <v>86</v>
      </c>
      <c r="E14" s="48" t="s">
        <v>86</v>
      </c>
      <c r="F14" s="49">
        <f t="shared" si="0"/>
        <v>-795.94008333333295</v>
      </c>
      <c r="G14" s="48"/>
      <c r="H14" s="48"/>
      <c r="I14" s="48" t="s">
        <v>85</v>
      </c>
      <c r="J14" s="82"/>
      <c r="K14">
        <f t="shared" si="1"/>
        <v>0</v>
      </c>
    </row>
    <row r="15" spans="1:26">
      <c r="B15" s="18" t="s">
        <v>27</v>
      </c>
      <c r="C15" s="48">
        <v>8043.9160000000002</v>
      </c>
      <c r="D15" s="48" t="s">
        <v>86</v>
      </c>
      <c r="E15" s="48" t="s">
        <v>86</v>
      </c>
      <c r="F15" s="49">
        <f t="shared" si="0"/>
        <v>1806.0719166666668</v>
      </c>
      <c r="G15" s="48"/>
      <c r="H15" s="48"/>
      <c r="I15" s="48" t="s">
        <v>85</v>
      </c>
      <c r="J15" s="82"/>
      <c r="K15">
        <f t="shared" si="1"/>
        <v>0</v>
      </c>
    </row>
    <row r="16" spans="1:26">
      <c r="B16" s="18" t="s">
        <v>28</v>
      </c>
      <c r="C16" s="48">
        <v>9938.3109999999979</v>
      </c>
      <c r="D16" s="48" t="s">
        <v>86</v>
      </c>
      <c r="E16" s="48" t="s">
        <v>86</v>
      </c>
      <c r="F16" s="49">
        <f t="shared" si="0"/>
        <v>3700.4669166666645</v>
      </c>
      <c r="G16" s="48"/>
      <c r="H16" s="48"/>
      <c r="I16" s="48" t="s">
        <v>85</v>
      </c>
      <c r="J16" s="82"/>
      <c r="K16">
        <f t="shared" si="1"/>
        <v>0</v>
      </c>
    </row>
    <row r="17" spans="2:11">
      <c r="B17" s="18" t="s">
        <v>29</v>
      </c>
      <c r="C17" s="48">
        <v>10066.77</v>
      </c>
      <c r="D17" s="49">
        <f>AVERAGE(C6:C17)</f>
        <v>6237.8440833333334</v>
      </c>
      <c r="E17" s="49">
        <f>(C18-C6)/12</f>
        <v>150.64308333333329</v>
      </c>
      <c r="F17" s="49">
        <f t="shared" si="0"/>
        <v>3828.925916666667</v>
      </c>
      <c r="G17" s="48"/>
      <c r="H17" s="48"/>
      <c r="I17" s="48" t="s">
        <v>85</v>
      </c>
      <c r="J17" s="82">
        <f>ABS(H17)/C17</f>
        <v>0</v>
      </c>
      <c r="K17">
        <f t="shared" si="1"/>
        <v>0</v>
      </c>
    </row>
    <row r="18" spans="2:11">
      <c r="B18" s="18" t="s">
        <v>30</v>
      </c>
      <c r="C18" s="48">
        <v>9655.0019999999986</v>
      </c>
      <c r="D18" s="37">
        <f>$E$3*(C18-F6)+(1-$E$3)*(D17+E17)</f>
        <v>6552.7289273135048</v>
      </c>
      <c r="E18" s="37">
        <f>$G$3*(D18-D17)+(1-$G$3)*E17</f>
        <v>178.58844494954357</v>
      </c>
      <c r="F18" s="37">
        <f>$I$3*(C18-D18)+(1-$I$3)*F6</f>
        <v>2240.7734814398286</v>
      </c>
      <c r="G18" s="37">
        <f>D17+E17+F6</f>
        <v>7997.9280833333323</v>
      </c>
      <c r="H18" s="37">
        <f>C18-G18</f>
        <v>1657.0739166666663</v>
      </c>
      <c r="I18" s="37">
        <f>H18^2</f>
        <v>2745893.9652970056</v>
      </c>
      <c r="J18" s="82">
        <f>ABS(H18)/C18</f>
        <v>0.17162854204138606</v>
      </c>
      <c r="K18">
        <f t="shared" si="1"/>
        <v>1657.0739166666663</v>
      </c>
    </row>
    <row r="19" spans="2:11">
      <c r="B19" s="18" t="s">
        <v>31</v>
      </c>
      <c r="C19" s="48">
        <v>7790.4749999999995</v>
      </c>
      <c r="D19" s="48">
        <f t="shared" ref="D19:D63" si="2">$E$3*(C19-F7)+(1-$E$3)*(D18+E18)</f>
        <v>6807.554234599309</v>
      </c>
      <c r="E19" s="48">
        <f t="shared" ref="E19:E63" si="3">$G$3*(D19-D18)+(1-$G$3)*E18</f>
        <v>191.55997349430325</v>
      </c>
      <c r="F19" s="48">
        <f t="shared" ref="F19:F63" si="4">$I$3*(C19-D19)+(1-$I$3)*F7</f>
        <v>583.03449115499882</v>
      </c>
      <c r="G19" s="48">
        <f t="shared" ref="G19:G63" si="5">D18+E18+F7</f>
        <v>7021.3032889297137</v>
      </c>
      <c r="H19" s="48">
        <f t="shared" ref="H19:H63" si="6">C19-G19</f>
        <v>769.17171107028571</v>
      </c>
      <c r="I19" s="48">
        <f t="shared" ref="I19:I63" si="7">H19^2</f>
        <v>591625.12111079111</v>
      </c>
      <c r="J19" s="82">
        <f t="shared" ref="J19:J63" si="8">ABS(H19)/C19</f>
        <v>9.8732325188167061E-2</v>
      </c>
      <c r="K19">
        <f t="shared" si="1"/>
        <v>769.17171107028571</v>
      </c>
    </row>
    <row r="20" spans="2:11">
      <c r="B20" s="18" t="s">
        <v>32</v>
      </c>
      <c r="C20" s="48">
        <v>8154.6480000000001</v>
      </c>
      <c r="D20" s="48">
        <f t="shared" si="2"/>
        <v>7093.5284785684644</v>
      </c>
      <c r="E20" s="48">
        <f t="shared" si="3"/>
        <v>207.62434664617024</v>
      </c>
      <c r="F20" s="48">
        <f t="shared" si="4"/>
        <v>565.88703548154274</v>
      </c>
      <c r="G20" s="48">
        <f t="shared" si="5"/>
        <v>7202.0801247602785</v>
      </c>
      <c r="H20" s="48">
        <f t="shared" si="6"/>
        <v>952.56787523972162</v>
      </c>
      <c r="I20" s="48">
        <f t="shared" si="7"/>
        <v>907385.55693871784</v>
      </c>
      <c r="J20" s="82">
        <f t="shared" si="8"/>
        <v>0.11681287472368171</v>
      </c>
      <c r="K20">
        <f t="shared" si="1"/>
        <v>952.56787523972162</v>
      </c>
    </row>
    <row r="21" spans="2:11">
      <c r="B21" s="18" t="s">
        <v>33</v>
      </c>
      <c r="C21" s="48">
        <v>7782.3239999999996</v>
      </c>
      <c r="D21" s="48">
        <f t="shared" si="2"/>
        <v>7434.6777255878114</v>
      </c>
      <c r="E21" s="48">
        <f t="shared" si="3"/>
        <v>230.34330442524779</v>
      </c>
      <c r="F21" s="48">
        <f t="shared" si="4"/>
        <v>-352.73374245874055</v>
      </c>
      <c r="G21" s="48">
        <f t="shared" si="5"/>
        <v>6435.1597418813008</v>
      </c>
      <c r="H21" s="48">
        <f t="shared" si="6"/>
        <v>1347.1642581186989</v>
      </c>
      <c r="I21" s="48">
        <f t="shared" si="7"/>
        <v>1814851.5383525044</v>
      </c>
      <c r="J21" s="82">
        <f t="shared" si="8"/>
        <v>0.1731056504610575</v>
      </c>
      <c r="K21">
        <f t="shared" si="1"/>
        <v>1347.1642581186989</v>
      </c>
    </row>
    <row r="22" spans="2:11">
      <c r="B22" s="18" t="s">
        <v>34</v>
      </c>
      <c r="C22" s="48">
        <v>4575.808</v>
      </c>
      <c r="D22" s="48">
        <f t="shared" si="2"/>
        <v>7560.7963963449965</v>
      </c>
      <c r="E22" s="48">
        <f t="shared" si="3"/>
        <v>212.6097203130202</v>
      </c>
      <c r="F22" s="48">
        <f t="shared" si="4"/>
        <v>-2438.2974759040026</v>
      </c>
      <c r="G22" s="48">
        <f t="shared" si="5"/>
        <v>5627.3549466797267</v>
      </c>
      <c r="H22" s="48">
        <f t="shared" si="6"/>
        <v>-1051.5469466797267</v>
      </c>
      <c r="I22" s="48">
        <f t="shared" si="7"/>
        <v>1105750.9810714561</v>
      </c>
      <c r="J22" s="82">
        <f t="shared" si="8"/>
        <v>0.22980574068661244</v>
      </c>
      <c r="K22">
        <f t="shared" si="1"/>
        <v>1051.5469466797267</v>
      </c>
    </row>
    <row r="23" spans="2:11">
      <c r="B23" s="18" t="s">
        <v>35</v>
      </c>
      <c r="C23" s="48">
        <v>6464.8639999999996</v>
      </c>
      <c r="D23" s="48">
        <f t="shared" si="2"/>
        <v>7921.9166616921248</v>
      </c>
      <c r="E23" s="48">
        <f t="shared" si="3"/>
        <v>237.87845141072555</v>
      </c>
      <c r="F23" s="48">
        <f t="shared" si="4"/>
        <v>-2236.0370889098217</v>
      </c>
      <c r="G23" s="48">
        <f t="shared" si="5"/>
        <v>4966.5060333246838</v>
      </c>
      <c r="H23" s="48">
        <f t="shared" si="6"/>
        <v>1498.3579666753158</v>
      </c>
      <c r="I23" s="48">
        <f t="shared" si="7"/>
        <v>2245076.5962993866</v>
      </c>
      <c r="J23" s="82">
        <f t="shared" si="8"/>
        <v>0.23176944892813148</v>
      </c>
      <c r="K23">
        <f t="shared" si="1"/>
        <v>1498.3579666753158</v>
      </c>
    </row>
    <row r="24" spans="2:11">
      <c r="B24" s="18" t="s">
        <v>36</v>
      </c>
      <c r="C24" s="48">
        <v>3092.25</v>
      </c>
      <c r="D24" s="48">
        <f t="shared" si="2"/>
        <v>8090.6228768597039</v>
      </c>
      <c r="E24" s="48">
        <f t="shared" si="3"/>
        <v>226.10895291044343</v>
      </c>
      <c r="F24" s="48">
        <f t="shared" si="4"/>
        <v>-4635.5427841086503</v>
      </c>
      <c r="G24" s="48">
        <f t="shared" si="5"/>
        <v>3790.1450297695164</v>
      </c>
      <c r="H24" s="48">
        <f t="shared" si="6"/>
        <v>-697.89502976951644</v>
      </c>
      <c r="I24" s="48">
        <f t="shared" si="7"/>
        <v>487057.47257699422</v>
      </c>
      <c r="J24" s="82">
        <f t="shared" si="8"/>
        <v>0.22569165810316644</v>
      </c>
      <c r="K24">
        <f t="shared" si="1"/>
        <v>697.89502976951644</v>
      </c>
    </row>
    <row r="25" spans="2:11">
      <c r="B25" s="18" t="s">
        <v>37</v>
      </c>
      <c r="C25" s="48">
        <v>6375.4879999999994</v>
      </c>
      <c r="D25" s="48">
        <f t="shared" si="2"/>
        <v>8179.9984121530197</v>
      </c>
      <c r="E25" s="48">
        <f t="shared" si="3"/>
        <v>202.8440732276982</v>
      </c>
      <c r="F25" s="48">
        <f t="shared" si="4"/>
        <v>-1087.3007151612424</v>
      </c>
      <c r="G25" s="48">
        <f t="shared" si="5"/>
        <v>7755.0237464368138</v>
      </c>
      <c r="H25" s="48">
        <f t="shared" si="6"/>
        <v>-1379.5357464368144</v>
      </c>
      <c r="I25" s="48">
        <f t="shared" si="7"/>
        <v>1903118.8756969788</v>
      </c>
      <c r="J25" s="82">
        <f t="shared" si="8"/>
        <v>0.21638120037820077</v>
      </c>
      <c r="K25">
        <f t="shared" si="1"/>
        <v>1379.5357464368144</v>
      </c>
    </row>
    <row r="26" spans="2:11">
      <c r="B26" s="18" t="s">
        <v>38</v>
      </c>
      <c r="C26" s="48">
        <v>6308.19</v>
      </c>
      <c r="D26" s="48">
        <f t="shared" si="2"/>
        <v>8256.1022270489248</v>
      </c>
      <c r="E26" s="48">
        <f t="shared" si="3"/>
        <v>181.27950684418474</v>
      </c>
      <c r="F26" s="48">
        <f t="shared" si="4"/>
        <v>-1283.1197874323273</v>
      </c>
      <c r="G26" s="48">
        <f t="shared" si="5"/>
        <v>7586.9024020473844</v>
      </c>
      <c r="H26" s="48">
        <f t="shared" si="6"/>
        <v>-1278.7124020473848</v>
      </c>
      <c r="I26" s="48">
        <f t="shared" si="7"/>
        <v>1635105.4071497926</v>
      </c>
      <c r="J26" s="82">
        <f t="shared" si="8"/>
        <v>0.20270670383222206</v>
      </c>
      <c r="K26">
        <f t="shared" si="1"/>
        <v>1278.7124020473848</v>
      </c>
    </row>
    <row r="27" spans="2:11">
      <c r="B27" s="18" t="s">
        <v>39</v>
      </c>
      <c r="C27" s="48">
        <v>9265.6540000000005</v>
      </c>
      <c r="D27" s="48">
        <f t="shared" si="2"/>
        <v>8340.4666026170999</v>
      </c>
      <c r="E27" s="48">
        <f t="shared" si="3"/>
        <v>164.78961792114657</v>
      </c>
      <c r="F27" s="48">
        <f t="shared" si="4"/>
        <v>1433.5376832729103</v>
      </c>
      <c r="G27" s="48">
        <f t="shared" si="5"/>
        <v>10243.453650559775</v>
      </c>
      <c r="H27" s="48">
        <f t="shared" si="6"/>
        <v>-977.79965055977482</v>
      </c>
      <c r="I27" s="48">
        <f t="shared" si="7"/>
        <v>956092.15663481771</v>
      </c>
      <c r="J27" s="82">
        <f t="shared" si="8"/>
        <v>0.10552948022446929</v>
      </c>
      <c r="K27">
        <f t="shared" si="1"/>
        <v>977.79965055977482</v>
      </c>
    </row>
    <row r="28" spans="2:11">
      <c r="B28" s="18" t="s">
        <v>40</v>
      </c>
      <c r="C28" s="48">
        <v>10319.85</v>
      </c>
      <c r="D28" s="48">
        <f t="shared" si="2"/>
        <v>8318.3369037257671</v>
      </c>
      <c r="E28" s="48">
        <f t="shared" si="3"/>
        <v>132.98572175729799</v>
      </c>
      <c r="F28" s="48">
        <f t="shared" si="4"/>
        <v>2981.9635882554621</v>
      </c>
      <c r="G28" s="48">
        <f t="shared" si="5"/>
        <v>12205.72313720491</v>
      </c>
      <c r="H28" s="48">
        <f t="shared" si="6"/>
        <v>-1885.8731372049097</v>
      </c>
      <c r="I28" s="48">
        <f t="shared" si="7"/>
        <v>3556517.489631088</v>
      </c>
      <c r="J28" s="82">
        <f t="shared" si="8"/>
        <v>0.18274230121609419</v>
      </c>
      <c r="K28">
        <f t="shared" si="1"/>
        <v>1885.8731372049097</v>
      </c>
    </row>
    <row r="29" spans="2:11">
      <c r="B29" s="18" t="s">
        <v>41</v>
      </c>
      <c r="C29" s="48">
        <v>11297.114999999998</v>
      </c>
      <c r="D29" s="48">
        <f t="shared" si="2"/>
        <v>8353.8788227114619</v>
      </c>
      <c r="E29" s="48">
        <f t="shared" si="3"/>
        <v>116.40588058300314</v>
      </c>
      <c r="F29" s="48">
        <f t="shared" si="4"/>
        <v>3454.3595111266704</v>
      </c>
      <c r="G29" s="48">
        <f t="shared" si="5"/>
        <v>12280.248542149731</v>
      </c>
      <c r="H29" s="48">
        <f t="shared" si="6"/>
        <v>-983.13354214973333</v>
      </c>
      <c r="I29" s="48">
        <f t="shared" si="7"/>
        <v>966551.56169988145</v>
      </c>
      <c r="J29" s="82">
        <f t="shared" si="8"/>
        <v>8.7025186709149507E-2</v>
      </c>
      <c r="K29">
        <f t="shared" si="1"/>
        <v>983.13354214973333</v>
      </c>
    </row>
    <row r="30" spans="2:11">
      <c r="B30" s="18" t="s">
        <v>42</v>
      </c>
      <c r="C30" s="48">
        <v>11052.812999999998</v>
      </c>
      <c r="D30" s="48">
        <f t="shared" si="2"/>
        <v>8504.1579131761846</v>
      </c>
      <c r="E30" s="48">
        <f t="shared" si="3"/>
        <v>122.16933011933557</v>
      </c>
      <c r="F30" s="48">
        <f t="shared" si="4"/>
        <v>2370.9794679532706</v>
      </c>
      <c r="G30" s="48">
        <f t="shared" si="5"/>
        <v>10711.058184734293</v>
      </c>
      <c r="H30" s="48">
        <f t="shared" si="6"/>
        <v>341.75481526570547</v>
      </c>
      <c r="I30" s="48">
        <f t="shared" si="7"/>
        <v>116796.35375729647</v>
      </c>
      <c r="J30" s="82">
        <f t="shared" si="8"/>
        <v>3.0920166229692434E-2</v>
      </c>
      <c r="K30">
        <f t="shared" si="1"/>
        <v>341.75481526570547</v>
      </c>
    </row>
    <row r="31" spans="2:11">
      <c r="B31" s="18" t="s">
        <v>43</v>
      </c>
      <c r="C31" s="48">
        <v>9199.42</v>
      </c>
      <c r="D31" s="48">
        <f t="shared" si="2"/>
        <v>8625.3418630094548</v>
      </c>
      <c r="E31" s="48">
        <f t="shared" si="3"/>
        <v>122.00166990724861</v>
      </c>
      <c r="F31" s="48">
        <f t="shared" si="4"/>
        <v>579.24676590882177</v>
      </c>
      <c r="G31" s="48">
        <f t="shared" si="5"/>
        <v>9209.3617344505183</v>
      </c>
      <c r="H31" s="48">
        <f t="shared" si="6"/>
        <v>-9.9417344505181973</v>
      </c>
      <c r="I31" s="48">
        <f t="shared" si="7"/>
        <v>98.83808388462036</v>
      </c>
      <c r="J31" s="82">
        <f t="shared" si="8"/>
        <v>1.0806914403862632E-3</v>
      </c>
      <c r="K31">
        <f t="shared" si="1"/>
        <v>9.9417344505181973</v>
      </c>
    </row>
    <row r="32" spans="2:11">
      <c r="B32" s="18" t="s">
        <v>44</v>
      </c>
      <c r="C32" s="48">
        <v>11255.789999999999</v>
      </c>
      <c r="D32" s="48">
        <f t="shared" si="2"/>
        <v>8939.8813418813061</v>
      </c>
      <c r="E32" s="48">
        <f t="shared" si="3"/>
        <v>154.76153971818042</v>
      </c>
      <c r="F32" s="48">
        <f t="shared" si="4"/>
        <v>1305.9874111150175</v>
      </c>
      <c r="G32" s="48">
        <f t="shared" si="5"/>
        <v>9313.2305683982468</v>
      </c>
      <c r="H32" s="48">
        <f t="shared" si="6"/>
        <v>1942.5594316017523</v>
      </c>
      <c r="I32" s="48">
        <f t="shared" si="7"/>
        <v>3773537.1453049229</v>
      </c>
      <c r="J32" s="82">
        <f t="shared" si="8"/>
        <v>0.17258312669317324</v>
      </c>
      <c r="K32">
        <f t="shared" si="1"/>
        <v>1942.5594316017523</v>
      </c>
    </row>
    <row r="33" spans="2:11">
      <c r="B33" s="18" t="s">
        <v>45</v>
      </c>
      <c r="C33" s="48">
        <v>7258.4560000000001</v>
      </c>
      <c r="D33" s="48">
        <f t="shared" si="2"/>
        <v>8947.6096364563455</v>
      </c>
      <c r="E33" s="48">
        <f t="shared" si="3"/>
        <v>129.74416783329693</v>
      </c>
      <c r="F33" s="48">
        <f t="shared" si="4"/>
        <v>-917.91811090168562</v>
      </c>
      <c r="G33" s="48">
        <f t="shared" si="5"/>
        <v>8741.9091391407455</v>
      </c>
      <c r="H33" s="48">
        <f t="shared" si="6"/>
        <v>-1483.4531391407454</v>
      </c>
      <c r="I33" s="48">
        <f t="shared" si="7"/>
        <v>2200633.2160265315</v>
      </c>
      <c r="J33" s="82">
        <f t="shared" si="8"/>
        <v>0.20437585336891831</v>
      </c>
      <c r="K33">
        <f t="shared" si="1"/>
        <v>1483.4531391407454</v>
      </c>
    </row>
    <row r="34" spans="2:11">
      <c r="B34" s="18" t="s">
        <v>46</v>
      </c>
      <c r="C34" s="48">
        <v>4484.076</v>
      </c>
      <c r="D34" s="48">
        <f t="shared" si="2"/>
        <v>8863.7617854101627</v>
      </c>
      <c r="E34" s="48">
        <f t="shared" si="3"/>
        <v>93.401972143138963</v>
      </c>
      <c r="F34" s="48">
        <f t="shared" si="4"/>
        <v>-3259.3285983370861</v>
      </c>
      <c r="G34" s="48">
        <f t="shared" si="5"/>
        <v>6639.0563283856391</v>
      </c>
      <c r="H34" s="48">
        <f t="shared" si="6"/>
        <v>-2154.980328385639</v>
      </c>
      <c r="I34" s="48">
        <f t="shared" si="7"/>
        <v>4643940.2157290764</v>
      </c>
      <c r="J34" s="82">
        <f t="shared" si="8"/>
        <v>0.48058514806297642</v>
      </c>
      <c r="K34">
        <f t="shared" si="1"/>
        <v>2154.980328385639</v>
      </c>
    </row>
    <row r="35" spans="2:11">
      <c r="B35" s="18" t="s">
        <v>47</v>
      </c>
      <c r="C35" s="48">
        <v>6493.1359999999995</v>
      </c>
      <c r="D35" s="48">
        <f t="shared" si="2"/>
        <v>8934.5663414378032</v>
      </c>
      <c r="E35" s="48">
        <f t="shared" si="3"/>
        <v>89.557073242563646</v>
      </c>
      <c r="F35" s="48">
        <f t="shared" si="4"/>
        <v>-2322.8998004227633</v>
      </c>
      <c r="G35" s="48">
        <f t="shared" si="5"/>
        <v>6721.126668643481</v>
      </c>
      <c r="H35" s="48">
        <f t="shared" si="6"/>
        <v>-227.99066864348151</v>
      </c>
      <c r="I35" s="48">
        <f t="shared" si="7"/>
        <v>51979.744988501785</v>
      </c>
      <c r="J35" s="82">
        <f t="shared" si="8"/>
        <v>3.5112566353682033E-2</v>
      </c>
      <c r="K35">
        <f t="shared" si="1"/>
        <v>227.99066864348151</v>
      </c>
    </row>
    <row r="36" spans="2:11">
      <c r="B36" s="18" t="s">
        <v>48</v>
      </c>
      <c r="C36" s="48">
        <v>3783.9449999999997</v>
      </c>
      <c r="D36" s="48">
        <f t="shared" si="2"/>
        <v>8964.1946332807584</v>
      </c>
      <c r="E36" s="48">
        <f t="shared" si="3"/>
        <v>79.36032753772443</v>
      </c>
      <c r="F36" s="48">
        <f t="shared" si="4"/>
        <v>-4865.9043627701212</v>
      </c>
      <c r="G36" s="48">
        <f t="shared" si="5"/>
        <v>4388.5806305717169</v>
      </c>
      <c r="H36" s="48">
        <f t="shared" si="6"/>
        <v>-604.63563057171723</v>
      </c>
      <c r="I36" s="48">
        <f t="shared" si="7"/>
        <v>365584.24575685809</v>
      </c>
      <c r="J36" s="82">
        <f t="shared" si="8"/>
        <v>0.15978975132347781</v>
      </c>
      <c r="K36">
        <f t="shared" si="1"/>
        <v>604.63563057171723</v>
      </c>
    </row>
    <row r="37" spans="2:11">
      <c r="B37" s="18" t="s">
        <v>49</v>
      </c>
      <c r="C37" s="48">
        <v>8938.1320000000014</v>
      </c>
      <c r="D37" s="48">
        <f t="shared" si="2"/>
        <v>9140.8742955151611</v>
      </c>
      <c r="E37" s="48">
        <f t="shared" si="3"/>
        <v>95.918990752468972</v>
      </c>
      <c r="F37" s="48">
        <f t="shared" si="4"/>
        <v>-713.21275522890028</v>
      </c>
      <c r="G37" s="48">
        <f t="shared" si="5"/>
        <v>7956.254245657241</v>
      </c>
      <c r="H37" s="48">
        <f t="shared" si="6"/>
        <v>981.87775434276045</v>
      </c>
      <c r="I37" s="48">
        <f t="shared" si="7"/>
        <v>964083.9244731823</v>
      </c>
      <c r="J37" s="82">
        <f t="shared" si="8"/>
        <v>0.10985267999429414</v>
      </c>
      <c r="K37">
        <f t="shared" si="1"/>
        <v>981.87775434276045</v>
      </c>
    </row>
    <row r="38" spans="2:11">
      <c r="B38" s="18" t="s">
        <v>50</v>
      </c>
      <c r="C38" s="48">
        <v>10206.913999999999</v>
      </c>
      <c r="D38" s="48">
        <f t="shared" si="2"/>
        <v>9460.1244143180265</v>
      </c>
      <c r="E38" s="48">
        <f t="shared" si="3"/>
        <v>133.91827369333072</v>
      </c>
      <c r="F38" s="48">
        <f t="shared" si="4"/>
        <v>-424.65228616803063</v>
      </c>
      <c r="G38" s="48">
        <f t="shared" si="5"/>
        <v>7953.6734988353028</v>
      </c>
      <c r="H38" s="48">
        <f t="shared" si="6"/>
        <v>2253.2405011646961</v>
      </c>
      <c r="I38" s="48">
        <f t="shared" si="7"/>
        <v>5077092.7560889311</v>
      </c>
      <c r="J38" s="82">
        <f t="shared" si="8"/>
        <v>0.22075629334828298</v>
      </c>
      <c r="K38">
        <f t="shared" si="1"/>
        <v>2253.2405011646961</v>
      </c>
    </row>
    <row r="39" spans="2:11">
      <c r="B39" s="18" t="s">
        <v>51</v>
      </c>
      <c r="C39" s="48">
        <v>11594.027999999998</v>
      </c>
      <c r="D39" s="48">
        <f t="shared" si="2"/>
        <v>9650.1864453409289</v>
      </c>
      <c r="E39" s="48">
        <f t="shared" si="3"/>
        <v>143.47100617067733</v>
      </c>
      <c r="F39" s="48">
        <f t="shared" si="4"/>
        <v>1649.3499235416809</v>
      </c>
      <c r="G39" s="48">
        <f t="shared" si="5"/>
        <v>11027.580371284268</v>
      </c>
      <c r="H39" s="48">
        <f t="shared" si="6"/>
        <v>566.44762871573039</v>
      </c>
      <c r="I39" s="48">
        <f t="shared" si="7"/>
        <v>320862.91607767396</v>
      </c>
      <c r="J39" s="82">
        <f t="shared" si="8"/>
        <v>4.8856844982238308E-2</v>
      </c>
      <c r="K39">
        <f t="shared" si="1"/>
        <v>566.44762871573039</v>
      </c>
    </row>
    <row r="40" spans="2:11">
      <c r="B40" s="18" t="s">
        <v>52</v>
      </c>
      <c r="C40" s="48">
        <v>10956.597</v>
      </c>
      <c r="D40" s="48">
        <f t="shared" si="2"/>
        <v>9613.3639184679832</v>
      </c>
      <c r="E40" s="48">
        <f t="shared" si="3"/>
        <v>112.79447202902266</v>
      </c>
      <c r="F40" s="48">
        <f t="shared" si="4"/>
        <v>2288.9292577650644</v>
      </c>
      <c r="G40" s="48">
        <f t="shared" si="5"/>
        <v>12775.621039767069</v>
      </c>
      <c r="H40" s="48">
        <f t="shared" si="6"/>
        <v>-1819.0240397670696</v>
      </c>
      <c r="I40" s="48">
        <f t="shared" si="7"/>
        <v>3308848.4572505094</v>
      </c>
      <c r="J40" s="82">
        <f t="shared" si="8"/>
        <v>0.16602089497013256</v>
      </c>
      <c r="K40">
        <f t="shared" si="1"/>
        <v>1819.0240397670696</v>
      </c>
    </row>
    <row r="41" spans="2:11">
      <c r="B41" s="18" t="s">
        <v>53</v>
      </c>
      <c r="C41" s="48">
        <v>12183.350999999999</v>
      </c>
      <c r="D41" s="48">
        <f t="shared" si="2"/>
        <v>9627.3236638537473</v>
      </c>
      <c r="E41" s="48">
        <f t="shared" si="3"/>
        <v>95.977968324924504</v>
      </c>
      <c r="F41" s="48">
        <f t="shared" si="4"/>
        <v>3074.4465023120956</v>
      </c>
      <c r="G41" s="48">
        <f t="shared" si="5"/>
        <v>13180.517901623676</v>
      </c>
      <c r="H41" s="48">
        <f t="shared" si="6"/>
        <v>-997.1669016236774</v>
      </c>
      <c r="I41" s="48">
        <f t="shared" si="7"/>
        <v>994341.82969376468</v>
      </c>
      <c r="J41" s="82">
        <f t="shared" si="8"/>
        <v>8.1846685827542648E-2</v>
      </c>
      <c r="K41">
        <f t="shared" si="1"/>
        <v>997.1669016236774</v>
      </c>
    </row>
    <row r="42" spans="2:11">
      <c r="B42" s="18" t="s">
        <v>54</v>
      </c>
      <c r="C42" s="48">
        <v>14452.444999999998</v>
      </c>
      <c r="D42" s="48">
        <f t="shared" si="2"/>
        <v>9957.0322985735947</v>
      </c>
      <c r="E42" s="48">
        <f t="shared" si="3"/>
        <v>135.74670903666549</v>
      </c>
      <c r="F42" s="48">
        <f t="shared" si="4"/>
        <v>3269.4219864704846</v>
      </c>
      <c r="G42" s="48">
        <f t="shared" si="5"/>
        <v>12094.281100131942</v>
      </c>
      <c r="H42" s="48">
        <f t="shared" si="6"/>
        <v>2358.1638998680555</v>
      </c>
      <c r="I42" s="48">
        <f t="shared" si="7"/>
        <v>5560936.9786409168</v>
      </c>
      <c r="J42" s="82">
        <f t="shared" si="8"/>
        <v>0.16316712499982222</v>
      </c>
      <c r="K42">
        <f t="shared" si="1"/>
        <v>2358.1638998680555</v>
      </c>
    </row>
    <row r="43" spans="2:11">
      <c r="B43" s="18" t="s">
        <v>55</v>
      </c>
      <c r="C43" s="48">
        <v>7790.4749999999995</v>
      </c>
      <c r="D43" s="48">
        <f t="shared" si="2"/>
        <v>9807.1725734760166</v>
      </c>
      <c r="E43" s="48">
        <f t="shared" si="3"/>
        <v>87.151424558683146</v>
      </c>
      <c r="F43" s="48">
        <f t="shared" si="4"/>
        <v>-518.60217255578937</v>
      </c>
      <c r="G43" s="48">
        <f t="shared" si="5"/>
        <v>10672.025773519083</v>
      </c>
      <c r="H43" s="48">
        <f t="shared" si="6"/>
        <v>-2881.5507735190831</v>
      </c>
      <c r="I43" s="48">
        <f t="shared" si="7"/>
        <v>8303334.860368426</v>
      </c>
      <c r="J43" s="82">
        <f t="shared" si="8"/>
        <v>0.36988126828198326</v>
      </c>
      <c r="K43">
        <f t="shared" si="1"/>
        <v>2881.5507735190831</v>
      </c>
    </row>
    <row r="44" spans="2:11">
      <c r="B44" s="18" t="s">
        <v>56</v>
      </c>
      <c r="C44" s="48">
        <v>10163.48</v>
      </c>
      <c r="D44" s="48">
        <f t="shared" si="2"/>
        <v>9791.5579026783453</v>
      </c>
      <c r="E44" s="48">
        <f t="shared" si="3"/>
        <v>69.666007419284242</v>
      </c>
      <c r="F44" s="48">
        <f t="shared" si="4"/>
        <v>910.96252647220513</v>
      </c>
      <c r="G44" s="48">
        <f t="shared" si="5"/>
        <v>11200.311409149715</v>
      </c>
      <c r="H44" s="48">
        <f t="shared" si="6"/>
        <v>-1036.8314091497159</v>
      </c>
      <c r="I44" s="48">
        <f t="shared" si="7"/>
        <v>1075019.3709993856</v>
      </c>
      <c r="J44" s="82">
        <f t="shared" si="8"/>
        <v>0.1020153932658613</v>
      </c>
      <c r="K44">
        <f t="shared" si="1"/>
        <v>1036.8314091497159</v>
      </c>
    </row>
    <row r="45" spans="2:11">
      <c r="B45" s="18" t="s">
        <v>57</v>
      </c>
      <c r="C45" s="48">
        <v>8161.829999999999</v>
      </c>
      <c r="D45" s="48">
        <f t="shared" si="2"/>
        <v>9783.7675215371091</v>
      </c>
      <c r="E45" s="48">
        <f t="shared" si="3"/>
        <v>56.486979264174735</v>
      </c>
      <c r="F45" s="48">
        <f t="shared" si="4"/>
        <v>-1215.6544494272403</v>
      </c>
      <c r="G45" s="48">
        <f t="shared" si="5"/>
        <v>8943.3057991959431</v>
      </c>
      <c r="H45" s="48">
        <f t="shared" si="6"/>
        <v>-781.47579919594409</v>
      </c>
      <c r="I45" s="48">
        <f t="shared" si="7"/>
        <v>610704.42472893954</v>
      </c>
      <c r="J45" s="82">
        <f t="shared" si="8"/>
        <v>9.5747620226829547E-2</v>
      </c>
      <c r="K45">
        <f t="shared" si="1"/>
        <v>781.47579919594409</v>
      </c>
    </row>
    <row r="46" spans="2:11">
      <c r="B46" s="18" t="s">
        <v>58</v>
      </c>
      <c r="C46" s="48">
        <v>5493.1660000000002</v>
      </c>
      <c r="D46" s="48">
        <f t="shared" si="2"/>
        <v>9732.4406008027054</v>
      </c>
      <c r="E46" s="48">
        <f t="shared" si="3"/>
        <v>38.142689658118243</v>
      </c>
      <c r="F46" s="48">
        <f t="shared" si="4"/>
        <v>-3673.7568517619875</v>
      </c>
      <c r="G46" s="48">
        <f t="shared" si="5"/>
        <v>6580.9259024641979</v>
      </c>
      <c r="H46" s="48">
        <f t="shared" si="6"/>
        <v>-1087.7599024641977</v>
      </c>
      <c r="I46" s="48">
        <f t="shared" si="7"/>
        <v>1183221.6054089209</v>
      </c>
      <c r="J46" s="82">
        <f t="shared" si="8"/>
        <v>0.19802057728898009</v>
      </c>
      <c r="K46">
        <f t="shared" si="1"/>
        <v>1087.7599024641977</v>
      </c>
    </row>
    <row r="47" spans="2:11">
      <c r="B47" s="18" t="s">
        <v>59</v>
      </c>
      <c r="C47" s="48">
        <v>7141.0360000000001</v>
      </c>
      <c r="D47" s="48">
        <f t="shared" si="2"/>
        <v>9740.1897617502291</v>
      </c>
      <c r="E47" s="48">
        <f t="shared" si="3"/>
        <v>32.97129995025599</v>
      </c>
      <c r="F47" s="48">
        <f t="shared" si="4"/>
        <v>-2439.7301629188523</v>
      </c>
      <c r="G47" s="48">
        <f t="shared" si="5"/>
        <v>7447.68349003806</v>
      </c>
      <c r="H47" s="48">
        <f t="shared" si="6"/>
        <v>-306.64749003805991</v>
      </c>
      <c r="I47" s="48">
        <f t="shared" si="7"/>
        <v>94032.683146642055</v>
      </c>
      <c r="J47" s="82">
        <f t="shared" si="8"/>
        <v>4.2941596994898204E-2</v>
      </c>
      <c r="K47">
        <f t="shared" si="1"/>
        <v>306.64749003805991</v>
      </c>
    </row>
    <row r="48" spans="2:11">
      <c r="B48" s="18" t="s">
        <v>60</v>
      </c>
      <c r="C48" s="48">
        <v>2128.2849999999999</v>
      </c>
      <c r="D48" s="48">
        <f t="shared" si="2"/>
        <v>9497.7218069820301</v>
      </c>
      <c r="E48" s="48">
        <f t="shared" si="3"/>
        <v>-13.894062099519768</v>
      </c>
      <c r="F48" s="48">
        <f t="shared" si="4"/>
        <v>-5924.6714536473737</v>
      </c>
      <c r="G48" s="48">
        <f t="shared" si="5"/>
        <v>4907.2566989303632</v>
      </c>
      <c r="H48" s="48">
        <f t="shared" si="6"/>
        <v>-2778.9716989303633</v>
      </c>
      <c r="I48" s="48">
        <f t="shared" si="7"/>
        <v>7722683.7034559101</v>
      </c>
      <c r="J48" s="82">
        <f t="shared" si="8"/>
        <v>1.3057328783176894</v>
      </c>
      <c r="K48">
        <f t="shared" si="1"/>
        <v>2778.9716989303633</v>
      </c>
    </row>
    <row r="49" spans="2:11">
      <c r="B49" s="18" t="s">
        <v>61</v>
      </c>
      <c r="C49" s="48">
        <v>9041.112000000001</v>
      </c>
      <c r="D49" s="48">
        <f t="shared" si="2"/>
        <v>9510.6381996136824</v>
      </c>
      <c r="E49" s="48">
        <f t="shared" si="3"/>
        <v>-9.3323242710470655</v>
      </c>
      <c r="F49" s="48">
        <f t="shared" si="4"/>
        <v>-610.15545067064375</v>
      </c>
      <c r="G49" s="48">
        <f t="shared" si="5"/>
        <v>8770.6149896536099</v>
      </c>
      <c r="H49" s="48">
        <f t="shared" si="6"/>
        <v>270.49701034639111</v>
      </c>
      <c r="I49" s="48">
        <f t="shared" si="7"/>
        <v>73168.632606335625</v>
      </c>
      <c r="J49" s="82">
        <f t="shared" si="8"/>
        <v>2.9918555410705129E-2</v>
      </c>
      <c r="K49">
        <f t="shared" si="1"/>
        <v>270.49701034639111</v>
      </c>
    </row>
    <row r="50" spans="2:11">
      <c r="B50" s="18" t="s">
        <v>62</v>
      </c>
      <c r="C50" s="48">
        <v>7879.6800000000012</v>
      </c>
      <c r="D50" s="48">
        <f t="shared" si="2"/>
        <v>9382.6672028268895</v>
      </c>
      <c r="E50" s="48">
        <f t="shared" si="3"/>
        <v>-29.518424274252887</v>
      </c>
      <c r="F50" s="48">
        <f t="shared" si="4"/>
        <v>-880.69012396072708</v>
      </c>
      <c r="G50" s="48">
        <f t="shared" si="5"/>
        <v>9076.6535891746043</v>
      </c>
      <c r="H50" s="48">
        <f t="shared" si="6"/>
        <v>-1196.9735891746031</v>
      </c>
      <c r="I50" s="48">
        <f t="shared" si="7"/>
        <v>1432745.7731815316</v>
      </c>
      <c r="J50" s="82">
        <f t="shared" si="8"/>
        <v>0.15190637045852154</v>
      </c>
      <c r="K50">
        <f t="shared" si="1"/>
        <v>1196.9735891746031</v>
      </c>
    </row>
    <row r="51" spans="2:11">
      <c r="B51" s="18" t="s">
        <v>63</v>
      </c>
      <c r="C51" s="48">
        <v>11274.6</v>
      </c>
      <c r="D51" s="48">
        <f t="shared" si="2"/>
        <v>9380.1182430966328</v>
      </c>
      <c r="E51" s="48">
        <f t="shared" si="3"/>
        <v>-24.929631288173528</v>
      </c>
      <c r="F51" s="48">
        <f t="shared" si="4"/>
        <v>1753.0184494638447</v>
      </c>
      <c r="G51" s="48">
        <f t="shared" si="5"/>
        <v>11002.498702094317</v>
      </c>
      <c r="H51" s="48">
        <f t="shared" si="6"/>
        <v>272.10129790568317</v>
      </c>
      <c r="I51" s="48">
        <f t="shared" si="7"/>
        <v>74039.116321957335</v>
      </c>
      <c r="J51" s="82">
        <f t="shared" si="8"/>
        <v>2.4134009003040743E-2</v>
      </c>
      <c r="K51">
        <f t="shared" si="1"/>
        <v>272.10129790568317</v>
      </c>
    </row>
    <row r="52" spans="2:11">
      <c r="B52" s="18" t="s">
        <v>64</v>
      </c>
      <c r="C52" s="48">
        <v>11732.252999999999</v>
      </c>
      <c r="D52" s="48">
        <f t="shared" si="2"/>
        <v>9363.9241720333157</v>
      </c>
      <c r="E52" s="48">
        <f t="shared" si="3"/>
        <v>-23.443295605687066</v>
      </c>
      <c r="F52" s="48">
        <f t="shared" si="4"/>
        <v>2322.5080724329664</v>
      </c>
      <c r="G52" s="48">
        <f t="shared" si="5"/>
        <v>11644.117869573523</v>
      </c>
      <c r="H52" s="48">
        <f t="shared" si="6"/>
        <v>88.135130426475371</v>
      </c>
      <c r="I52" s="48">
        <f t="shared" si="7"/>
        <v>7767.8012152918245</v>
      </c>
      <c r="J52" s="82">
        <f t="shared" si="8"/>
        <v>7.5122084757697763E-3</v>
      </c>
      <c r="K52">
        <f t="shared" si="1"/>
        <v>88.135130426475371</v>
      </c>
    </row>
    <row r="53" spans="2:11">
      <c r="B53" s="18" t="s">
        <v>65</v>
      </c>
      <c r="C53" s="48">
        <v>14142.308000000001</v>
      </c>
      <c r="D53" s="48">
        <f t="shared" si="2"/>
        <v>9511.6911234114923</v>
      </c>
      <c r="E53" s="48">
        <f t="shared" si="3"/>
        <v>5.6877380944004443</v>
      </c>
      <c r="F53" s="48">
        <f t="shared" si="4"/>
        <v>3732.565387046845</v>
      </c>
      <c r="G53" s="48">
        <f t="shared" si="5"/>
        <v>12414.927378739725</v>
      </c>
      <c r="H53" s="48">
        <f t="shared" si="6"/>
        <v>1727.3806212602758</v>
      </c>
      <c r="I53" s="48">
        <f t="shared" si="7"/>
        <v>2983843.8107055365</v>
      </c>
      <c r="J53" s="82">
        <f t="shared" si="8"/>
        <v>0.12214276631935012</v>
      </c>
      <c r="K53">
        <f t="shared" si="1"/>
        <v>1727.3806212602758</v>
      </c>
    </row>
    <row r="54" spans="2:11">
      <c r="B54" s="18" t="s">
        <v>66</v>
      </c>
      <c r="C54" s="48">
        <v>12632.871999999999</v>
      </c>
      <c r="D54" s="48">
        <f t="shared" si="2"/>
        <v>9502.1221220498555</v>
      </c>
      <c r="E54" s="48">
        <f t="shared" si="3"/>
        <v>3.0918386136341844</v>
      </c>
      <c r="F54" s="48">
        <f t="shared" si="4"/>
        <v>3210.7762655958286</v>
      </c>
      <c r="G54" s="48">
        <f t="shared" si="5"/>
        <v>12786.800847976378</v>
      </c>
      <c r="H54" s="48">
        <f t="shared" si="6"/>
        <v>-153.92884797637817</v>
      </c>
      <c r="I54" s="48">
        <f t="shared" si="7"/>
        <v>23694.090239334939</v>
      </c>
      <c r="J54" s="82">
        <f t="shared" si="8"/>
        <v>1.2184786482153716E-2</v>
      </c>
      <c r="K54">
        <f t="shared" si="1"/>
        <v>153.92884797637817</v>
      </c>
    </row>
    <row r="55" spans="2:11">
      <c r="B55" s="18" t="s">
        <v>67</v>
      </c>
      <c r="C55" s="48">
        <v>10410.574999999999</v>
      </c>
      <c r="D55" s="48">
        <f t="shared" si="2"/>
        <v>9646.350830096555</v>
      </c>
      <c r="E55" s="48">
        <f t="shared" si="3"/>
        <v>27.105955596754796</v>
      </c>
      <c r="F55" s="48">
        <f t="shared" si="4"/>
        <v>23.916985862316608</v>
      </c>
      <c r="G55" s="48">
        <f t="shared" si="5"/>
        <v>8986.6117881077007</v>
      </c>
      <c r="H55" s="48">
        <f t="shared" si="6"/>
        <v>1423.9632118922982</v>
      </c>
      <c r="I55" s="48">
        <f t="shared" si="7"/>
        <v>2027671.2288226301</v>
      </c>
      <c r="J55" s="82">
        <f t="shared" si="8"/>
        <v>0.13678045755323778</v>
      </c>
      <c r="K55">
        <f t="shared" si="1"/>
        <v>1423.9632118922982</v>
      </c>
    </row>
    <row r="56" spans="2:11">
      <c r="B56" s="18" t="s">
        <v>68</v>
      </c>
      <c r="C56" s="48">
        <v>9244.753999999999</v>
      </c>
      <c r="D56" s="48">
        <f t="shared" si="2"/>
        <v>9540.6751473279164</v>
      </c>
      <c r="E56" s="48">
        <f t="shared" si="3"/>
        <v>4.5134621559873906</v>
      </c>
      <c r="F56" s="48">
        <f t="shared" si="4"/>
        <v>400.5602269969728</v>
      </c>
      <c r="G56" s="48">
        <f t="shared" si="5"/>
        <v>10584.419312165515</v>
      </c>
      <c r="H56" s="48">
        <f t="shared" si="6"/>
        <v>-1339.6653121655163</v>
      </c>
      <c r="I56" s="48">
        <f t="shared" si="7"/>
        <v>1794703.1486195303</v>
      </c>
      <c r="J56" s="82">
        <f t="shared" si="8"/>
        <v>0.1449108664400931</v>
      </c>
      <c r="K56">
        <f t="shared" si="1"/>
        <v>1339.6653121655163</v>
      </c>
    </row>
    <row r="57" spans="2:11">
      <c r="B57" s="18" t="s">
        <v>69</v>
      </c>
      <c r="C57" s="48">
        <v>7975.4400000000005</v>
      </c>
      <c r="D57" s="48">
        <f t="shared" si="2"/>
        <v>9510.092378894833</v>
      </c>
      <c r="E57" s="48">
        <f t="shared" si="3"/>
        <v>-1.458081569036394</v>
      </c>
      <c r="F57" s="48">
        <f t="shared" si="4"/>
        <v>-1350.5616324993528</v>
      </c>
      <c r="G57" s="48">
        <f t="shared" si="5"/>
        <v>8329.5341600566644</v>
      </c>
      <c r="H57" s="48">
        <f t="shared" si="6"/>
        <v>-354.0941600566639</v>
      </c>
      <c r="I57" s="48">
        <f t="shared" si="7"/>
        <v>125382.6741862343</v>
      </c>
      <c r="J57" s="82">
        <f t="shared" si="8"/>
        <v>4.4398072088394358E-2</v>
      </c>
      <c r="K57">
        <f t="shared" si="1"/>
        <v>354.0941600566639</v>
      </c>
    </row>
    <row r="58" spans="2:11">
      <c r="B58" s="18" t="s">
        <v>70</v>
      </c>
      <c r="C58" s="48">
        <v>4133.6399999999994</v>
      </c>
      <c r="D58" s="48">
        <f t="shared" si="2"/>
        <v>9340.015245075072</v>
      </c>
      <c r="E58" s="48">
        <f t="shared" si="3"/>
        <v>-30.148229385105072</v>
      </c>
      <c r="F58" s="48">
        <f t="shared" si="4"/>
        <v>-4321.9153853031303</v>
      </c>
      <c r="G58" s="48">
        <f t="shared" si="5"/>
        <v>5834.8774455638086</v>
      </c>
      <c r="H58" s="48">
        <f t="shared" si="6"/>
        <v>-1701.2374455638092</v>
      </c>
      <c r="I58" s="48">
        <f t="shared" si="7"/>
        <v>2894208.8461884744</v>
      </c>
      <c r="J58" s="82">
        <f t="shared" si="8"/>
        <v>0.41155916953673022</v>
      </c>
      <c r="K58">
        <f t="shared" si="1"/>
        <v>1701.2374455638092</v>
      </c>
    </row>
    <row r="59" spans="2:11">
      <c r="B59" s="18" t="s">
        <v>71</v>
      </c>
      <c r="C59" s="48">
        <v>7045.8269999999993</v>
      </c>
      <c r="D59" s="48">
        <f t="shared" si="2"/>
        <v>9327.2806378699715</v>
      </c>
      <c r="E59" s="48">
        <f t="shared" si="3"/>
        <v>-27.185341219806674</v>
      </c>
      <c r="F59" s="48">
        <f t="shared" si="4"/>
        <v>-2372.7935524636537</v>
      </c>
      <c r="G59" s="48">
        <f t="shared" si="5"/>
        <v>6870.1368527711138</v>
      </c>
      <c r="H59" s="48">
        <f t="shared" si="6"/>
        <v>175.69014722888551</v>
      </c>
      <c r="I59" s="48">
        <f t="shared" si="7"/>
        <v>30867.027833307468</v>
      </c>
      <c r="J59" s="82">
        <f t="shared" si="8"/>
        <v>2.4935347863194131E-2</v>
      </c>
      <c r="K59">
        <f t="shared" si="1"/>
        <v>175.69014722888551</v>
      </c>
    </row>
    <row r="60" spans="2:11">
      <c r="B60" s="18" t="s">
        <v>72</v>
      </c>
      <c r="C60" s="48">
        <v>3536.5840000000003</v>
      </c>
      <c r="D60" s="48">
        <f t="shared" si="2"/>
        <v>9316.068771137403</v>
      </c>
      <c r="E60" s="48">
        <f t="shared" si="3"/>
        <v>-24.467490905397167</v>
      </c>
      <c r="F60" s="48">
        <f t="shared" si="4"/>
        <v>-5863.2706590099424</v>
      </c>
      <c r="G60" s="48">
        <f t="shared" si="5"/>
        <v>3375.4238430027908</v>
      </c>
      <c r="H60" s="48">
        <f t="shared" si="6"/>
        <v>161.16015699720947</v>
      </c>
      <c r="I60" s="48">
        <f t="shared" si="7"/>
        <v>25972.596203365203</v>
      </c>
      <c r="J60" s="82">
        <f t="shared" si="8"/>
        <v>4.5569441301891729E-2</v>
      </c>
      <c r="K60">
        <f t="shared" si="1"/>
        <v>161.16015699720947</v>
      </c>
    </row>
    <row r="61" spans="2:11">
      <c r="B61" s="18" t="s">
        <v>73</v>
      </c>
      <c r="C61" s="48">
        <v>8548.6320000000014</v>
      </c>
      <c r="D61" s="48">
        <f t="shared" si="2"/>
        <v>9278.4373670317509</v>
      </c>
      <c r="E61" s="48">
        <f t="shared" si="3"/>
        <v>-26.707300763844458</v>
      </c>
      <c r="F61" s="48">
        <f t="shared" si="4"/>
        <v>-660.75651005065606</v>
      </c>
      <c r="G61" s="48">
        <f t="shared" si="5"/>
        <v>8681.4458295613622</v>
      </c>
      <c r="H61" s="48">
        <f t="shared" si="6"/>
        <v>-132.81382956136076</v>
      </c>
      <c r="I61" s="48">
        <f t="shared" si="7"/>
        <v>17639.513322754185</v>
      </c>
      <c r="J61" s="82">
        <f t="shared" si="8"/>
        <v>1.5536267037972945E-2</v>
      </c>
      <c r="K61">
        <f t="shared" si="1"/>
        <v>132.81382956136076</v>
      </c>
    </row>
    <row r="62" spans="2:11">
      <c r="B62" s="18" t="s">
        <v>74</v>
      </c>
      <c r="C62" s="48">
        <v>10476.828</v>
      </c>
      <c r="D62" s="48">
        <f t="shared" si="2"/>
        <v>9460.4463671317062</v>
      </c>
      <c r="E62" s="48">
        <f t="shared" si="3"/>
        <v>8.8053026073427709</v>
      </c>
      <c r="F62" s="48">
        <f t="shared" si="4"/>
        <v>-78.400882690064066</v>
      </c>
      <c r="G62" s="48">
        <f t="shared" si="5"/>
        <v>8371.0399423071794</v>
      </c>
      <c r="H62" s="48">
        <f t="shared" si="6"/>
        <v>2105.7880576928201</v>
      </c>
      <c r="I62" s="48">
        <f t="shared" si="7"/>
        <v>4434343.3439216996</v>
      </c>
      <c r="J62" s="82">
        <f t="shared" si="8"/>
        <v>0.20099481042285128</v>
      </c>
      <c r="K62">
        <f t="shared" si="1"/>
        <v>2105.7880576928201</v>
      </c>
    </row>
    <row r="63" spans="2:11">
      <c r="B63" s="18" t="s">
        <v>75</v>
      </c>
      <c r="C63" s="48">
        <v>10629.36</v>
      </c>
      <c r="D63" s="48">
        <f t="shared" si="2"/>
        <v>9410.4850686214013</v>
      </c>
      <c r="E63" s="48">
        <f t="shared" si="3"/>
        <v>-1.193700768659264</v>
      </c>
      <c r="F63" s="48">
        <f t="shared" si="4"/>
        <v>1527.1242014937202</v>
      </c>
      <c r="G63" s="48">
        <f t="shared" si="5"/>
        <v>11222.270119202894</v>
      </c>
      <c r="H63" s="48">
        <f t="shared" si="6"/>
        <v>-592.91011920289384</v>
      </c>
      <c r="I63" s="48">
        <f t="shared" si="7"/>
        <v>351542.40945318976</v>
      </c>
      <c r="J63" s="82">
        <f t="shared" si="8"/>
        <v>5.5780415679108977E-2</v>
      </c>
      <c r="K63">
        <f t="shared" si="1"/>
        <v>592.91011920289384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Simple Average</vt:lpstr>
      <vt:lpstr>SMA n=2</vt:lpstr>
      <vt:lpstr>SMA n=3</vt:lpstr>
      <vt:lpstr>SMA n=4</vt:lpstr>
      <vt:lpstr>WMA n=4 Optimal Cs</vt:lpstr>
      <vt:lpstr>WMA n=3 Optimal Cs</vt:lpstr>
      <vt:lpstr>SES</vt:lpstr>
      <vt:lpstr>Holts</vt:lpstr>
      <vt:lpstr>Holt Additive</vt:lpstr>
      <vt:lpstr>Holt Multiplicative</vt:lpstr>
      <vt:lpstr>Results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mnspg</dc:creator>
  <cp:lastModifiedBy>Natalia Coral Palacios</cp:lastModifiedBy>
  <dcterms:created xsi:type="dcterms:W3CDTF">2001-11-09T12:52:07Z</dcterms:created>
  <dcterms:modified xsi:type="dcterms:W3CDTF">2018-05-10T23:14:14Z</dcterms:modified>
</cp:coreProperties>
</file>