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55" yWindow="45" windowWidth="12600" windowHeight="13410" activeTab="1"/>
  </bookViews>
  <sheets>
    <sheet name="Home Price Index Graph" sheetId="2" r:id="rId1"/>
    <sheet name="Data" sheetId="1" r:id="rId2"/>
  </sheets>
  <calcPr calcId="145621"/>
</workbook>
</file>

<file path=xl/calcChain.xml><?xml version="1.0" encoding="utf-8"?>
<calcChain xmlns="http://schemas.openxmlformats.org/spreadsheetml/2006/main">
  <c r="G173" i="1" l="1"/>
  <c r="N172" i="1" l="1"/>
  <c r="N171" i="1"/>
  <c r="M172" i="1"/>
  <c r="M171" i="1"/>
  <c r="M170" i="1"/>
  <c r="K172" i="1"/>
  <c r="J172" i="1"/>
  <c r="I172" i="1"/>
  <c r="J171" i="1" s="1"/>
  <c r="J170" i="1" s="1"/>
  <c r="J169" i="1" s="1"/>
  <c r="I170" i="1"/>
  <c r="G172" i="1"/>
  <c r="G171" i="1"/>
  <c r="I171" i="1" s="1"/>
  <c r="G170" i="1"/>
  <c r="E171" i="1"/>
  <c r="E170" i="1"/>
  <c r="E169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68" i="1"/>
  <c r="K171" i="1" l="1"/>
  <c r="K170" i="1" s="1"/>
  <c r="K169" i="1" s="1"/>
  <c r="N170" i="1"/>
  <c r="N169" i="1"/>
  <c r="M169" i="1"/>
  <c r="G169" i="1"/>
  <c r="I169" i="1" s="1"/>
  <c r="J168" i="1" s="1"/>
  <c r="N168" i="1"/>
  <c r="M168" i="1"/>
  <c r="G168" i="1"/>
  <c r="I168" i="1" s="1"/>
  <c r="M167" i="1"/>
  <c r="M166" i="1"/>
  <c r="N167" i="1"/>
  <c r="N166" i="1"/>
  <c r="G167" i="1"/>
  <c r="I167" i="1" s="1"/>
  <c r="C22" i="1"/>
  <c r="C20" i="1"/>
  <c r="C19" i="1"/>
  <c r="C17" i="1"/>
  <c r="C16" i="1"/>
  <c r="C15" i="1"/>
  <c r="C13" i="1"/>
  <c r="C12" i="1"/>
  <c r="C11" i="1"/>
  <c r="C9" i="1"/>
  <c r="C8" i="1"/>
  <c r="C7" i="1"/>
  <c r="C5" i="1"/>
  <c r="C4" i="1"/>
  <c r="C3" i="1"/>
  <c r="C21" i="1"/>
  <c r="N165" i="1"/>
  <c r="N164" i="1"/>
  <c r="M165" i="1"/>
  <c r="M164" i="1"/>
  <c r="G165" i="1"/>
  <c r="I165" i="1" s="1"/>
  <c r="G164" i="1"/>
  <c r="I164" i="1" s="1"/>
  <c r="G163" i="1"/>
  <c r="I163" i="1"/>
  <c r="G166" i="1"/>
  <c r="I166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I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N163" i="1"/>
  <c r="M163" i="1"/>
  <c r="N162" i="1"/>
  <c r="M162" i="1"/>
  <c r="G162" i="1"/>
  <c r="I162" i="1"/>
  <c r="N161" i="1"/>
  <c r="M161" i="1"/>
  <c r="G161" i="1"/>
  <c r="I161" i="1"/>
  <c r="N160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M160" i="1"/>
  <c r="M54" i="1"/>
  <c r="M57" i="1"/>
  <c r="M58" i="1"/>
  <c r="M59" i="1"/>
  <c r="M61" i="1"/>
  <c r="M62" i="1"/>
  <c r="M63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G160" i="1"/>
  <c r="I160" i="1" s="1"/>
  <c r="G159" i="1"/>
  <c r="I159" i="1"/>
  <c r="G158" i="1"/>
  <c r="I158" i="1" s="1"/>
  <c r="G157" i="1"/>
  <c r="I157" i="1" s="1"/>
  <c r="G156" i="1"/>
  <c r="I156" i="1" s="1"/>
  <c r="G155" i="1"/>
  <c r="I155" i="1"/>
  <c r="G154" i="1"/>
  <c r="I154" i="1" s="1"/>
  <c r="G153" i="1"/>
  <c r="I153" i="1" s="1"/>
  <c r="G152" i="1"/>
  <c r="I152" i="1" s="1"/>
  <c r="G151" i="1"/>
  <c r="I151" i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/>
  <c r="G138" i="1"/>
  <c r="I138" i="1"/>
  <c r="G137" i="1"/>
  <c r="I137" i="1"/>
  <c r="G136" i="1"/>
  <c r="I136" i="1"/>
  <c r="G135" i="1"/>
  <c r="I135" i="1"/>
  <c r="G134" i="1"/>
  <c r="I134" i="1"/>
  <c r="G133" i="1"/>
  <c r="I133" i="1"/>
  <c r="G132" i="1"/>
  <c r="I132" i="1"/>
  <c r="G131" i="1"/>
  <c r="I131" i="1"/>
  <c r="G130" i="1"/>
  <c r="I130" i="1" s="1"/>
  <c r="G129" i="1"/>
  <c r="I129" i="1" s="1"/>
  <c r="G128" i="1"/>
  <c r="I128" i="1" s="1"/>
  <c r="G127" i="1"/>
  <c r="I127" i="1"/>
  <c r="G126" i="1"/>
  <c r="I126" i="1" s="1"/>
  <c r="G125" i="1"/>
  <c r="I125" i="1" s="1"/>
  <c r="G124" i="1"/>
  <c r="I124" i="1" s="1"/>
  <c r="G123" i="1"/>
  <c r="I123" i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G68" i="1"/>
  <c r="I68" i="1"/>
  <c r="G67" i="1"/>
  <c r="I67" i="1"/>
  <c r="G66" i="1"/>
  <c r="I66" i="1"/>
  <c r="G65" i="1"/>
  <c r="G64" i="1"/>
  <c r="I64" i="1" s="1"/>
  <c r="G63" i="1"/>
  <c r="I63" i="1"/>
  <c r="G62" i="1"/>
  <c r="I62" i="1"/>
  <c r="G61" i="1"/>
  <c r="G60" i="1"/>
  <c r="I60" i="1" s="1"/>
  <c r="G59" i="1"/>
  <c r="I59" i="1" s="1"/>
  <c r="G58" i="1"/>
  <c r="I58" i="1" s="1"/>
  <c r="G57" i="1"/>
  <c r="G56" i="1"/>
  <c r="G55" i="1"/>
  <c r="I55" i="1" s="1"/>
  <c r="G54" i="1"/>
  <c r="I54" i="1" s="1"/>
  <c r="G53" i="1"/>
  <c r="I53" i="1" s="1"/>
  <c r="G52" i="1"/>
  <c r="I52" i="1"/>
  <c r="G51" i="1"/>
  <c r="I51" i="1"/>
  <c r="G50" i="1"/>
  <c r="I50" i="1"/>
  <c r="G49" i="1"/>
  <c r="I49" i="1" s="1"/>
  <c r="G48" i="1"/>
  <c r="G47" i="1"/>
  <c r="I47" i="1"/>
  <c r="G46" i="1"/>
  <c r="I46" i="1"/>
  <c r="G45" i="1"/>
  <c r="G44" i="1"/>
  <c r="I44" i="1" s="1"/>
  <c r="G43" i="1"/>
  <c r="I43" i="1" s="1"/>
  <c r="G42" i="1"/>
  <c r="I42" i="1" s="1"/>
  <c r="G41" i="1"/>
  <c r="I41" i="1" s="1"/>
  <c r="G40" i="1"/>
  <c r="I40" i="1"/>
  <c r="G39" i="1"/>
  <c r="I39" i="1"/>
  <c r="G38" i="1"/>
  <c r="I38" i="1"/>
  <c r="G37" i="1"/>
  <c r="I37" i="1" s="1"/>
  <c r="G36" i="1"/>
  <c r="I36" i="1" s="1"/>
  <c r="G35" i="1"/>
  <c r="I35" i="1" s="1"/>
  <c r="G34" i="1"/>
  <c r="I34" i="1" s="1"/>
  <c r="G33" i="1"/>
  <c r="G32" i="1"/>
  <c r="I32" i="1"/>
  <c r="G31" i="1"/>
  <c r="I31" i="1"/>
  <c r="G30" i="1"/>
  <c r="I30" i="1"/>
  <c r="G29" i="1"/>
  <c r="G28" i="1"/>
  <c r="I28" i="1"/>
  <c r="G27" i="1"/>
  <c r="I27" i="1"/>
  <c r="G26" i="1"/>
  <c r="I26" i="1"/>
  <c r="G25" i="1"/>
  <c r="G24" i="1"/>
  <c r="I24" i="1"/>
  <c r="G23" i="1"/>
  <c r="I23" i="1"/>
  <c r="G22" i="1"/>
  <c r="I22" i="1"/>
  <c r="G21" i="1"/>
  <c r="I21" i="1"/>
  <c r="G20" i="1"/>
  <c r="I20" i="1"/>
  <c r="G19" i="1"/>
  <c r="G18" i="1"/>
  <c r="G17" i="1"/>
  <c r="I17" i="1"/>
  <c r="G16" i="1"/>
  <c r="I16" i="1"/>
  <c r="G15" i="1"/>
  <c r="G14" i="1"/>
  <c r="G13" i="1"/>
  <c r="I13" i="1"/>
  <c r="G12" i="1"/>
  <c r="I12" i="1"/>
  <c r="G11" i="1"/>
  <c r="G10" i="1"/>
  <c r="G9" i="1"/>
  <c r="I9" i="1"/>
  <c r="G8" i="1"/>
  <c r="I8" i="1"/>
  <c r="G7" i="1"/>
  <c r="G6" i="1"/>
  <c r="G5" i="1"/>
  <c r="I5" i="1"/>
  <c r="G4" i="1"/>
  <c r="I4" i="1"/>
  <c r="G3" i="1"/>
  <c r="I48" i="1"/>
  <c r="I56" i="1"/>
  <c r="I25" i="1"/>
  <c r="I29" i="1"/>
  <c r="I33" i="1"/>
  <c r="M55" i="1"/>
  <c r="M56" i="1"/>
  <c r="I57" i="1"/>
  <c r="M60" i="1"/>
  <c r="I61" i="1"/>
  <c r="M64" i="1"/>
  <c r="I65" i="1"/>
  <c r="M68" i="1"/>
  <c r="I69" i="1"/>
  <c r="C2" i="1"/>
  <c r="C6" i="1"/>
  <c r="C10" i="1"/>
  <c r="C14" i="1"/>
  <c r="C18" i="1"/>
  <c r="I11" i="1"/>
  <c r="I10" i="1"/>
  <c r="I15" i="1"/>
  <c r="I14" i="1"/>
  <c r="I7" i="1"/>
  <c r="I6" i="1"/>
  <c r="I19" i="1"/>
  <c r="I18" i="1"/>
  <c r="I3" i="1"/>
  <c r="K168" i="1" l="1"/>
  <c r="K167" i="1" s="1"/>
  <c r="K166" i="1" s="1"/>
  <c r="K165" i="1" s="1"/>
  <c r="J167" i="1"/>
  <c r="J166" i="1" s="1"/>
  <c r="J165" i="1" s="1"/>
  <c r="J164" i="1" s="1"/>
  <c r="J163" i="1" s="1"/>
  <c r="J162" i="1" s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151" i="1" s="1"/>
  <c r="J150" i="1" s="1"/>
  <c r="J149" i="1" s="1"/>
  <c r="J148" i="1" s="1"/>
  <c r="J147" i="1" s="1"/>
  <c r="J146" i="1" s="1"/>
  <c r="J145" i="1" s="1"/>
  <c r="J144" i="1" s="1"/>
  <c r="J143" i="1" s="1"/>
  <c r="J142" i="1" s="1"/>
  <c r="J141" i="1" s="1"/>
  <c r="J140" i="1" s="1"/>
  <c r="J139" i="1" s="1"/>
  <c r="J138" i="1" s="1"/>
  <c r="J137" i="1" s="1"/>
  <c r="J136" i="1" s="1"/>
  <c r="J135" i="1" s="1"/>
  <c r="J134" i="1" s="1"/>
  <c r="J133" i="1" s="1"/>
  <c r="J132" i="1" s="1"/>
  <c r="J131" i="1" s="1"/>
  <c r="J130" i="1" s="1"/>
  <c r="J129" i="1" s="1"/>
  <c r="J128" i="1" s="1"/>
  <c r="J127" i="1" s="1"/>
  <c r="J126" i="1" s="1"/>
  <c r="J125" i="1" s="1"/>
  <c r="J124" i="1" s="1"/>
  <c r="J123" i="1" s="1"/>
  <c r="J122" i="1" s="1"/>
  <c r="J121" i="1" s="1"/>
  <c r="J120" i="1" s="1"/>
  <c r="J119" i="1" s="1"/>
  <c r="J118" i="1" s="1"/>
  <c r="J117" i="1" s="1"/>
  <c r="J116" i="1" s="1"/>
  <c r="J115" i="1" s="1"/>
  <c r="J114" i="1" s="1"/>
  <c r="J113" i="1" s="1"/>
  <c r="J112" i="1" s="1"/>
  <c r="J111" i="1" s="1"/>
  <c r="J110" i="1" s="1"/>
  <c r="J109" i="1" s="1"/>
  <c r="J108" i="1" s="1"/>
  <c r="J107" i="1" s="1"/>
  <c r="J106" i="1" s="1"/>
  <c r="J105" i="1" s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92" i="1" s="1"/>
  <c r="J91" i="1" s="1"/>
  <c r="J90" i="1" s="1"/>
  <c r="J89" i="1" s="1"/>
  <c r="J88" i="1" s="1"/>
  <c r="J87" i="1" s="1"/>
  <c r="J86" i="1" s="1"/>
  <c r="J85" i="1" s="1"/>
  <c r="J84" i="1" s="1"/>
  <c r="J83" i="1" s="1"/>
  <c r="J82" i="1" s="1"/>
  <c r="J81" i="1" s="1"/>
  <c r="J80" i="1" s="1"/>
  <c r="J79" i="1" s="1"/>
  <c r="J78" i="1" s="1"/>
  <c r="J77" i="1" s="1"/>
  <c r="J76" i="1" s="1"/>
  <c r="J75" i="1" s="1"/>
  <c r="J74" i="1" s="1"/>
  <c r="J73" i="1" s="1"/>
  <c r="J72" i="1" s="1"/>
  <c r="J71" i="1" s="1"/>
  <c r="J70" i="1" s="1"/>
  <c r="J69" i="1" s="1"/>
  <c r="J68" i="1" s="1"/>
  <c r="J67" i="1" s="1"/>
  <c r="J66" i="1" s="1"/>
  <c r="J65" i="1" s="1"/>
  <c r="J64" i="1" s="1"/>
  <c r="J63" i="1" s="1"/>
  <c r="J62" i="1" s="1"/>
  <c r="J61" i="1" s="1"/>
  <c r="J60" i="1" s="1"/>
  <c r="J59" i="1" s="1"/>
  <c r="J58" i="1" s="1"/>
  <c r="J57" i="1" s="1"/>
  <c r="J56" i="1" s="1"/>
  <c r="J55" i="1" s="1"/>
  <c r="J54" i="1" s="1"/>
  <c r="J53" i="1" s="1"/>
  <c r="J52" i="1" s="1"/>
  <c r="J51" i="1" s="1"/>
  <c r="J50" i="1" s="1"/>
  <c r="J49" i="1" s="1"/>
  <c r="J48" i="1" s="1"/>
  <c r="J47" i="1" s="1"/>
  <c r="J46" i="1" s="1"/>
  <c r="J45" i="1" s="1"/>
  <c r="J44" i="1" s="1"/>
  <c r="J43" i="1" s="1"/>
  <c r="J42" i="1" s="1"/>
  <c r="J41" i="1" s="1"/>
  <c r="J40" i="1" s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J25" i="1" s="1"/>
  <c r="J24" i="1" s="1"/>
  <c r="J23" i="1" s="1"/>
  <c r="J22" i="1" s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K164" i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</calcChain>
</file>

<file path=xl/sharedStrings.xml><?xml version="1.0" encoding="utf-8"?>
<sst xmlns="http://schemas.openxmlformats.org/spreadsheetml/2006/main" count="535" uniqueCount="28">
  <si>
    <t>Nominal Median</t>
  </si>
  <si>
    <t>Real HPI Growth</t>
  </si>
  <si>
    <t>Real Home Price</t>
  </si>
  <si>
    <t>Home Price Index</t>
  </si>
  <si>
    <t>Year</t>
  </si>
  <si>
    <t>Q1</t>
  </si>
  <si>
    <t>Q2</t>
  </si>
  <si>
    <t>Q3</t>
  </si>
  <si>
    <t>Q4</t>
  </si>
  <si>
    <t>Real HPI</t>
  </si>
  <si>
    <t>The CPI all items less shelter is available at http://data.bls.gov/cgi-bin/srgate by entering series id CUUR0000SA0L2.</t>
  </si>
  <si>
    <t>The CPI-U-RS (Research Series) is available at http://www.clevelandfed.org/Research/data/US-Inflation/chartsdata/</t>
  </si>
  <si>
    <t>Inflation-adjusted prices are adjusted by the CPI-U-RS.</t>
  </si>
  <si>
    <t>Prior to Q4 1977 they are adjusted by the CPI - All items less shelter.</t>
  </si>
  <si>
    <t>Rent Index</t>
  </si>
  <si>
    <t>Adjusted HPI</t>
  </si>
  <si>
    <t>Adjusted Rent Index</t>
  </si>
  <si>
    <t>Owner-equivalent rent index is available at http://data.bls.gov/cgi-bin/srgate by entering series id CUUR0000SEHC.</t>
  </si>
  <si>
    <t>Data Source</t>
  </si>
  <si>
    <t>Freddie Mac CMHPI</t>
  </si>
  <si>
    <t>FHFA HPI</t>
  </si>
  <si>
    <t>S&amp;P/Case-Shiller national HPI</t>
  </si>
  <si>
    <t>CPI - All items less shelter</t>
  </si>
  <si>
    <t>CPI-U Research Series</t>
  </si>
  <si>
    <t>Inflation measure</t>
  </si>
  <si>
    <t>CPI</t>
  </si>
  <si>
    <t>CPI %Δ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</si>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</sst>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0.000"/>
    <numFmt numFmtId="166" formatCode="0.00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Border="1" applyAlignment="1"/>
    <xf numFmtId="2" fontId="2" fillId="0" borderId="0" xfId="0" applyNumberFormat="1" applyFont="1" applyBorder="1" applyAlignment="1"/>
    <xf numFmtId="0" fontId="0" fillId="0" borderId="0" xfId="0" applyFill="1" applyBorder="1" applyAlignment="1"/>
    <xf numFmtId="0" fontId="0" fillId="0" borderId="0" xfId="0" applyAlignment="1"/>
    <xf numFmtId="166" fontId="2" fillId="0" borderId="0" xfId="0" applyNumberFormat="1" applyFont="1"/>
    <xf numFmtId="166" fontId="0" fillId="0" borderId="0" xfId="0" applyNumberFormat="1"/>
    <xf numFmtId="165" fontId="0" fillId="0" borderId="0" xfId="0" applyNumberFormat="1" applyFill="1" applyBorder="1" applyAlignment="1">
      <alignment wrapText="1"/>
    </xf>
    <xf numFmtId="2" fontId="4" fillId="0" borderId="0" xfId="0" applyNumberFormat="1" applyFont="1" applyFill="1" applyBorder="1" applyAlignment="1"/>
    <xf numFmtId="2" fontId="4" fillId="0" borderId="0" xfId="0" applyNumberFormat="1" applyFont="1" applyAlignment="1"/>
    <xf numFmtId="2" fontId="4" fillId="0" borderId="0" xfId="0" applyNumberFormat="1" applyFont="1" applyFill="1" applyAlignment="1"/>
    <xf numFmtId="165" fontId="2" fillId="0" borderId="0" xfId="0" applyNumberFormat="1" applyFont="1" applyFill="1" applyBorder="1"/>
    <xf numFmtId="165" fontId="4" fillId="0" borderId="0" xfId="0" applyNumberFormat="1" applyFont="1" applyFill="1" applyBorder="1"/>
    <xf numFmtId="165" fontId="0" fillId="0" borderId="0" xfId="0" applyNumberFormat="1" applyFill="1" applyBorder="1"/>
    <xf numFmtId="0" fontId="1" fillId="0" borderId="0" xfId="0" applyFont="1"/>
    <xf numFmtId="2" fontId="3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U.S. Home Price Index</a:t>
            </a:r>
          </a:p>
        </c:rich>
      </c:tx>
      <c:layout>
        <c:manualLayout>
          <c:xMode val="edge"/>
          <c:yMode val="edge"/>
          <c:x val="0.3840177580466148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3050570962479607"/>
          <c:w val="0.89678135405105441"/>
          <c:h val="0.72756933115823819"/>
        </c:manualLayout>
      </c:layout>
      <c:lineChart>
        <c:grouping val="standard"/>
        <c:varyColors val="0"/>
        <c:ser>
          <c:idx val="0"/>
          <c:order val="0"/>
          <c:tx>
            <c:v>Nominal home price index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Data!$A$2:$A$165</c:f>
              <c:numCache>
                <c:formatCode>General</c:formatCode>
                <c:ptCount val="164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</c:numCache>
            </c:numRef>
          </c:cat>
          <c:val>
            <c:numRef>
              <c:f>Data!$C$2:$C$165</c:f>
              <c:numCache>
                <c:formatCode>0.00</c:formatCode>
                <c:ptCount val="164"/>
                <c:pt idx="0">
                  <c:v>20.759232467065019</c:v>
                </c:pt>
                <c:pt idx="1">
                  <c:v>21.172075617938678</c:v>
                </c:pt>
                <c:pt idx="2">
                  <c:v>21.430872816993805</c:v>
                </c:pt>
                <c:pt idx="3">
                  <c:v>21.141266427574973</c:v>
                </c:pt>
                <c:pt idx="4">
                  <c:v>21.196722970229644</c:v>
                </c:pt>
                <c:pt idx="5">
                  <c:v>21.597242444957818</c:v>
                </c:pt>
                <c:pt idx="6">
                  <c:v>20.888631066592581</c:v>
                </c:pt>
                <c:pt idx="7">
                  <c:v>20.827012685865167</c:v>
                </c:pt>
                <c:pt idx="8">
                  <c:v>21.233693998666087</c:v>
                </c:pt>
                <c:pt idx="9">
                  <c:v>22.0285711100497</c:v>
                </c:pt>
                <c:pt idx="10">
                  <c:v>21.886848834376654</c:v>
                </c:pt>
                <c:pt idx="11">
                  <c:v>22.312015661395794</c:v>
                </c:pt>
                <c:pt idx="12">
                  <c:v>22.995979687470065</c:v>
                </c:pt>
                <c:pt idx="13">
                  <c:v>23.87712253187205</c:v>
                </c:pt>
                <c:pt idx="14">
                  <c:v>24.148243407072663</c:v>
                </c:pt>
                <c:pt idx="15">
                  <c:v>24.832207433146934</c:v>
                </c:pt>
                <c:pt idx="16">
                  <c:v>25.380611021620897</c:v>
                </c:pt>
                <c:pt idx="17">
                  <c:v>25.97214747660405</c:v>
                </c:pt>
                <c:pt idx="18">
                  <c:v>26.076898723840653</c:v>
                </c:pt>
                <c:pt idx="19">
                  <c:v>26.58216944580543</c:v>
                </c:pt>
                <c:pt idx="20">
                  <c:v>26.656111502678321</c:v>
                </c:pt>
                <c:pt idx="21">
                  <c:v>27.123915985339725</c:v>
                </c:pt>
                <c:pt idx="22">
                  <c:v>27.058335917676914</c:v>
                </c:pt>
                <c:pt idx="23">
                  <c:v>27.460560332675502</c:v>
                </c:pt>
                <c:pt idx="24">
                  <c:v>27.989572878488865</c:v>
                </c:pt>
                <c:pt idx="25">
                  <c:v>28.842113758105445</c:v>
                </c:pt>
                <c:pt idx="26">
                  <c:v>29.108806033267552</c:v>
                </c:pt>
                <c:pt idx="27">
                  <c:v>29.64219058359177</c:v>
                </c:pt>
                <c:pt idx="28">
                  <c:v>30.621519594023123</c:v>
                </c:pt>
                <c:pt idx="29">
                  <c:v>31.766984775866931</c:v>
                </c:pt>
                <c:pt idx="30">
                  <c:v>32.645757682548634</c:v>
                </c:pt>
                <c:pt idx="31">
                  <c:v>33.681922751621094</c:v>
                </c:pt>
                <c:pt idx="32">
                  <c:v>34.753063856780379</c:v>
                </c:pt>
                <c:pt idx="33">
                  <c:v>36.007829151395548</c:v>
                </c:pt>
                <c:pt idx="34">
                  <c:v>37.113946292641671</c:v>
                </c:pt>
                <c:pt idx="35">
                  <c:v>38.268155483507186</c:v>
                </c:pt>
                <c:pt idx="36">
                  <c:v>39.999469269805473</c:v>
                </c:pt>
                <c:pt idx="37">
                  <c:v>41.127446433605861</c:v>
                </c:pt>
                <c:pt idx="38">
                  <c:v>42.032451367352692</c:v>
                </c:pt>
                <c:pt idx="39">
                  <c:v>42.810668170284757</c:v>
                </c:pt>
                <c:pt idx="40">
                  <c:v>43.720045108542436</c:v>
                </c:pt>
                <c:pt idx="41">
                  <c:v>44.200965604736396</c:v>
                </c:pt>
                <c:pt idx="42">
                  <c:v>45.634983084296586</c:v>
                </c:pt>
                <c:pt idx="43">
                  <c:v>45.748655201578799</c:v>
                </c:pt>
                <c:pt idx="44">
                  <c:v>46.220831688751062</c:v>
                </c:pt>
                <c:pt idx="45">
                  <c:v>47.060256554835078</c:v>
                </c:pt>
                <c:pt idx="46">
                  <c:v>47.641733154778692</c:v>
                </c:pt>
                <c:pt idx="47">
                  <c:v>47.829729348745424</c:v>
                </c:pt>
                <c:pt idx="48">
                  <c:v>48.415577953199886</c:v>
                </c:pt>
                <c:pt idx="49">
                  <c:v>48.586086129123203</c:v>
                </c:pt>
                <c:pt idx="50">
                  <c:v>48.389345926134766</c:v>
                </c:pt>
                <c:pt idx="51">
                  <c:v>48.69538624189456</c:v>
                </c:pt>
                <c:pt idx="52">
                  <c:v>49.64848322526079</c:v>
                </c:pt>
                <c:pt idx="53">
                  <c:v>50.194983789117572</c:v>
                </c:pt>
                <c:pt idx="54">
                  <c:v>50.536000140964198</c:v>
                </c:pt>
                <c:pt idx="55">
                  <c:v>50.723996334930931</c:v>
                </c:pt>
                <c:pt idx="56">
                  <c:v>51.502213137862981</c:v>
                </c:pt>
                <c:pt idx="57">
                  <c:v>52.337265999436141</c:v>
                </c:pt>
                <c:pt idx="58">
                  <c:v>52.818186495630115</c:v>
                </c:pt>
                <c:pt idx="59">
                  <c:v>53.373431068508602</c:v>
                </c:pt>
                <c:pt idx="60">
                  <c:v>54.116671835353827</c:v>
                </c:pt>
                <c:pt idx="61">
                  <c:v>54.960468705948692</c:v>
                </c:pt>
                <c:pt idx="62">
                  <c:v>55.913565689314922</c:v>
                </c:pt>
                <c:pt idx="63">
                  <c:v>56.595598393008174</c:v>
                </c:pt>
                <c:pt idx="64">
                  <c:v>57.640507471102346</c:v>
                </c:pt>
                <c:pt idx="65">
                  <c:v>58.847180716098116</c:v>
                </c:pt>
                <c:pt idx="66">
                  <c:v>59.822137722018617</c:v>
                </c:pt>
                <c:pt idx="67">
                  <c:v>60.783978714406544</c:v>
                </c:pt>
                <c:pt idx="68">
                  <c:v>62.03</c:v>
                </c:pt>
                <c:pt idx="69">
                  <c:v>64.09</c:v>
                </c:pt>
                <c:pt idx="70">
                  <c:v>65.319999999999993</c:v>
                </c:pt>
                <c:pt idx="71">
                  <c:v>66.180000000000007</c:v>
                </c:pt>
                <c:pt idx="72">
                  <c:v>66.67</c:v>
                </c:pt>
                <c:pt idx="73">
                  <c:v>69.27</c:v>
                </c:pt>
                <c:pt idx="74">
                  <c:v>70.5</c:v>
                </c:pt>
                <c:pt idx="75">
                  <c:v>71.22</c:v>
                </c:pt>
                <c:pt idx="76">
                  <c:v>72.430000000000007</c:v>
                </c:pt>
                <c:pt idx="77">
                  <c:v>74.400000000000006</c:v>
                </c:pt>
                <c:pt idx="78">
                  <c:v>75.22</c:v>
                </c:pt>
                <c:pt idx="79">
                  <c:v>75.37</c:v>
                </c:pt>
                <c:pt idx="80">
                  <c:v>75.58</c:v>
                </c:pt>
                <c:pt idx="81">
                  <c:v>76.42</c:v>
                </c:pt>
                <c:pt idx="82">
                  <c:v>75.84</c:v>
                </c:pt>
                <c:pt idx="83">
                  <c:v>74.59</c:v>
                </c:pt>
                <c:pt idx="84">
                  <c:v>73.430000000000007</c:v>
                </c:pt>
                <c:pt idx="85">
                  <c:v>74.75</c:v>
                </c:pt>
                <c:pt idx="86">
                  <c:v>75.16</c:v>
                </c:pt>
                <c:pt idx="87">
                  <c:v>74.650000000000006</c:v>
                </c:pt>
                <c:pt idx="88">
                  <c:v>74.3</c:v>
                </c:pt>
                <c:pt idx="89">
                  <c:v>75.48</c:v>
                </c:pt>
                <c:pt idx="90">
                  <c:v>75.400000000000006</c:v>
                </c:pt>
                <c:pt idx="91">
                  <c:v>74.739999999999995</c:v>
                </c:pt>
                <c:pt idx="92">
                  <c:v>74.459999999999994</c:v>
                </c:pt>
                <c:pt idx="93">
                  <c:v>75.48</c:v>
                </c:pt>
                <c:pt idx="94">
                  <c:v>76.06</c:v>
                </c:pt>
                <c:pt idx="95">
                  <c:v>75.91</c:v>
                </c:pt>
                <c:pt idx="96">
                  <c:v>76.459999999999994</c:v>
                </c:pt>
                <c:pt idx="97">
                  <c:v>78.06</c:v>
                </c:pt>
                <c:pt idx="98">
                  <c:v>78.23</c:v>
                </c:pt>
                <c:pt idx="99">
                  <c:v>77.89</c:v>
                </c:pt>
                <c:pt idx="100">
                  <c:v>77.739999999999995</c:v>
                </c:pt>
                <c:pt idx="101">
                  <c:v>79.28</c:v>
                </c:pt>
                <c:pt idx="102">
                  <c:v>79.87</c:v>
                </c:pt>
                <c:pt idx="103">
                  <c:v>79.510000000000005</c:v>
                </c:pt>
                <c:pt idx="104">
                  <c:v>79.61</c:v>
                </c:pt>
                <c:pt idx="105">
                  <c:v>81.11</c:v>
                </c:pt>
                <c:pt idx="106">
                  <c:v>81.72</c:v>
                </c:pt>
                <c:pt idx="107">
                  <c:v>81.180000000000007</c:v>
                </c:pt>
                <c:pt idx="108">
                  <c:v>81.819999999999993</c:v>
                </c:pt>
                <c:pt idx="109">
                  <c:v>83.55</c:v>
                </c:pt>
                <c:pt idx="110">
                  <c:v>84.37</c:v>
                </c:pt>
                <c:pt idx="111">
                  <c:v>84.8</c:v>
                </c:pt>
                <c:pt idx="112">
                  <c:v>85.71</c:v>
                </c:pt>
                <c:pt idx="113">
                  <c:v>88.3</c:v>
                </c:pt>
                <c:pt idx="114">
                  <c:v>90.1</c:v>
                </c:pt>
                <c:pt idx="115">
                  <c:v>90.81</c:v>
                </c:pt>
                <c:pt idx="116">
                  <c:v>92.08</c:v>
                </c:pt>
                <c:pt idx="117">
                  <c:v>94.75</c:v>
                </c:pt>
                <c:pt idx="118">
                  <c:v>97.03</c:v>
                </c:pt>
                <c:pt idx="119">
                  <c:v>98.29</c:v>
                </c:pt>
                <c:pt idx="120">
                  <c:v>100</c:v>
                </c:pt>
                <c:pt idx="121">
                  <c:v>103.77</c:v>
                </c:pt>
                <c:pt idx="122">
                  <c:v>106.33</c:v>
                </c:pt>
                <c:pt idx="123">
                  <c:v>107.9</c:v>
                </c:pt>
                <c:pt idx="124">
                  <c:v>109.27</c:v>
                </c:pt>
                <c:pt idx="125">
                  <c:v>112.69</c:v>
                </c:pt>
                <c:pt idx="126">
                  <c:v>115.5</c:v>
                </c:pt>
                <c:pt idx="127">
                  <c:v>116.23</c:v>
                </c:pt>
                <c:pt idx="128">
                  <c:v>118</c:v>
                </c:pt>
                <c:pt idx="129">
                  <c:v>122.24</c:v>
                </c:pt>
                <c:pt idx="130">
                  <c:v>126.13</c:v>
                </c:pt>
                <c:pt idx="131">
                  <c:v>128.58000000000001</c:v>
                </c:pt>
                <c:pt idx="132">
                  <c:v>130.47999999999999</c:v>
                </c:pt>
                <c:pt idx="133">
                  <c:v>134.19999999999999</c:v>
                </c:pt>
                <c:pt idx="134">
                  <c:v>138.41</c:v>
                </c:pt>
                <c:pt idx="135">
                  <c:v>142.29</c:v>
                </c:pt>
                <c:pt idx="136">
                  <c:v>146.26</c:v>
                </c:pt>
                <c:pt idx="137">
                  <c:v>152.91999999999999</c:v>
                </c:pt>
                <c:pt idx="138">
                  <c:v>158.53</c:v>
                </c:pt>
                <c:pt idx="139">
                  <c:v>163.06</c:v>
                </c:pt>
                <c:pt idx="140">
                  <c:v>169.19</c:v>
                </c:pt>
                <c:pt idx="141">
                  <c:v>176.7</c:v>
                </c:pt>
                <c:pt idx="142">
                  <c:v>183.08</c:v>
                </c:pt>
                <c:pt idx="143">
                  <c:v>186.97</c:v>
                </c:pt>
                <c:pt idx="144">
                  <c:v>188.66</c:v>
                </c:pt>
                <c:pt idx="145">
                  <c:v>189.93</c:v>
                </c:pt>
                <c:pt idx="146">
                  <c:v>188.11</c:v>
                </c:pt>
                <c:pt idx="147">
                  <c:v>186.44</c:v>
                </c:pt>
                <c:pt idx="148">
                  <c:v>184.83</c:v>
                </c:pt>
                <c:pt idx="149">
                  <c:v>183.17</c:v>
                </c:pt>
                <c:pt idx="150">
                  <c:v>180.01</c:v>
                </c:pt>
                <c:pt idx="151">
                  <c:v>170.75</c:v>
                </c:pt>
                <c:pt idx="152">
                  <c:v>159.36000000000001</c:v>
                </c:pt>
                <c:pt idx="153">
                  <c:v>155.93</c:v>
                </c:pt>
                <c:pt idx="154">
                  <c:v>150.47999999999999</c:v>
                </c:pt>
                <c:pt idx="155">
                  <c:v>139.41</c:v>
                </c:pt>
                <c:pt idx="156">
                  <c:v>129.16999999999999</c:v>
                </c:pt>
                <c:pt idx="157">
                  <c:v>133.19</c:v>
                </c:pt>
                <c:pt idx="158">
                  <c:v>137.51</c:v>
                </c:pt>
                <c:pt idx="159">
                  <c:v>135.99</c:v>
                </c:pt>
                <c:pt idx="160">
                  <c:v>132.08000000000001</c:v>
                </c:pt>
                <c:pt idx="161">
                  <c:v>138.28</c:v>
                </c:pt>
                <c:pt idx="162">
                  <c:v>135.61000000000001</c:v>
                </c:pt>
                <c:pt idx="163">
                  <c:v>130.88999999999999</c:v>
                </c:pt>
              </c:numCache>
            </c:numRef>
          </c:val>
          <c:smooth val="0"/>
        </c:ser>
        <c:ser>
          <c:idx val="1"/>
          <c:order val="1"/>
          <c:tx>
            <c:v>Inflation-adjusted home price index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Data!$A$2:$A$165</c:f>
              <c:numCache>
                <c:formatCode>General</c:formatCode>
                <c:ptCount val="164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</c:numCache>
            </c:numRef>
          </c:cat>
          <c:val>
            <c:numRef>
              <c:f>Data!$J$2:$J$165</c:f>
              <c:numCache>
                <c:formatCode>0.00</c:formatCode>
                <c:ptCount val="164"/>
                <c:pt idx="0">
                  <c:v>113.72250488238529</c:v>
                </c:pt>
                <c:pt idx="1">
                  <c:v>114.54812142456252</c:v>
                </c:pt>
                <c:pt idx="2">
                  <c:v>114.80558619897148</c:v>
                </c:pt>
                <c:pt idx="3">
                  <c:v>111.83669426568352</c:v>
                </c:pt>
                <c:pt idx="4">
                  <c:v>111.31167653783359</c:v>
                </c:pt>
                <c:pt idx="5">
                  <c:v>111.52816448442746</c:v>
                </c:pt>
                <c:pt idx="6">
                  <c:v>107.07220463512168</c:v>
                </c:pt>
                <c:pt idx="7">
                  <c:v>106.5032124633934</c:v>
                </c:pt>
                <c:pt idx="8">
                  <c:v>107.57803774614642</c:v>
                </c:pt>
                <c:pt idx="9">
                  <c:v>110.85269326221534</c:v>
                </c:pt>
                <c:pt idx="10">
                  <c:v>109.36784976114996</c:v>
                </c:pt>
                <c:pt idx="11">
                  <c:v>110.23228419854426</c:v>
                </c:pt>
                <c:pt idx="12">
                  <c:v>112.10467785386537</c:v>
                </c:pt>
                <c:pt idx="13">
                  <c:v>113.37691271370466</c:v>
                </c:pt>
                <c:pt idx="14">
                  <c:v>111.43885399639439</c:v>
                </c:pt>
                <c:pt idx="15">
                  <c:v>112.9353347197742</c:v>
                </c:pt>
                <c:pt idx="16">
                  <c:v>111.87772812442167</c:v>
                </c:pt>
                <c:pt idx="17">
                  <c:v>111.07404768560704</c:v>
                </c:pt>
                <c:pt idx="18">
                  <c:v>108.23697389717854</c:v>
                </c:pt>
                <c:pt idx="19">
                  <c:v>107.22366789027784</c:v>
                </c:pt>
                <c:pt idx="20">
                  <c:v>105.72473077199621</c:v>
                </c:pt>
                <c:pt idx="21">
                  <c:v>106.22460237726875</c:v>
                </c:pt>
                <c:pt idx="22">
                  <c:v>103.47042787568378</c:v>
                </c:pt>
                <c:pt idx="23">
                  <c:v>103.36310445996254</c:v>
                </c:pt>
                <c:pt idx="24">
                  <c:v>104.27568194487634</c:v>
                </c:pt>
                <c:pt idx="25">
                  <c:v>106.19540852597068</c:v>
                </c:pt>
                <c:pt idx="26">
                  <c:v>105.37117568767957</c:v>
                </c:pt>
                <c:pt idx="27">
                  <c:v>106.24579264271978</c:v>
                </c:pt>
                <c:pt idx="28">
                  <c:v>107.64495532552027</c:v>
                </c:pt>
                <c:pt idx="29">
                  <c:v>109.57449701828057</c:v>
                </c:pt>
                <c:pt idx="30">
                  <c:v>111.03520261962191</c:v>
                </c:pt>
                <c:pt idx="31">
                  <c:v>113.51347990021307</c:v>
                </c:pt>
                <c:pt idx="32">
                  <c:v>115.99165758053741</c:v>
                </c:pt>
                <c:pt idx="33">
                  <c:v>117.62231986901946</c:v>
                </c:pt>
                <c:pt idx="34">
                  <c:v>119.15271950916738</c:v>
                </c:pt>
                <c:pt idx="35">
                  <c:v>120.48349662847643</c:v>
                </c:pt>
                <c:pt idx="36">
                  <c:v>123.16892651928831</c:v>
                </c:pt>
                <c:pt idx="37">
                  <c:v>123.39311604266614</c:v>
                </c:pt>
                <c:pt idx="38">
                  <c:v>122.79115275231567</c:v>
                </c:pt>
                <c:pt idx="39">
                  <c:v>121.95595316884517</c:v>
                </c:pt>
                <c:pt idx="40">
                  <c:v>120.71401048903324</c:v>
                </c:pt>
                <c:pt idx="41">
                  <c:v>119.0864073291018</c:v>
                </c:pt>
                <c:pt idx="42">
                  <c:v>120.1040114651092</c:v>
                </c:pt>
                <c:pt idx="43">
                  <c:v>117.50647893722603</c:v>
                </c:pt>
                <c:pt idx="44">
                  <c:v>115.41635818275188</c:v>
                </c:pt>
                <c:pt idx="45">
                  <c:v>115.43723525976702</c:v>
                </c:pt>
                <c:pt idx="46">
                  <c:v>114.54533679621066</c:v>
                </c:pt>
                <c:pt idx="47">
                  <c:v>112.95964748437872</c:v>
                </c:pt>
                <c:pt idx="48">
                  <c:v>112.92170995767333</c:v>
                </c:pt>
                <c:pt idx="49">
                  <c:v>112.12390466282885</c:v>
                </c:pt>
                <c:pt idx="50">
                  <c:v>109.78029475807156</c:v>
                </c:pt>
                <c:pt idx="51">
                  <c:v>109.2698487821513</c:v>
                </c:pt>
                <c:pt idx="52">
                  <c:v>110.70654809311682</c:v>
                </c:pt>
                <c:pt idx="53">
                  <c:v>110.65797183428793</c:v>
                </c:pt>
                <c:pt idx="54">
                  <c:v>110.35014433079677</c:v>
                </c:pt>
                <c:pt idx="55">
                  <c:v>109.71400247831542</c:v>
                </c:pt>
                <c:pt idx="56">
                  <c:v>109.87442529672759</c:v>
                </c:pt>
                <c:pt idx="57">
                  <c:v>110.66084897799253</c:v>
                </c:pt>
                <c:pt idx="58">
                  <c:v>110.82308436727477</c:v>
                </c:pt>
                <c:pt idx="59">
                  <c:v>111.0240199682904</c:v>
                </c:pt>
                <c:pt idx="60">
                  <c:v>111.58976796412252</c:v>
                </c:pt>
                <c:pt idx="61">
                  <c:v>112.35302968341962</c:v>
                </c:pt>
                <c:pt idx="62">
                  <c:v>113.57595648779503</c:v>
                </c:pt>
                <c:pt idx="63">
                  <c:v>113.86840176578268</c:v>
                </c:pt>
                <c:pt idx="64">
                  <c:v>115.38284004096462</c:v>
                </c:pt>
                <c:pt idx="65">
                  <c:v>118.41375411570806</c:v>
                </c:pt>
                <c:pt idx="66">
                  <c:v>119.69356114838619</c:v>
                </c:pt>
                <c:pt idx="67">
                  <c:v>120.83804198005686</c:v>
                </c:pt>
                <c:pt idx="68">
                  <c:v>121.91636880255791</c:v>
                </c:pt>
                <c:pt idx="69">
                  <c:v>124.68832058493301</c:v>
                </c:pt>
                <c:pt idx="70">
                  <c:v>125.90861664783205</c:v>
                </c:pt>
                <c:pt idx="71">
                  <c:v>126.51289523688358</c:v>
                </c:pt>
                <c:pt idx="72">
                  <c:v>126.56689939630567</c:v>
                </c:pt>
                <c:pt idx="73">
                  <c:v>130.15176668609135</c:v>
                </c:pt>
                <c:pt idx="74">
                  <c:v>131.06411670377105</c:v>
                </c:pt>
                <c:pt idx="75">
                  <c:v>131.17729647418523</c:v>
                </c:pt>
                <c:pt idx="76">
                  <c:v>132.11942846571068</c:v>
                </c:pt>
                <c:pt idx="77">
                  <c:v>133.6930903996772</c:v>
                </c:pt>
                <c:pt idx="78">
                  <c:v>134.17188450158224</c:v>
                </c:pt>
                <c:pt idx="79">
                  <c:v>133.28339941150134</c:v>
                </c:pt>
                <c:pt idx="80">
                  <c:v>131.54025785603847</c:v>
                </c:pt>
                <c:pt idx="81">
                  <c:v>131.80576684660687</c:v>
                </c:pt>
                <c:pt idx="82">
                  <c:v>128.6310621906164</c:v>
                </c:pt>
                <c:pt idx="83">
                  <c:v>124.50950263648379</c:v>
                </c:pt>
                <c:pt idx="84">
                  <c:v>121.89626534032102</c:v>
                </c:pt>
                <c:pt idx="85">
                  <c:v>123.54823402896129</c:v>
                </c:pt>
                <c:pt idx="86">
                  <c:v>123.48016645872255</c:v>
                </c:pt>
                <c:pt idx="87">
                  <c:v>121.76128874697805</c:v>
                </c:pt>
                <c:pt idx="88">
                  <c:v>120.50426051614612</c:v>
                </c:pt>
                <c:pt idx="89">
                  <c:v>121.62704211073452</c:v>
                </c:pt>
                <c:pt idx="90">
                  <c:v>120.74364544169323</c:v>
                </c:pt>
                <c:pt idx="91">
                  <c:v>118.73239386440677</c:v>
                </c:pt>
                <c:pt idx="92">
                  <c:v>117.6916876723071</c:v>
                </c:pt>
                <c:pt idx="93">
                  <c:v>118.47741600119525</c:v>
                </c:pt>
                <c:pt idx="94">
                  <c:v>118.8737333415485</c:v>
                </c:pt>
                <c:pt idx="95">
                  <c:v>117.85059831009363</c:v>
                </c:pt>
                <c:pt idx="96">
                  <c:v>118.37932072165249</c:v>
                </c:pt>
                <c:pt idx="97">
                  <c:v>120.22318855841866</c:v>
                </c:pt>
                <c:pt idx="98">
                  <c:v>119.53448661560761</c:v>
                </c:pt>
                <c:pt idx="99">
                  <c:v>118.47400913622852</c:v>
                </c:pt>
                <c:pt idx="100">
                  <c:v>117.53419027778487</c:v>
                </c:pt>
                <c:pt idx="101">
                  <c:v>118.95015631154044</c:v>
                </c:pt>
                <c:pt idx="102">
                  <c:v>119.27155241194262</c:v>
                </c:pt>
                <c:pt idx="103">
                  <c:v>118.22402390962041</c:v>
                </c:pt>
                <c:pt idx="104">
                  <c:v>117.43553068757672</c:v>
                </c:pt>
                <c:pt idx="105">
                  <c:v>118.63910239885155</c:v>
                </c:pt>
                <c:pt idx="106">
                  <c:v>118.89746166596842</c:v>
                </c:pt>
                <c:pt idx="107">
                  <c:v>117.17250225711629</c:v>
                </c:pt>
                <c:pt idx="108">
                  <c:v>117.46171861766943</c:v>
                </c:pt>
                <c:pt idx="109">
                  <c:v>119.67893535296903</c:v>
                </c:pt>
                <c:pt idx="110">
                  <c:v>120.29498660221375</c:v>
                </c:pt>
                <c:pt idx="111">
                  <c:v>120.29847885582025</c:v>
                </c:pt>
                <c:pt idx="112">
                  <c:v>121.42093245656491</c:v>
                </c:pt>
                <c:pt idx="113">
                  <c:v>124.7334308344234</c:v>
                </c:pt>
                <c:pt idx="114">
                  <c:v>126.70212131531248</c:v>
                </c:pt>
                <c:pt idx="115">
                  <c:v>127.17291852976028</c:v>
                </c:pt>
                <c:pt idx="116">
                  <c:v>128.47680580627858</c:v>
                </c:pt>
                <c:pt idx="117">
                  <c:v>131.26439978319075</c:v>
                </c:pt>
                <c:pt idx="118">
                  <c:v>133.40007830986559</c:v>
                </c:pt>
                <c:pt idx="119">
                  <c:v>134.15507835857284</c:v>
                </c:pt>
                <c:pt idx="120">
                  <c:v>135.22427927765696</c:v>
                </c:pt>
                <c:pt idx="121">
                  <c:v>139.27580255828332</c:v>
                </c:pt>
                <c:pt idx="122">
                  <c:v>141.42094275225423</c:v>
                </c:pt>
                <c:pt idx="123">
                  <c:v>142.52582354161871</c:v>
                </c:pt>
                <c:pt idx="124">
                  <c:v>142.96145427530561</c:v>
                </c:pt>
                <c:pt idx="125">
                  <c:v>146.43983171585458</c:v>
                </c:pt>
                <c:pt idx="126">
                  <c:v>149.67858246802439</c:v>
                </c:pt>
                <c:pt idx="127">
                  <c:v>150.79673522837973</c:v>
                </c:pt>
                <c:pt idx="128">
                  <c:v>152.5529878358486</c:v>
                </c:pt>
                <c:pt idx="129">
                  <c:v>156.82890779414996</c:v>
                </c:pt>
                <c:pt idx="130">
                  <c:v>160.98658248533096</c:v>
                </c:pt>
                <c:pt idx="131">
                  <c:v>163.12128163345352</c:v>
                </c:pt>
                <c:pt idx="132">
                  <c:v>163.90007026858302</c:v>
                </c:pt>
                <c:pt idx="133">
                  <c:v>168.836646262242</c:v>
                </c:pt>
                <c:pt idx="134">
                  <c:v>172.85623176516037</c:v>
                </c:pt>
                <c:pt idx="135">
                  <c:v>177.06369129993757</c:v>
                </c:pt>
                <c:pt idx="136">
                  <c:v>180.48423026304786</c:v>
                </c:pt>
                <c:pt idx="137">
                  <c:v>187.34231885658244</c:v>
                </c:pt>
                <c:pt idx="138">
                  <c:v>192.94930436353189</c:v>
                </c:pt>
                <c:pt idx="139">
                  <c:v>196.38164855981123</c:v>
                </c:pt>
                <c:pt idx="140">
                  <c:v>202.85623043805973</c:v>
                </c:pt>
                <c:pt idx="141">
                  <c:v>210.47199961417712</c:v>
                </c:pt>
                <c:pt idx="142">
                  <c:v>214.88876984492234</c:v>
                </c:pt>
                <c:pt idx="143">
                  <c:v>217.44469841754602</c:v>
                </c:pt>
                <c:pt idx="144">
                  <c:v>218.21608798606485</c:v>
                </c:pt>
                <c:pt idx="145">
                  <c:v>217.79809813133235</c:v>
                </c:pt>
                <c:pt idx="146">
                  <c:v>213.57360943668274</c:v>
                </c:pt>
                <c:pt idx="147">
                  <c:v>212.58413939405841</c:v>
                </c:pt>
                <c:pt idx="148">
                  <c:v>208.72126279591325</c:v>
                </c:pt>
                <c:pt idx="149">
                  <c:v>204.38814414329119</c:v>
                </c:pt>
                <c:pt idx="150">
                  <c:v>199.58256398641376</c:v>
                </c:pt>
                <c:pt idx="151">
                  <c:v>186.96307705113335</c:v>
                </c:pt>
                <c:pt idx="152">
                  <c:v>172.37386747724855</c:v>
                </c:pt>
                <c:pt idx="153">
                  <c:v>166.43899022299644</c:v>
                </c:pt>
                <c:pt idx="154">
                  <c:v>158.01012063327619</c:v>
                </c:pt>
                <c:pt idx="155">
                  <c:v>150.15416702739026</c:v>
                </c:pt>
                <c:pt idx="156">
                  <c:v>140.00214399164085</c:v>
                </c:pt>
                <c:pt idx="157">
                  <c:v>143.7011298299615</c:v>
                </c:pt>
                <c:pt idx="158">
                  <c:v>147.06318453473668</c:v>
                </c:pt>
                <c:pt idx="159">
                  <c:v>144.43019786333167</c:v>
                </c:pt>
                <c:pt idx="160">
                  <c:v>139.82400685823885</c:v>
                </c:pt>
                <c:pt idx="161">
                  <c:v>146.5771813140145</c:v>
                </c:pt>
                <c:pt idx="162">
                  <c:v>143.2262734845695</c:v>
                </c:pt>
                <c:pt idx="163">
                  <c:v>137.24210412987452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6784"/>
        <c:axId val="75829632"/>
      </c:lineChart>
      <c:catAx>
        <c:axId val="6248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2053274139844619"/>
              <c:y val="0.929853181076672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29632"/>
        <c:crossesAt val="0"/>
        <c:auto val="1"/>
        <c:lblAlgn val="ctr"/>
        <c:lblOffset val="100"/>
        <c:tickLblSkip val="8"/>
        <c:tickMarkSkip val="4"/>
        <c:noMultiLvlLbl val="0"/>
      </c:catAx>
      <c:valAx>
        <c:axId val="75829632"/>
        <c:scaling>
          <c:orientation val="minMax"/>
          <c:max val="2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Home Price Index</a:t>
                </a:r>
              </a:p>
            </c:rich>
          </c:tx>
          <c:layout>
            <c:manualLayout>
              <c:xMode val="edge"/>
              <c:yMode val="edge"/>
              <c:x val="2.1087680355160933E-2"/>
              <c:y val="0.38988580750407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86784"/>
        <c:crossesAt val="1"/>
        <c:crossBetween val="between"/>
        <c:majorUnit val="25"/>
        <c:minorUnit val="5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4872364039955605"/>
          <c:y val="0.17128874388254486"/>
          <c:w val="0.41842397336293008"/>
          <c:h val="0.251223491027732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United States House Prices</a:t>
            </a:r>
          </a:p>
        </c:rich>
      </c:tx>
      <c:layout>
        <c:manualLayout>
          <c:xMode val="edge"/>
          <c:yMode val="edge"/>
          <c:x val="0.31759701711105853"/>
          <c:y val="2.8625954198473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7603646397261"/>
          <c:y val="0.1049618320610687"/>
          <c:w val="0.82689672033809503"/>
          <c:h val="0.74618320610687028"/>
        </c:manualLayout>
      </c:layout>
      <c:lineChart>
        <c:grouping val="standard"/>
        <c:varyColors val="0"/>
        <c:ser>
          <c:idx val="2"/>
          <c:order val="0"/>
          <c:tx>
            <c:v>Real pre-bubble house prices</c:v>
          </c:tx>
          <c:spPr>
            <a:ln w="28575">
              <a:noFill/>
            </a:ln>
          </c:spPr>
          <c:marker>
            <c:symbol val="none"/>
          </c:marker>
          <c:trendline>
            <c:name>Inflation-adjusted pre-bubble trend</c:nam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forward val="52.5"/>
            <c:dispRSqr val="0"/>
            <c:dispEq val="0"/>
          </c:trendline>
          <c:cat>
            <c:numRef>
              <c:f>Data!$A$2:$A$173</c:f>
              <c:numCache>
                <c:formatCode>General</c:formatCode>
                <c:ptCount val="17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</c:numCache>
            </c:numRef>
          </c:cat>
          <c:val>
            <c:numRef>
              <c:f>Data!$K$2:$K$121</c:f>
              <c:numCache>
                <c:formatCode>"$"#,##0</c:formatCode>
                <c:ptCount val="120"/>
                <c:pt idx="0">
                  <c:v>155994.38459948316</c:v>
                </c:pt>
                <c:pt idx="1">
                  <c:v>157126.89170126827</c:v>
                </c:pt>
                <c:pt idx="2">
                  <c:v>157480.05890490583</c:v>
                </c:pt>
                <c:pt idx="3">
                  <c:v>153407.59786867903</c:v>
                </c:pt>
                <c:pt idx="4">
                  <c:v>152687.42539758838</c:v>
                </c:pt>
                <c:pt idx="5">
                  <c:v>152984.38424524164</c:v>
                </c:pt>
                <c:pt idx="6">
                  <c:v>146872.09613471015</c:v>
                </c:pt>
                <c:pt idx="7">
                  <c:v>146091.60344540054</c:v>
                </c:pt>
                <c:pt idx="8">
                  <c:v>147565.95286030683</c:v>
                </c:pt>
                <c:pt idx="9">
                  <c:v>152057.83309573415</c:v>
                </c:pt>
                <c:pt idx="10">
                  <c:v>150021.05727537395</c:v>
                </c:pt>
                <c:pt idx="11">
                  <c:v>151206.81130204958</c:v>
                </c:pt>
                <c:pt idx="12">
                  <c:v>153775.19384244361</c:v>
                </c:pt>
                <c:pt idx="13">
                  <c:v>155520.33210009889</c:v>
                </c:pt>
                <c:pt idx="14">
                  <c:v>152861.87608704192</c:v>
                </c:pt>
                <c:pt idx="15">
                  <c:v>154914.61481056947</c:v>
                </c:pt>
                <c:pt idx="16">
                  <c:v>153463.88445459463</c:v>
                </c:pt>
                <c:pt idx="17">
                  <c:v>152361.46734201704</c:v>
                </c:pt>
                <c:pt idx="18">
                  <c:v>148469.8226746142</c:v>
                </c:pt>
                <c:pt idx="19">
                  <c:v>147079.85991288189</c:v>
                </c:pt>
                <c:pt idx="20">
                  <c:v>145023.75172601515</c:v>
                </c:pt>
                <c:pt idx="21">
                  <c:v>145709.43098997342</c:v>
                </c:pt>
                <c:pt idx="22">
                  <c:v>141931.50016705782</c:v>
                </c:pt>
                <c:pt idx="23">
                  <c:v>141784.28348197104</c:v>
                </c:pt>
                <c:pt idx="24">
                  <c:v>143036.07584537088</c:v>
                </c:pt>
                <c:pt idx="25">
                  <c:v>145669.38546976578</c:v>
                </c:pt>
                <c:pt idx="26">
                  <c:v>144538.77640950208</c:v>
                </c:pt>
                <c:pt idx="27">
                  <c:v>145738.49790528585</c:v>
                </c:pt>
                <c:pt idx="28">
                  <c:v>147657.74442455446</c:v>
                </c:pt>
                <c:pt idx="29">
                  <c:v>150304.5175433183</c:v>
                </c:pt>
                <c:pt idx="30">
                  <c:v>152308.18314669139</c:v>
                </c:pt>
                <c:pt idx="31">
                  <c:v>155707.66278049408</c:v>
                </c:pt>
                <c:pt idx="32">
                  <c:v>159107.00579153822</c:v>
                </c:pt>
                <c:pt idx="33">
                  <c:v>161343.80281288788</c:v>
                </c:pt>
                <c:pt idx="34">
                  <c:v>163443.06847981151</c:v>
                </c:pt>
                <c:pt idx="35">
                  <c:v>165268.50978521002</c:v>
                </c:pt>
                <c:pt idx="36">
                  <c:v>168952.14288523278</c:v>
                </c:pt>
                <c:pt idx="37">
                  <c:v>169259.66606869717</c:v>
                </c:pt>
                <c:pt idx="38">
                  <c:v>168433.94654091488</c:v>
                </c:pt>
                <c:pt idx="39">
                  <c:v>167288.29427819018</c:v>
                </c:pt>
                <c:pt idx="40">
                  <c:v>165584.70813008817</c:v>
                </c:pt>
                <c:pt idx="41">
                  <c:v>163352.10734831443</c:v>
                </c:pt>
                <c:pt idx="42">
                  <c:v>164747.96590002798</c:v>
                </c:pt>
                <c:pt idx="43">
                  <c:v>161184.90255928165</c:v>
                </c:pt>
                <c:pt idx="44">
                  <c:v>158317.86141232477</c:v>
                </c:pt>
                <c:pt idx="45">
                  <c:v>158346.49872368702</c:v>
                </c:pt>
                <c:pt idx="46">
                  <c:v>157123.07199657094</c:v>
                </c:pt>
                <c:pt idx="47">
                  <c:v>154947.9648915962</c:v>
                </c:pt>
                <c:pt idx="48">
                  <c:v>154895.92557767365</c:v>
                </c:pt>
                <c:pt idx="49">
                  <c:v>153801.56746334804</c:v>
                </c:pt>
                <c:pt idx="50">
                  <c:v>150586.8125191796</c:v>
                </c:pt>
                <c:pt idx="51">
                  <c:v>149886.6282771308</c:v>
                </c:pt>
                <c:pt idx="52">
                  <c:v>151857.36419347697</c:v>
                </c:pt>
                <c:pt idx="53">
                  <c:v>151790.73161613449</c:v>
                </c:pt>
                <c:pt idx="54">
                  <c:v>151368.48131466986</c:v>
                </c:pt>
                <c:pt idx="55">
                  <c:v>150495.87868515131</c:v>
                </c:pt>
                <c:pt idx="56">
                  <c:v>150715.93239272488</c:v>
                </c:pt>
                <c:pt idx="57">
                  <c:v>151794.67822513738</c:v>
                </c:pt>
                <c:pt idx="58">
                  <c:v>152017.2182556926</c:v>
                </c:pt>
                <c:pt idx="59">
                  <c:v>152292.84378343646</c:v>
                </c:pt>
                <c:pt idx="60">
                  <c:v>153068.88640173347</c:v>
                </c:pt>
                <c:pt idx="61">
                  <c:v>154115.86072148869</c:v>
                </c:pt>
                <c:pt idx="62">
                  <c:v>155793.36258847668</c:v>
                </c:pt>
                <c:pt idx="63">
                  <c:v>156194.51292557037</c:v>
                </c:pt>
                <c:pt idx="64">
                  <c:v>158271.88421628578</c:v>
                </c:pt>
                <c:pt idx="65">
                  <c:v>162429.42169184965</c:v>
                </c:pt>
                <c:pt idx="66">
                  <c:v>164184.94678053103</c:v>
                </c:pt>
                <c:pt idx="67">
                  <c:v>165754.84346199274</c:v>
                </c:pt>
                <c:pt idx="68">
                  <c:v>167233.99597667871</c:v>
                </c:pt>
                <c:pt idx="69">
                  <c:v>171036.31208709371</c:v>
                </c:pt>
                <c:pt idx="70">
                  <c:v>172710.20533766871</c:v>
                </c:pt>
                <c:pt idx="71">
                  <c:v>173539.10078561219</c:v>
                </c:pt>
                <c:pt idx="72">
                  <c:v>173613.17887265023</c:v>
                </c:pt>
                <c:pt idx="73">
                  <c:v>178530.57993868631</c:v>
                </c:pt>
                <c:pt idx="74">
                  <c:v>179782.0602828316</c:v>
                </c:pt>
                <c:pt idx="75">
                  <c:v>179937.31019271645</c:v>
                </c:pt>
                <c:pt idx="76">
                  <c:v>181229.64279110142</c:v>
                </c:pt>
                <c:pt idx="77">
                  <c:v>183388.25181233801</c:v>
                </c:pt>
                <c:pt idx="78">
                  <c:v>184045.01883794816</c:v>
                </c:pt>
                <c:pt idx="79">
                  <c:v>182826.27427198621</c:v>
                </c:pt>
                <c:pt idx="80">
                  <c:v>180435.18822885479</c:v>
                </c:pt>
                <c:pt idx="81">
                  <c:v>180799.38977042463</c:v>
                </c:pt>
                <c:pt idx="82">
                  <c:v>176444.61320611546</c:v>
                </c:pt>
                <c:pt idx="83">
                  <c:v>170791.02558155527</c:v>
                </c:pt>
                <c:pt idx="84">
                  <c:v>167206.41984103865</c:v>
                </c:pt>
                <c:pt idx="85">
                  <c:v>169472.44308092922</c:v>
                </c:pt>
                <c:pt idx="86">
                  <c:v>169379.07406182826</c:v>
                </c:pt>
                <c:pt idx="87">
                  <c:v>167021.27099441725</c:v>
                </c:pt>
                <c:pt idx="88">
                  <c:v>165296.99183352815</c:v>
                </c:pt>
                <c:pt idx="89">
                  <c:v>166837.12343780987</c:v>
                </c:pt>
                <c:pt idx="90">
                  <c:v>165625.35871378405</c:v>
                </c:pt>
                <c:pt idx="91">
                  <c:v>162866.50326650013</c:v>
                </c:pt>
                <c:pt idx="92">
                  <c:v>161438.95537566391</c:v>
                </c:pt>
                <c:pt idx="93">
                  <c:v>162516.74738573309</c:v>
                </c:pt>
                <c:pt idx="94">
                  <c:v>163060.38014934878</c:v>
                </c:pt>
                <c:pt idx="95">
                  <c:v>161656.93480878897</c:v>
                </c:pt>
                <c:pt idx="96">
                  <c:v>162382.18903441809</c:v>
                </c:pt>
                <c:pt idx="97">
                  <c:v>164911.44240231212</c:v>
                </c:pt>
                <c:pt idx="98">
                  <c:v>163966.74253088044</c:v>
                </c:pt>
                <c:pt idx="99">
                  <c:v>162512.07415237045</c:v>
                </c:pt>
                <c:pt idx="100">
                  <c:v>161222.91450354343</c:v>
                </c:pt>
                <c:pt idx="101">
                  <c:v>163165.21036026865</c:v>
                </c:pt>
                <c:pt idx="102">
                  <c:v>163606.07285223331</c:v>
                </c:pt>
                <c:pt idx="103">
                  <c:v>162169.1667249969</c:v>
                </c:pt>
                <c:pt idx="104">
                  <c:v>161087.58208121173</c:v>
                </c:pt>
                <c:pt idx="105">
                  <c:v>162738.53435856302</c:v>
                </c:pt>
                <c:pt idx="106">
                  <c:v>163092.92854748061</c:v>
                </c:pt>
                <c:pt idx="107">
                  <c:v>160726.78315065464</c:v>
                </c:pt>
                <c:pt idx="108">
                  <c:v>161123.50434693194</c:v>
                </c:pt>
                <c:pt idx="109">
                  <c:v>164164.8844194554</c:v>
                </c:pt>
                <c:pt idx="110">
                  <c:v>165009.92855216301</c:v>
                </c:pt>
                <c:pt idx="111">
                  <c:v>165014.71891404234</c:v>
                </c:pt>
                <c:pt idx="112">
                  <c:v>166554.40060563653</c:v>
                </c:pt>
                <c:pt idx="113">
                  <c:v>171098.19030210195</c:v>
                </c:pt>
                <c:pt idx="114">
                  <c:v>173798.66423512663</c:v>
                </c:pt>
                <c:pt idx="115">
                  <c:v>174444.46184409497</c:v>
                </c:pt>
                <c:pt idx="116">
                  <c:v>176233.01806256667</c:v>
                </c:pt>
                <c:pt idx="117">
                  <c:v>180056.79073967552</c:v>
                </c:pt>
                <c:pt idx="118">
                  <c:v>182986.32397336158</c:v>
                </c:pt>
                <c:pt idx="119">
                  <c:v>184021.96567060059</c:v>
                </c:pt>
              </c:numCache>
            </c:numRef>
          </c:val>
          <c:smooth val="0"/>
        </c:ser>
        <c:ser>
          <c:idx val="3"/>
          <c:order val="1"/>
          <c:tx>
            <c:v>Nominal pre-bubble house prices</c:v>
          </c:tx>
          <c:spPr>
            <a:ln w="28575">
              <a:noFill/>
            </a:ln>
          </c:spPr>
          <c:marker>
            <c:symbol val="none"/>
          </c:marker>
          <c:trendline>
            <c:name>Nominal pre-bubble trend</c:nam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forward val="52.5"/>
            <c:dispRSqr val="0"/>
            <c:dispEq val="0"/>
          </c:trendline>
          <c:cat>
            <c:numRef>
              <c:f>Data!$A$2:$A$173</c:f>
              <c:numCache>
                <c:formatCode>General</c:formatCode>
                <c:ptCount val="17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</c:numCache>
            </c:numRef>
          </c:cat>
          <c:val>
            <c:numRef>
              <c:f>Data!$E$2:$E$121</c:f>
              <c:numCache>
                <c:formatCode>"$"#,##0</c:formatCode>
                <c:ptCount val="120"/>
                <c:pt idx="0">
                  <c:v>28475.662726621951</c:v>
                </c:pt>
                <c:pt idx="1">
                  <c:v>29041.964122491256</c:v>
                </c:pt>
                <c:pt idx="2">
                  <c:v>29396.959027364544</c:v>
                </c:pt>
                <c:pt idx="3">
                  <c:v>28999.702824292053</c:v>
                </c:pt>
                <c:pt idx="4">
                  <c:v>29075.773161050616</c:v>
                </c:pt>
                <c:pt idx="5">
                  <c:v>29625.170037640233</c:v>
                </c:pt>
                <c:pt idx="6">
                  <c:v>28653.160179058596</c:v>
                </c:pt>
                <c:pt idx="7">
                  <c:v>28568.637582660191</c:v>
                </c:pt>
                <c:pt idx="8">
                  <c:v>29126.486718889653</c:v>
                </c:pt>
                <c:pt idx="9">
                  <c:v>30216.828212429053</c:v>
                </c:pt>
                <c:pt idx="10">
                  <c:v>30022.426240712724</c:v>
                </c:pt>
                <c:pt idx="11">
                  <c:v>30605.632155861706</c:v>
                </c:pt>
                <c:pt idx="12">
                  <c:v>31543.832975883979</c:v>
                </c:pt>
                <c:pt idx="13">
                  <c:v>32752.506104381137</c:v>
                </c:pt>
                <c:pt idx="14">
                  <c:v>33124.405528534109</c:v>
                </c:pt>
                <c:pt idx="15">
                  <c:v>34062.606348556386</c:v>
                </c:pt>
                <c:pt idx="16">
                  <c:v>34814.85745650217</c:v>
                </c:pt>
                <c:pt idx="17">
                  <c:v>35626.274381926836</c:v>
                </c:pt>
                <c:pt idx="18">
                  <c:v>35769.962795804124</c:v>
                </c:pt>
                <c:pt idx="19">
                  <c:v>36463.048086271032</c:v>
                </c:pt>
                <c:pt idx="20">
                  <c:v>36564.475201949113</c:v>
                </c:pt>
                <c:pt idx="21">
                  <c:v>37206.167648497998</c:v>
                </c:pt>
                <c:pt idx="22">
                  <c:v>37116.210763467781</c:v>
                </c:pt>
                <c:pt idx="23">
                  <c:v>37667.946324986449</c:v>
                </c:pt>
                <c:pt idx="24">
                  <c:v>38393.598530896874</c:v>
                </c:pt>
                <c:pt idx="25">
                  <c:v>39563.038036289698</c:v>
                </c:pt>
                <c:pt idx="26">
                  <c:v>39928.862702079256</c:v>
                </c:pt>
                <c:pt idx="27">
                  <c:v>40660.512033658357</c:v>
                </c:pt>
                <c:pt idx="28">
                  <c:v>42003.868183442937</c:v>
                </c:pt>
                <c:pt idx="29">
                  <c:v>43575.115108637401</c:v>
                </c:pt>
                <c:pt idx="30">
                  <c:v>44780.537368042322</c:v>
                </c:pt>
                <c:pt idx="31">
                  <c:v>46201.856151519758</c:v>
                </c:pt>
                <c:pt idx="32">
                  <c:v>47671.151940346645</c:v>
                </c:pt>
                <c:pt idx="33">
                  <c:v>49392.327007258144</c:v>
                </c:pt>
                <c:pt idx="34">
                  <c:v>50909.59980143448</c:v>
                </c:pt>
                <c:pt idx="35">
                  <c:v>52492.840977966305</c:v>
                </c:pt>
                <c:pt idx="36">
                  <c:v>54867.70274276405</c:v>
                </c:pt>
                <c:pt idx="37">
                  <c:v>56414.961165283785</c:v>
                </c:pt>
                <c:pt idx="38">
                  <c:v>57656.366178700795</c:v>
                </c:pt>
                <c:pt idx="39">
                  <c:v>58723.854547726056</c:v>
                </c:pt>
                <c:pt idx="40">
                  <c:v>59971.256686811736</c:v>
                </c:pt>
                <c:pt idx="41">
                  <c:v>60630.940510366658</c:v>
                </c:pt>
                <c:pt idx="42">
                  <c:v>62597.997729694071</c:v>
                </c:pt>
                <c:pt idx="43">
                  <c:v>62753.922997079797</c:v>
                </c:pt>
                <c:pt idx="44">
                  <c:v>63401.612569297366</c:v>
                </c:pt>
                <c:pt idx="45">
                  <c:v>64553.060697684145</c:v>
                </c:pt>
                <c:pt idx="46">
                  <c:v>65350.678411618741</c:v>
                </c:pt>
                <c:pt idx="47">
                  <c:v>65608.55481537203</c:v>
                </c:pt>
                <c:pt idx="48">
                  <c:v>66412.169654975296</c:v>
                </c:pt>
                <c:pt idx="49">
                  <c:v>66646.057556053871</c:v>
                </c:pt>
                <c:pt idx="50">
                  <c:v>66376.186900963221</c:v>
                </c:pt>
                <c:pt idx="51">
                  <c:v>66795.985697770899</c:v>
                </c:pt>
                <c:pt idx="52">
                  <c:v>68103.359093543404</c:v>
                </c:pt>
                <c:pt idx="53">
                  <c:v>68852.999802128557</c:v>
                </c:pt>
                <c:pt idx="54">
                  <c:v>69320.775604285678</c:v>
                </c:pt>
                <c:pt idx="55">
                  <c:v>69578.65200803896</c:v>
                </c:pt>
                <c:pt idx="56">
                  <c:v>70646.140377064221</c:v>
                </c:pt>
                <c:pt idx="57">
                  <c:v>71791.591379782316</c:v>
                </c:pt>
                <c:pt idx="58">
                  <c:v>72451.275203337253</c:v>
                </c:pt>
                <c:pt idx="59">
                  <c:v>73212.910163259759</c:v>
                </c:pt>
                <c:pt idx="60">
                  <c:v>74232.421526935563</c:v>
                </c:pt>
                <c:pt idx="61">
                  <c:v>75389.866780991026</c:v>
                </c:pt>
                <c:pt idx="62">
                  <c:v>76697.240176763531</c:v>
                </c:pt>
                <c:pt idx="63">
                  <c:v>77632.791781077773</c:v>
                </c:pt>
                <c:pt idx="64">
                  <c:v>79066.104815892584</c:v>
                </c:pt>
                <c:pt idx="65">
                  <c:v>80721.311500448588</c:v>
                </c:pt>
                <c:pt idx="66">
                  <c:v>82058.670524564499</c:v>
                </c:pt>
                <c:pt idx="67">
                  <c:v>83378.038171674358</c:v>
                </c:pt>
                <c:pt idx="68">
                  <c:v>85087.218987248474</c:v>
                </c:pt>
                <c:pt idx="69">
                  <c:v>87912.943170929473</c:v>
                </c:pt>
                <c:pt idx="70">
                  <c:v>89600.147416525389</c:v>
                </c:pt>
                <c:pt idx="71">
                  <c:v>90779.818677673786</c:v>
                </c:pt>
                <c:pt idx="72">
                  <c:v>91451.956954374589</c:v>
                </c:pt>
                <c:pt idx="73">
                  <c:v>95018.404953195262</c:v>
                </c:pt>
                <c:pt idx="74">
                  <c:v>96705.609198791193</c:v>
                </c:pt>
                <c:pt idx="75">
                  <c:v>97693.240952310764</c:v>
                </c:pt>
                <c:pt idx="76">
                  <c:v>99353.010982531152</c:v>
                </c:pt>
                <c:pt idx="77">
                  <c:v>102055.28119702221</c:v>
                </c:pt>
                <c:pt idx="78">
                  <c:v>103180.08402741948</c:v>
                </c:pt>
                <c:pt idx="79">
                  <c:v>103385.84064273608</c:v>
                </c:pt>
                <c:pt idx="80">
                  <c:v>103673.89990417926</c:v>
                </c:pt>
                <c:pt idx="81">
                  <c:v>104826.1369499521</c:v>
                </c:pt>
                <c:pt idx="82">
                  <c:v>104030.54470406134</c:v>
                </c:pt>
                <c:pt idx="83">
                  <c:v>102315.90624308985</c:v>
                </c:pt>
                <c:pt idx="84">
                  <c:v>100724.72175130833</c:v>
                </c:pt>
                <c:pt idx="85">
                  <c:v>102535.37996609422</c:v>
                </c:pt>
                <c:pt idx="86">
                  <c:v>103097.78138129284</c:v>
                </c:pt>
                <c:pt idx="87">
                  <c:v>102398.2088892165</c:v>
                </c:pt>
                <c:pt idx="88">
                  <c:v>101918.11012014447</c:v>
                </c:pt>
                <c:pt idx="89">
                  <c:v>103536.72882730156</c:v>
                </c:pt>
                <c:pt idx="90">
                  <c:v>103426.99196579939</c:v>
                </c:pt>
                <c:pt idx="91">
                  <c:v>102521.66285840642</c:v>
                </c:pt>
                <c:pt idx="92">
                  <c:v>102137.58384314881</c:v>
                </c:pt>
                <c:pt idx="93">
                  <c:v>103536.72882730156</c:v>
                </c:pt>
                <c:pt idx="94">
                  <c:v>104332.32107319232</c:v>
                </c:pt>
                <c:pt idx="95">
                  <c:v>104126.56445787573</c:v>
                </c:pt>
                <c:pt idx="96">
                  <c:v>104881.00538070318</c:v>
                </c:pt>
                <c:pt idx="97">
                  <c:v>107075.74261074667</c:v>
                </c:pt>
                <c:pt idx="98">
                  <c:v>107308.9334414388</c:v>
                </c:pt>
                <c:pt idx="99">
                  <c:v>106842.55178005455</c:v>
                </c:pt>
                <c:pt idx="100">
                  <c:v>106636.79516473798</c:v>
                </c:pt>
                <c:pt idx="101">
                  <c:v>108749.22974865485</c:v>
                </c:pt>
                <c:pt idx="102">
                  <c:v>109558.53910223338</c:v>
                </c:pt>
                <c:pt idx="103">
                  <c:v>109064.7232254736</c:v>
                </c:pt>
                <c:pt idx="104">
                  <c:v>109201.8943023513</c:v>
                </c:pt>
                <c:pt idx="105">
                  <c:v>111259.46045551707</c:v>
                </c:pt>
                <c:pt idx="106">
                  <c:v>112096.20402447115</c:v>
                </c:pt>
                <c:pt idx="107">
                  <c:v>111355.48020933148</c:v>
                </c:pt>
                <c:pt idx="108">
                  <c:v>112233.37510134887</c:v>
                </c:pt>
                <c:pt idx="109">
                  <c:v>114606.43473133339</c:v>
                </c:pt>
                <c:pt idx="110">
                  <c:v>115731.23756173068</c:v>
                </c:pt>
                <c:pt idx="111">
                  <c:v>116321.07319230487</c:v>
                </c:pt>
                <c:pt idx="112">
                  <c:v>117569.32999189208</c:v>
                </c:pt>
                <c:pt idx="113">
                  <c:v>121122.060883025</c:v>
                </c:pt>
                <c:pt idx="114">
                  <c:v>123591.14026682392</c:v>
                </c:pt>
                <c:pt idx="115">
                  <c:v>124565.05491265572</c:v>
                </c:pt>
                <c:pt idx="116">
                  <c:v>126307.12758900273</c:v>
                </c:pt>
                <c:pt idx="117">
                  <c:v>129969.59534163782</c:v>
                </c:pt>
                <c:pt idx="118">
                  <c:v>133097.09589444977</c:v>
                </c:pt>
                <c:pt idx="119">
                  <c:v>134825.45146310903</c:v>
                </c:pt>
              </c:numCache>
            </c:numRef>
          </c:val>
          <c:smooth val="0"/>
        </c:ser>
        <c:ser>
          <c:idx val="1"/>
          <c:order val="2"/>
          <c:tx>
            <c:v>Inflation-adjusted house prices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Data!$A$2:$A$173</c:f>
              <c:numCache>
                <c:formatCode>General</c:formatCode>
                <c:ptCount val="17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</c:numCache>
            </c:numRef>
          </c:cat>
          <c:val>
            <c:numRef>
              <c:f>Data!$K$2:$K$173</c:f>
              <c:numCache>
                <c:formatCode>"$"#,##0</c:formatCode>
                <c:ptCount val="172"/>
                <c:pt idx="0">
                  <c:v>155994.38459948316</c:v>
                </c:pt>
                <c:pt idx="1">
                  <c:v>157126.89170126827</c:v>
                </c:pt>
                <c:pt idx="2">
                  <c:v>157480.05890490583</c:v>
                </c:pt>
                <c:pt idx="3">
                  <c:v>153407.59786867903</c:v>
                </c:pt>
                <c:pt idx="4">
                  <c:v>152687.42539758838</c:v>
                </c:pt>
                <c:pt idx="5">
                  <c:v>152984.38424524164</c:v>
                </c:pt>
                <c:pt idx="6">
                  <c:v>146872.09613471015</c:v>
                </c:pt>
                <c:pt idx="7">
                  <c:v>146091.60344540054</c:v>
                </c:pt>
                <c:pt idx="8">
                  <c:v>147565.95286030683</c:v>
                </c:pt>
                <c:pt idx="9">
                  <c:v>152057.83309573415</c:v>
                </c:pt>
                <c:pt idx="10">
                  <c:v>150021.05727537395</c:v>
                </c:pt>
                <c:pt idx="11">
                  <c:v>151206.81130204958</c:v>
                </c:pt>
                <c:pt idx="12">
                  <c:v>153775.19384244361</c:v>
                </c:pt>
                <c:pt idx="13">
                  <c:v>155520.33210009889</c:v>
                </c:pt>
                <c:pt idx="14">
                  <c:v>152861.87608704192</c:v>
                </c:pt>
                <c:pt idx="15">
                  <c:v>154914.61481056947</c:v>
                </c:pt>
                <c:pt idx="16">
                  <c:v>153463.88445459463</c:v>
                </c:pt>
                <c:pt idx="17">
                  <c:v>152361.46734201704</c:v>
                </c:pt>
                <c:pt idx="18">
                  <c:v>148469.8226746142</c:v>
                </c:pt>
                <c:pt idx="19">
                  <c:v>147079.85991288189</c:v>
                </c:pt>
                <c:pt idx="20">
                  <c:v>145023.75172601515</c:v>
                </c:pt>
                <c:pt idx="21">
                  <c:v>145709.43098997342</c:v>
                </c:pt>
                <c:pt idx="22">
                  <c:v>141931.50016705782</c:v>
                </c:pt>
                <c:pt idx="23">
                  <c:v>141784.28348197104</c:v>
                </c:pt>
                <c:pt idx="24">
                  <c:v>143036.07584537088</c:v>
                </c:pt>
                <c:pt idx="25">
                  <c:v>145669.38546976578</c:v>
                </c:pt>
                <c:pt idx="26">
                  <c:v>144538.77640950208</c:v>
                </c:pt>
                <c:pt idx="27">
                  <c:v>145738.49790528585</c:v>
                </c:pt>
                <c:pt idx="28">
                  <c:v>147657.74442455446</c:v>
                </c:pt>
                <c:pt idx="29">
                  <c:v>150304.5175433183</c:v>
                </c:pt>
                <c:pt idx="30">
                  <c:v>152308.18314669139</c:v>
                </c:pt>
                <c:pt idx="31">
                  <c:v>155707.66278049408</c:v>
                </c:pt>
                <c:pt idx="32">
                  <c:v>159107.00579153822</c:v>
                </c:pt>
                <c:pt idx="33">
                  <c:v>161343.80281288788</c:v>
                </c:pt>
                <c:pt idx="34">
                  <c:v>163443.06847981151</c:v>
                </c:pt>
                <c:pt idx="35">
                  <c:v>165268.50978521002</c:v>
                </c:pt>
                <c:pt idx="36">
                  <c:v>168952.14288523278</c:v>
                </c:pt>
                <c:pt idx="37">
                  <c:v>169259.66606869717</c:v>
                </c:pt>
                <c:pt idx="38">
                  <c:v>168433.94654091488</c:v>
                </c:pt>
                <c:pt idx="39">
                  <c:v>167288.29427819018</c:v>
                </c:pt>
                <c:pt idx="40">
                  <c:v>165584.70813008817</c:v>
                </c:pt>
                <c:pt idx="41">
                  <c:v>163352.10734831443</c:v>
                </c:pt>
                <c:pt idx="42">
                  <c:v>164747.96590002798</c:v>
                </c:pt>
                <c:pt idx="43">
                  <c:v>161184.90255928165</c:v>
                </c:pt>
                <c:pt idx="44">
                  <c:v>158317.86141232477</c:v>
                </c:pt>
                <c:pt idx="45">
                  <c:v>158346.49872368702</c:v>
                </c:pt>
                <c:pt idx="46">
                  <c:v>157123.07199657094</c:v>
                </c:pt>
                <c:pt idx="47">
                  <c:v>154947.9648915962</c:v>
                </c:pt>
                <c:pt idx="48">
                  <c:v>154895.92557767365</c:v>
                </c:pt>
                <c:pt idx="49">
                  <c:v>153801.56746334804</c:v>
                </c:pt>
                <c:pt idx="50">
                  <c:v>150586.8125191796</c:v>
                </c:pt>
                <c:pt idx="51">
                  <c:v>149886.6282771308</c:v>
                </c:pt>
                <c:pt idx="52">
                  <c:v>151857.36419347697</c:v>
                </c:pt>
                <c:pt idx="53">
                  <c:v>151790.73161613449</c:v>
                </c:pt>
                <c:pt idx="54">
                  <c:v>151368.48131466986</c:v>
                </c:pt>
                <c:pt idx="55">
                  <c:v>150495.87868515131</c:v>
                </c:pt>
                <c:pt idx="56">
                  <c:v>150715.93239272488</c:v>
                </c:pt>
                <c:pt idx="57">
                  <c:v>151794.67822513738</c:v>
                </c:pt>
                <c:pt idx="58">
                  <c:v>152017.2182556926</c:v>
                </c:pt>
                <c:pt idx="59">
                  <c:v>152292.84378343646</c:v>
                </c:pt>
                <c:pt idx="60">
                  <c:v>153068.88640173347</c:v>
                </c:pt>
                <c:pt idx="61">
                  <c:v>154115.86072148869</c:v>
                </c:pt>
                <c:pt idx="62">
                  <c:v>155793.36258847668</c:v>
                </c:pt>
                <c:pt idx="63">
                  <c:v>156194.51292557037</c:v>
                </c:pt>
                <c:pt idx="64">
                  <c:v>158271.88421628578</c:v>
                </c:pt>
                <c:pt idx="65">
                  <c:v>162429.42169184965</c:v>
                </c:pt>
                <c:pt idx="66">
                  <c:v>164184.94678053103</c:v>
                </c:pt>
                <c:pt idx="67">
                  <c:v>165754.84346199274</c:v>
                </c:pt>
                <c:pt idx="68">
                  <c:v>167233.99597667871</c:v>
                </c:pt>
                <c:pt idx="69">
                  <c:v>171036.31208709371</c:v>
                </c:pt>
                <c:pt idx="70">
                  <c:v>172710.20533766871</c:v>
                </c:pt>
                <c:pt idx="71">
                  <c:v>173539.10078561219</c:v>
                </c:pt>
                <c:pt idx="72">
                  <c:v>173613.17887265023</c:v>
                </c:pt>
                <c:pt idx="73">
                  <c:v>178530.57993868631</c:v>
                </c:pt>
                <c:pt idx="74">
                  <c:v>179782.0602828316</c:v>
                </c:pt>
                <c:pt idx="75">
                  <c:v>179937.31019271645</c:v>
                </c:pt>
                <c:pt idx="76">
                  <c:v>181229.64279110142</c:v>
                </c:pt>
                <c:pt idx="77">
                  <c:v>183388.25181233801</c:v>
                </c:pt>
                <c:pt idx="78">
                  <c:v>184045.01883794816</c:v>
                </c:pt>
                <c:pt idx="79">
                  <c:v>182826.27427198621</c:v>
                </c:pt>
                <c:pt idx="80">
                  <c:v>180435.18822885479</c:v>
                </c:pt>
                <c:pt idx="81">
                  <c:v>180799.38977042463</c:v>
                </c:pt>
                <c:pt idx="82">
                  <c:v>176444.61320611546</c:v>
                </c:pt>
                <c:pt idx="83">
                  <c:v>170791.02558155527</c:v>
                </c:pt>
                <c:pt idx="84">
                  <c:v>167206.41984103865</c:v>
                </c:pt>
                <c:pt idx="85">
                  <c:v>169472.44308092922</c:v>
                </c:pt>
                <c:pt idx="86">
                  <c:v>169379.07406182826</c:v>
                </c:pt>
                <c:pt idx="87">
                  <c:v>167021.27099441725</c:v>
                </c:pt>
                <c:pt idx="88">
                  <c:v>165296.99183352815</c:v>
                </c:pt>
                <c:pt idx="89">
                  <c:v>166837.12343780987</c:v>
                </c:pt>
                <c:pt idx="90">
                  <c:v>165625.35871378405</c:v>
                </c:pt>
                <c:pt idx="91">
                  <c:v>162866.50326650013</c:v>
                </c:pt>
                <c:pt idx="92">
                  <c:v>161438.95537566391</c:v>
                </c:pt>
                <c:pt idx="93">
                  <c:v>162516.74738573309</c:v>
                </c:pt>
                <c:pt idx="94">
                  <c:v>163060.38014934878</c:v>
                </c:pt>
                <c:pt idx="95">
                  <c:v>161656.93480878897</c:v>
                </c:pt>
                <c:pt idx="96">
                  <c:v>162382.18903441809</c:v>
                </c:pt>
                <c:pt idx="97">
                  <c:v>164911.44240231212</c:v>
                </c:pt>
                <c:pt idx="98">
                  <c:v>163966.74253088044</c:v>
                </c:pt>
                <c:pt idx="99">
                  <c:v>162512.07415237045</c:v>
                </c:pt>
                <c:pt idx="100">
                  <c:v>161222.91450354343</c:v>
                </c:pt>
                <c:pt idx="101">
                  <c:v>163165.21036026865</c:v>
                </c:pt>
                <c:pt idx="102">
                  <c:v>163606.07285223331</c:v>
                </c:pt>
                <c:pt idx="103">
                  <c:v>162169.1667249969</c:v>
                </c:pt>
                <c:pt idx="104">
                  <c:v>161087.58208121173</c:v>
                </c:pt>
                <c:pt idx="105">
                  <c:v>162738.53435856302</c:v>
                </c:pt>
                <c:pt idx="106">
                  <c:v>163092.92854748061</c:v>
                </c:pt>
                <c:pt idx="107">
                  <c:v>160726.78315065464</c:v>
                </c:pt>
                <c:pt idx="108">
                  <c:v>161123.50434693194</c:v>
                </c:pt>
                <c:pt idx="109">
                  <c:v>164164.8844194554</c:v>
                </c:pt>
                <c:pt idx="110">
                  <c:v>165009.92855216301</c:v>
                </c:pt>
                <c:pt idx="111">
                  <c:v>165014.71891404234</c:v>
                </c:pt>
                <c:pt idx="112">
                  <c:v>166554.40060563653</c:v>
                </c:pt>
                <c:pt idx="113">
                  <c:v>171098.19030210195</c:v>
                </c:pt>
                <c:pt idx="114">
                  <c:v>173798.66423512663</c:v>
                </c:pt>
                <c:pt idx="115">
                  <c:v>174444.46184409497</c:v>
                </c:pt>
                <c:pt idx="116">
                  <c:v>176233.01806256667</c:v>
                </c:pt>
                <c:pt idx="117">
                  <c:v>180056.79073967552</c:v>
                </c:pt>
                <c:pt idx="118">
                  <c:v>182986.32397336158</c:v>
                </c:pt>
                <c:pt idx="119">
                  <c:v>184021.96567060059</c:v>
                </c:pt>
                <c:pt idx="120">
                  <c:v>185488.60008529475</c:v>
                </c:pt>
                <c:pt idx="121">
                  <c:v>191046.11819928139</c:v>
                </c:pt>
                <c:pt idx="122">
                  <c:v>193988.63010388808</c:v>
                </c:pt>
                <c:pt idx="123">
                  <c:v>195504.20698087435</c:v>
                </c:pt>
                <c:pt idx="124">
                  <c:v>196101.76634948296</c:v>
                </c:pt>
                <c:pt idx="125">
                  <c:v>200873.09414255558</c:v>
                </c:pt>
                <c:pt idx="126">
                  <c:v>205315.7234266921</c:v>
                </c:pt>
                <c:pt idx="127">
                  <c:v>206849.50560920945</c:v>
                </c:pt>
                <c:pt idx="128">
                  <c:v>209258.57622356751</c:v>
                </c:pt>
                <c:pt idx="129">
                  <c:v>215123.90167679876</c:v>
                </c:pt>
                <c:pt idx="130">
                  <c:v>220827.02882376409</c:v>
                </c:pt>
                <c:pt idx="131">
                  <c:v>223755.21863334329</c:v>
                </c:pt>
                <c:pt idx="132">
                  <c:v>224823.49139075173</c:v>
                </c:pt>
                <c:pt idx="133">
                  <c:v>231595.04584214068</c:v>
                </c:pt>
                <c:pt idx="134">
                  <c:v>237108.75456251446</c:v>
                </c:pt>
                <c:pt idx="135">
                  <c:v>242880.17211556254</c:v>
                </c:pt>
                <c:pt idx="136">
                  <c:v>247572.16224628288</c:v>
                </c:pt>
                <c:pt idx="137">
                  <c:v>256979.47622326223</c:v>
                </c:pt>
                <c:pt idx="138">
                  <c:v>264670.63862352236</c:v>
                </c:pt>
                <c:pt idx="139">
                  <c:v>269378.82211970858</c:v>
                </c:pt>
                <c:pt idx="140">
                  <c:v>278260.07580543164</c:v>
                </c:pt>
                <c:pt idx="141">
                  <c:v>288706.70839683316</c:v>
                </c:pt>
                <c:pt idx="142">
                  <c:v>294765.23968556081</c:v>
                </c:pt>
                <c:pt idx="143">
                  <c:v>298271.23443285399</c:v>
                </c:pt>
                <c:pt idx="144">
                  <c:v>299329.35781091364</c:v>
                </c:pt>
                <c:pt idx="145">
                  <c:v>298755.99662593746</c:v>
                </c:pt>
                <c:pt idx="146">
                  <c:v>292961.21999090916</c:v>
                </c:pt>
                <c:pt idx="147">
                  <c:v>291603.95327805891</c:v>
                </c:pt>
                <c:pt idx="148">
                  <c:v>286305.20384992583</c:v>
                </c:pt>
                <c:pt idx="149">
                  <c:v>280361.41833173489</c:v>
                </c:pt>
                <c:pt idx="150">
                  <c:v>273769.55228032422</c:v>
                </c:pt>
                <c:pt idx="151">
                  <c:v>256459.26615475721</c:v>
                </c:pt>
                <c:pt idx="152">
                  <c:v>236447.0902743123</c:v>
                </c:pt>
                <c:pt idx="153">
                  <c:v>228306.15523328393</c:v>
                </c:pt>
                <c:pt idx="154">
                  <c:v>216744.18404844619</c:v>
                </c:pt>
                <c:pt idx="155">
                  <c:v>205968.08788823854</c:v>
                </c:pt>
                <c:pt idx="156">
                  <c:v>192042.4485652271</c:v>
                </c:pt>
                <c:pt idx="157">
                  <c:v>197116.38727320579</c:v>
                </c:pt>
                <c:pt idx="158">
                  <c:v>201728.1539169639</c:v>
                </c:pt>
                <c:pt idx="159">
                  <c:v>198116.45774575087</c:v>
                </c:pt>
                <c:pt idx="160">
                  <c:v>191798.09594102047</c:v>
                </c:pt>
                <c:pt idx="161">
                  <c:v>201061.49806543888</c:v>
                </c:pt>
                <c:pt idx="162">
                  <c:v>196465.02171060944</c:v>
                </c:pt>
                <c:pt idx="163">
                  <c:v>188256.47216458793</c:v>
                </c:pt>
                <c:pt idx="164">
                  <c:v>178496.76075451489</c:v>
                </c:pt>
                <c:pt idx="165">
                  <c:v>183876.66014514785</c:v>
                </c:pt>
                <c:pt idx="166">
                  <c:v>182632.51730525409</c:v>
                </c:pt>
                <c:pt idx="167">
                  <c:v>175177.37113809475</c:v>
                </c:pt>
                <c:pt idx="168">
                  <c:v>171355.78342053934</c:v>
                </c:pt>
                <c:pt idx="169">
                  <c:v>183208.96548115122</c:v>
                </c:pt>
                <c:pt idx="170">
                  <c:v>186100</c:v>
                </c:pt>
              </c:numCache>
            </c:numRef>
          </c:val>
          <c:smooth val="0"/>
        </c:ser>
        <c:ser>
          <c:idx val="0"/>
          <c:order val="3"/>
          <c:tx>
            <c:v>Nominal house prices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Data!$A$2:$A$173</c:f>
              <c:numCache>
                <c:formatCode>General</c:formatCode>
                <c:ptCount val="17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1971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1975</c:v>
                </c:pt>
                <c:pt idx="21">
                  <c:v>1975</c:v>
                </c:pt>
                <c:pt idx="22">
                  <c:v>1975</c:v>
                </c:pt>
                <c:pt idx="23">
                  <c:v>1975</c:v>
                </c:pt>
                <c:pt idx="24">
                  <c:v>1976</c:v>
                </c:pt>
                <c:pt idx="25">
                  <c:v>1976</c:v>
                </c:pt>
                <c:pt idx="26">
                  <c:v>1976</c:v>
                </c:pt>
                <c:pt idx="27">
                  <c:v>1976</c:v>
                </c:pt>
                <c:pt idx="28">
                  <c:v>1977</c:v>
                </c:pt>
                <c:pt idx="29">
                  <c:v>1977</c:v>
                </c:pt>
                <c:pt idx="30">
                  <c:v>1977</c:v>
                </c:pt>
                <c:pt idx="31">
                  <c:v>1977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1980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1981</c:v>
                </c:pt>
                <c:pt idx="45">
                  <c:v>1981</c:v>
                </c:pt>
                <c:pt idx="46">
                  <c:v>1981</c:v>
                </c:pt>
                <c:pt idx="47">
                  <c:v>1981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1984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1985</c:v>
                </c:pt>
                <c:pt idx="61">
                  <c:v>1985</c:v>
                </c:pt>
                <c:pt idx="62">
                  <c:v>1985</c:v>
                </c:pt>
                <c:pt idx="63">
                  <c:v>1985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1987</c:v>
                </c:pt>
                <c:pt idx="69">
                  <c:v>1987</c:v>
                </c:pt>
                <c:pt idx="70">
                  <c:v>1987</c:v>
                </c:pt>
                <c:pt idx="71">
                  <c:v>1987</c:v>
                </c:pt>
                <c:pt idx="72">
                  <c:v>1988</c:v>
                </c:pt>
                <c:pt idx="73">
                  <c:v>1988</c:v>
                </c:pt>
                <c:pt idx="74">
                  <c:v>1988</c:v>
                </c:pt>
                <c:pt idx="75">
                  <c:v>1988</c:v>
                </c:pt>
                <c:pt idx="76">
                  <c:v>1989</c:v>
                </c:pt>
                <c:pt idx="77">
                  <c:v>1989</c:v>
                </c:pt>
                <c:pt idx="78">
                  <c:v>1989</c:v>
                </c:pt>
                <c:pt idx="79">
                  <c:v>1989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1991</c:v>
                </c:pt>
                <c:pt idx="85">
                  <c:v>1991</c:v>
                </c:pt>
                <c:pt idx="86">
                  <c:v>1991</c:v>
                </c:pt>
                <c:pt idx="87">
                  <c:v>1991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1993</c:v>
                </c:pt>
                <c:pt idx="93">
                  <c:v>1993</c:v>
                </c:pt>
                <c:pt idx="94">
                  <c:v>1993</c:v>
                </c:pt>
                <c:pt idx="95">
                  <c:v>1993</c:v>
                </c:pt>
                <c:pt idx="96">
                  <c:v>1994</c:v>
                </c:pt>
                <c:pt idx="97">
                  <c:v>1994</c:v>
                </c:pt>
                <c:pt idx="98">
                  <c:v>1994</c:v>
                </c:pt>
                <c:pt idx="99">
                  <c:v>1994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1996</c:v>
                </c:pt>
                <c:pt idx="105">
                  <c:v>1996</c:v>
                </c:pt>
                <c:pt idx="106">
                  <c:v>1996</c:v>
                </c:pt>
                <c:pt idx="107">
                  <c:v>1996</c:v>
                </c:pt>
                <c:pt idx="108">
                  <c:v>1997</c:v>
                </c:pt>
                <c:pt idx="109">
                  <c:v>1997</c:v>
                </c:pt>
                <c:pt idx="110">
                  <c:v>1997</c:v>
                </c:pt>
                <c:pt idx="111">
                  <c:v>1997</c:v>
                </c:pt>
                <c:pt idx="112">
                  <c:v>1998</c:v>
                </c:pt>
                <c:pt idx="113">
                  <c:v>1998</c:v>
                </c:pt>
                <c:pt idx="114">
                  <c:v>1998</c:v>
                </c:pt>
                <c:pt idx="115">
                  <c:v>1998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2001</c:v>
                </c:pt>
                <c:pt idx="125">
                  <c:v>2001</c:v>
                </c:pt>
                <c:pt idx="126">
                  <c:v>2001</c:v>
                </c:pt>
                <c:pt idx="127">
                  <c:v>2001</c:v>
                </c:pt>
                <c:pt idx="128">
                  <c:v>2002</c:v>
                </c:pt>
                <c:pt idx="129">
                  <c:v>2002</c:v>
                </c:pt>
                <c:pt idx="130">
                  <c:v>2002</c:v>
                </c:pt>
                <c:pt idx="131">
                  <c:v>2002</c:v>
                </c:pt>
                <c:pt idx="132">
                  <c:v>2003</c:v>
                </c:pt>
                <c:pt idx="133">
                  <c:v>2003</c:v>
                </c:pt>
                <c:pt idx="134">
                  <c:v>2003</c:v>
                </c:pt>
                <c:pt idx="135">
                  <c:v>2003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2008</c:v>
                </c:pt>
                <c:pt idx="153">
                  <c:v>2008</c:v>
                </c:pt>
                <c:pt idx="154">
                  <c:v>2008</c:v>
                </c:pt>
                <c:pt idx="155">
                  <c:v>2008</c:v>
                </c:pt>
                <c:pt idx="156">
                  <c:v>2009</c:v>
                </c:pt>
                <c:pt idx="157">
                  <c:v>2009</c:v>
                </c:pt>
                <c:pt idx="158">
                  <c:v>2009</c:v>
                </c:pt>
                <c:pt idx="159">
                  <c:v>2009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</c:numCache>
            </c:numRef>
          </c:cat>
          <c:val>
            <c:numRef>
              <c:f>Data!$E$2:$E$173</c:f>
              <c:numCache>
                <c:formatCode>"$"#,##0</c:formatCode>
                <c:ptCount val="172"/>
                <c:pt idx="0">
                  <c:v>28475.662726621951</c:v>
                </c:pt>
                <c:pt idx="1">
                  <c:v>29041.964122491256</c:v>
                </c:pt>
                <c:pt idx="2">
                  <c:v>29396.959027364544</c:v>
                </c:pt>
                <c:pt idx="3">
                  <c:v>28999.702824292053</c:v>
                </c:pt>
                <c:pt idx="4">
                  <c:v>29075.773161050616</c:v>
                </c:pt>
                <c:pt idx="5">
                  <c:v>29625.170037640233</c:v>
                </c:pt>
                <c:pt idx="6">
                  <c:v>28653.160179058596</c:v>
                </c:pt>
                <c:pt idx="7">
                  <c:v>28568.637582660191</c:v>
                </c:pt>
                <c:pt idx="8">
                  <c:v>29126.486718889653</c:v>
                </c:pt>
                <c:pt idx="9">
                  <c:v>30216.828212429053</c:v>
                </c:pt>
                <c:pt idx="10">
                  <c:v>30022.426240712724</c:v>
                </c:pt>
                <c:pt idx="11">
                  <c:v>30605.632155861706</c:v>
                </c:pt>
                <c:pt idx="12">
                  <c:v>31543.832975883979</c:v>
                </c:pt>
                <c:pt idx="13">
                  <c:v>32752.506104381137</c:v>
                </c:pt>
                <c:pt idx="14">
                  <c:v>33124.405528534109</c:v>
                </c:pt>
                <c:pt idx="15">
                  <c:v>34062.606348556386</c:v>
                </c:pt>
                <c:pt idx="16">
                  <c:v>34814.85745650217</c:v>
                </c:pt>
                <c:pt idx="17">
                  <c:v>35626.274381926836</c:v>
                </c:pt>
                <c:pt idx="18">
                  <c:v>35769.962795804124</c:v>
                </c:pt>
                <c:pt idx="19">
                  <c:v>36463.048086271032</c:v>
                </c:pt>
                <c:pt idx="20">
                  <c:v>36564.475201949113</c:v>
                </c:pt>
                <c:pt idx="21">
                  <c:v>37206.167648497998</c:v>
                </c:pt>
                <c:pt idx="22">
                  <c:v>37116.210763467781</c:v>
                </c:pt>
                <c:pt idx="23">
                  <c:v>37667.946324986449</c:v>
                </c:pt>
                <c:pt idx="24">
                  <c:v>38393.598530896874</c:v>
                </c:pt>
                <c:pt idx="25">
                  <c:v>39563.038036289698</c:v>
                </c:pt>
                <c:pt idx="26">
                  <c:v>39928.862702079256</c:v>
                </c:pt>
                <c:pt idx="27">
                  <c:v>40660.512033658357</c:v>
                </c:pt>
                <c:pt idx="28">
                  <c:v>42003.868183442937</c:v>
                </c:pt>
                <c:pt idx="29">
                  <c:v>43575.115108637401</c:v>
                </c:pt>
                <c:pt idx="30">
                  <c:v>44780.537368042322</c:v>
                </c:pt>
                <c:pt idx="31">
                  <c:v>46201.856151519758</c:v>
                </c:pt>
                <c:pt idx="32">
                  <c:v>47671.151940346645</c:v>
                </c:pt>
                <c:pt idx="33">
                  <c:v>49392.327007258144</c:v>
                </c:pt>
                <c:pt idx="34">
                  <c:v>50909.59980143448</c:v>
                </c:pt>
                <c:pt idx="35">
                  <c:v>52492.840977966305</c:v>
                </c:pt>
                <c:pt idx="36">
                  <c:v>54867.70274276405</c:v>
                </c:pt>
                <c:pt idx="37">
                  <c:v>56414.961165283785</c:v>
                </c:pt>
                <c:pt idx="38">
                  <c:v>57656.366178700795</c:v>
                </c:pt>
                <c:pt idx="39">
                  <c:v>58723.854547726056</c:v>
                </c:pt>
                <c:pt idx="40">
                  <c:v>59971.256686811736</c:v>
                </c:pt>
                <c:pt idx="41">
                  <c:v>60630.940510366658</c:v>
                </c:pt>
                <c:pt idx="42">
                  <c:v>62597.997729694071</c:v>
                </c:pt>
                <c:pt idx="43">
                  <c:v>62753.922997079797</c:v>
                </c:pt>
                <c:pt idx="44">
                  <c:v>63401.612569297366</c:v>
                </c:pt>
                <c:pt idx="45">
                  <c:v>64553.060697684145</c:v>
                </c:pt>
                <c:pt idx="46">
                  <c:v>65350.678411618741</c:v>
                </c:pt>
                <c:pt idx="47">
                  <c:v>65608.55481537203</c:v>
                </c:pt>
                <c:pt idx="48">
                  <c:v>66412.169654975296</c:v>
                </c:pt>
                <c:pt idx="49">
                  <c:v>66646.057556053871</c:v>
                </c:pt>
                <c:pt idx="50">
                  <c:v>66376.186900963221</c:v>
                </c:pt>
                <c:pt idx="51">
                  <c:v>66795.985697770899</c:v>
                </c:pt>
                <c:pt idx="52">
                  <c:v>68103.359093543404</c:v>
                </c:pt>
                <c:pt idx="53">
                  <c:v>68852.999802128557</c:v>
                </c:pt>
                <c:pt idx="54">
                  <c:v>69320.775604285678</c:v>
                </c:pt>
                <c:pt idx="55">
                  <c:v>69578.65200803896</c:v>
                </c:pt>
                <c:pt idx="56">
                  <c:v>70646.140377064221</c:v>
                </c:pt>
                <c:pt idx="57">
                  <c:v>71791.591379782316</c:v>
                </c:pt>
                <c:pt idx="58">
                  <c:v>72451.275203337253</c:v>
                </c:pt>
                <c:pt idx="59">
                  <c:v>73212.910163259759</c:v>
                </c:pt>
                <c:pt idx="60">
                  <c:v>74232.421526935563</c:v>
                </c:pt>
                <c:pt idx="61">
                  <c:v>75389.866780991026</c:v>
                </c:pt>
                <c:pt idx="62">
                  <c:v>76697.240176763531</c:v>
                </c:pt>
                <c:pt idx="63">
                  <c:v>77632.791781077773</c:v>
                </c:pt>
                <c:pt idx="64">
                  <c:v>79066.104815892584</c:v>
                </c:pt>
                <c:pt idx="65">
                  <c:v>80721.311500448588</c:v>
                </c:pt>
                <c:pt idx="66">
                  <c:v>82058.670524564499</c:v>
                </c:pt>
                <c:pt idx="67">
                  <c:v>83378.038171674358</c:v>
                </c:pt>
                <c:pt idx="68">
                  <c:v>85087.218987248474</c:v>
                </c:pt>
                <c:pt idx="69">
                  <c:v>87912.943170929473</c:v>
                </c:pt>
                <c:pt idx="70">
                  <c:v>89600.147416525389</c:v>
                </c:pt>
                <c:pt idx="71">
                  <c:v>90779.818677673786</c:v>
                </c:pt>
                <c:pt idx="72">
                  <c:v>91451.956954374589</c:v>
                </c:pt>
                <c:pt idx="73">
                  <c:v>95018.404953195262</c:v>
                </c:pt>
                <c:pt idx="74">
                  <c:v>96705.609198791193</c:v>
                </c:pt>
                <c:pt idx="75">
                  <c:v>97693.240952310764</c:v>
                </c:pt>
                <c:pt idx="76">
                  <c:v>99353.010982531152</c:v>
                </c:pt>
                <c:pt idx="77">
                  <c:v>102055.28119702221</c:v>
                </c:pt>
                <c:pt idx="78">
                  <c:v>103180.08402741948</c:v>
                </c:pt>
                <c:pt idx="79">
                  <c:v>103385.84064273608</c:v>
                </c:pt>
                <c:pt idx="80">
                  <c:v>103673.89990417926</c:v>
                </c:pt>
                <c:pt idx="81">
                  <c:v>104826.1369499521</c:v>
                </c:pt>
                <c:pt idx="82">
                  <c:v>104030.54470406134</c:v>
                </c:pt>
                <c:pt idx="83">
                  <c:v>102315.90624308985</c:v>
                </c:pt>
                <c:pt idx="84">
                  <c:v>100724.72175130833</c:v>
                </c:pt>
                <c:pt idx="85">
                  <c:v>102535.37996609422</c:v>
                </c:pt>
                <c:pt idx="86">
                  <c:v>103097.78138129284</c:v>
                </c:pt>
                <c:pt idx="87">
                  <c:v>102398.2088892165</c:v>
                </c:pt>
                <c:pt idx="88">
                  <c:v>101918.11012014447</c:v>
                </c:pt>
                <c:pt idx="89">
                  <c:v>103536.72882730156</c:v>
                </c:pt>
                <c:pt idx="90">
                  <c:v>103426.99196579939</c:v>
                </c:pt>
                <c:pt idx="91">
                  <c:v>102521.66285840642</c:v>
                </c:pt>
                <c:pt idx="92">
                  <c:v>102137.58384314881</c:v>
                </c:pt>
                <c:pt idx="93">
                  <c:v>103536.72882730156</c:v>
                </c:pt>
                <c:pt idx="94">
                  <c:v>104332.32107319232</c:v>
                </c:pt>
                <c:pt idx="95">
                  <c:v>104126.56445787573</c:v>
                </c:pt>
                <c:pt idx="96">
                  <c:v>104881.00538070318</c:v>
                </c:pt>
                <c:pt idx="97">
                  <c:v>107075.74261074667</c:v>
                </c:pt>
                <c:pt idx="98">
                  <c:v>107308.9334414388</c:v>
                </c:pt>
                <c:pt idx="99">
                  <c:v>106842.55178005455</c:v>
                </c:pt>
                <c:pt idx="100">
                  <c:v>106636.79516473798</c:v>
                </c:pt>
                <c:pt idx="101">
                  <c:v>108749.22974865485</c:v>
                </c:pt>
                <c:pt idx="102">
                  <c:v>109558.53910223338</c:v>
                </c:pt>
                <c:pt idx="103">
                  <c:v>109064.7232254736</c:v>
                </c:pt>
                <c:pt idx="104">
                  <c:v>109201.8943023513</c:v>
                </c:pt>
                <c:pt idx="105">
                  <c:v>111259.46045551707</c:v>
                </c:pt>
                <c:pt idx="106">
                  <c:v>112096.20402447115</c:v>
                </c:pt>
                <c:pt idx="107">
                  <c:v>111355.48020933148</c:v>
                </c:pt>
                <c:pt idx="108">
                  <c:v>112233.37510134887</c:v>
                </c:pt>
                <c:pt idx="109">
                  <c:v>114606.43473133339</c:v>
                </c:pt>
                <c:pt idx="110">
                  <c:v>115731.23756173068</c:v>
                </c:pt>
                <c:pt idx="111">
                  <c:v>116321.07319230487</c:v>
                </c:pt>
                <c:pt idx="112">
                  <c:v>117569.32999189208</c:v>
                </c:pt>
                <c:pt idx="113">
                  <c:v>121122.060883025</c:v>
                </c:pt>
                <c:pt idx="114">
                  <c:v>123591.14026682392</c:v>
                </c:pt>
                <c:pt idx="115">
                  <c:v>124565.05491265572</c:v>
                </c:pt>
                <c:pt idx="116">
                  <c:v>126307.12758900273</c:v>
                </c:pt>
                <c:pt idx="117">
                  <c:v>129969.59534163782</c:v>
                </c:pt>
                <c:pt idx="118">
                  <c:v>133097.09589444977</c:v>
                </c:pt>
                <c:pt idx="119">
                  <c:v>134825.45146310903</c:v>
                </c:pt>
                <c:pt idx="120">
                  <c:v>137171.07687771801</c:v>
                </c:pt>
                <c:pt idx="121">
                  <c:v>142342.42647600797</c:v>
                </c:pt>
                <c:pt idx="122">
                  <c:v>145854.00604407754</c:v>
                </c:pt>
                <c:pt idx="123">
                  <c:v>148007.59195105772</c:v>
                </c:pt>
                <c:pt idx="124">
                  <c:v>149886.83570428245</c:v>
                </c:pt>
                <c:pt idx="125">
                  <c:v>154578.08653350041</c:v>
                </c:pt>
                <c:pt idx="126">
                  <c:v>158432.59379376427</c:v>
                </c:pt>
                <c:pt idx="127">
                  <c:v>159433.94265497164</c:v>
                </c:pt>
                <c:pt idx="128">
                  <c:v>161861.87071570725</c:v>
                </c:pt>
                <c:pt idx="129">
                  <c:v>167677.92437532247</c:v>
                </c:pt>
                <c:pt idx="130">
                  <c:v>173013.87926586572</c:v>
                </c:pt>
                <c:pt idx="131">
                  <c:v>176374.57064936982</c:v>
                </c:pt>
                <c:pt idx="132">
                  <c:v>178980.82111004644</c:v>
                </c:pt>
                <c:pt idx="133">
                  <c:v>184083.58516989756</c:v>
                </c:pt>
                <c:pt idx="134">
                  <c:v>189858.48750644951</c:v>
                </c:pt>
                <c:pt idx="135">
                  <c:v>195180.72528930492</c:v>
                </c:pt>
                <c:pt idx="136">
                  <c:v>200626.41704135033</c:v>
                </c:pt>
                <c:pt idx="137">
                  <c:v>209762.01076140636</c:v>
                </c:pt>
                <c:pt idx="138">
                  <c:v>217457.30817424637</c:v>
                </c:pt>
                <c:pt idx="139">
                  <c:v>223671.15795680697</c:v>
                </c:pt>
                <c:pt idx="140">
                  <c:v>232079.74496941111</c:v>
                </c:pt>
                <c:pt idx="141">
                  <c:v>242381.29284292771</c:v>
                </c:pt>
                <c:pt idx="142">
                  <c:v>251132.80754772614</c:v>
                </c:pt>
                <c:pt idx="143">
                  <c:v>256468.76243826933</c:v>
                </c:pt>
                <c:pt idx="144">
                  <c:v>258786.9536375028</c:v>
                </c:pt>
                <c:pt idx="145">
                  <c:v>260529.02631384981</c:v>
                </c:pt>
                <c:pt idx="146">
                  <c:v>258032.51271467537</c:v>
                </c:pt>
                <c:pt idx="147">
                  <c:v>255741.75573081744</c:v>
                </c:pt>
                <c:pt idx="148">
                  <c:v>253533.30139308618</c:v>
                </c:pt>
                <c:pt idx="149">
                  <c:v>251256.26151691607</c:v>
                </c:pt>
                <c:pt idx="150">
                  <c:v>246921.6554875802</c:v>
                </c:pt>
                <c:pt idx="151">
                  <c:v>234219.61376870351</c:v>
                </c:pt>
                <c:pt idx="152">
                  <c:v>218595.82811233142</c:v>
                </c:pt>
                <c:pt idx="153">
                  <c:v>213890.86017542571</c:v>
                </c:pt>
                <c:pt idx="154">
                  <c:v>206415.03648559001</c:v>
                </c:pt>
                <c:pt idx="155">
                  <c:v>191230.19827522669</c:v>
                </c:pt>
                <c:pt idx="156">
                  <c:v>177183.88000294834</c:v>
                </c:pt>
                <c:pt idx="157">
                  <c:v>182698.1572934326</c:v>
                </c:pt>
                <c:pt idx="158">
                  <c:v>188623.94781455002</c:v>
                </c:pt>
                <c:pt idx="159">
                  <c:v>186538.94744600871</c:v>
                </c:pt>
                <c:pt idx="160">
                  <c:v>181175.55834008995</c:v>
                </c:pt>
                <c:pt idx="161">
                  <c:v>189680.16510650844</c:v>
                </c:pt>
                <c:pt idx="162">
                  <c:v>186017.6973538734</c:v>
                </c:pt>
                <c:pt idx="163">
                  <c:v>179543.22252524507</c:v>
                </c:pt>
                <c:pt idx="164">
                  <c:v>172314.30677378937</c:v>
                </c:pt>
                <c:pt idx="165">
                  <c:v>179392.3343406796</c:v>
                </c:pt>
                <c:pt idx="166">
                  <c:v>179556.93963293289</c:v>
                </c:pt>
                <c:pt idx="167">
                  <c:v>172821.83975823692</c:v>
                </c:pt>
                <c:pt idx="168">
                  <c:v>170105.85243605811</c:v>
                </c:pt>
                <c:pt idx="169">
                  <c:v>182176.90720129729</c:v>
                </c:pt>
                <c:pt idx="170">
                  <c:v>186100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64416"/>
        <c:axId val="75966720"/>
      </c:lineChart>
      <c:catAx>
        <c:axId val="759644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220389833245097"/>
              <c:y val="0.93702290076335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66720"/>
        <c:crossesAt val="0"/>
        <c:auto val="1"/>
        <c:lblAlgn val="ctr"/>
        <c:lblOffset val="100"/>
        <c:tickLblSkip val="8"/>
        <c:tickMarkSkip val="8"/>
        <c:noMultiLvlLbl val="0"/>
      </c:catAx>
      <c:valAx>
        <c:axId val="75966720"/>
        <c:scaling>
          <c:orientation val="minMax"/>
          <c:max val="32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Price</a:t>
                </a:r>
              </a:p>
            </c:rich>
          </c:tx>
          <c:layout>
            <c:manualLayout>
              <c:xMode val="edge"/>
              <c:yMode val="edge"/>
              <c:x val="1.8597997138769671E-2"/>
              <c:y val="0.4389312977099236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64416"/>
        <c:crossesAt val="1"/>
        <c:crossBetween val="between"/>
        <c:majorUnit val="25000"/>
        <c:minorUnit val="5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0124016686755358"/>
          <c:y val="0.13676844783715011"/>
          <c:w val="0.34191747490791119"/>
          <c:h val="0.167938931297709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U.S. House Prices vs. Owner-Equivalent Rent</a:t>
            </a:r>
          </a:p>
        </c:rich>
      </c:tx>
      <c:layout>
        <c:manualLayout>
          <c:xMode val="edge"/>
          <c:yMode val="edge"/>
          <c:x val="0.20171703858906048"/>
          <c:y val="2.8625954198473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1875589396108"/>
          <c:y val="0.1049618320610687"/>
          <c:w val="0.86695400090810659"/>
          <c:h val="0.73091603053435117"/>
        </c:manualLayout>
      </c:layout>
      <c:lineChart>
        <c:grouping val="standard"/>
        <c:varyColors val="0"/>
        <c:ser>
          <c:idx val="0"/>
          <c:order val="0"/>
          <c:tx>
            <c:v>House price index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Data!$A$54:$A$173</c:f>
              <c:numCache>
                <c:formatCode>General</c:formatCode>
                <c:ptCount val="120"/>
                <c:pt idx="0">
                  <c:v>1983</c:v>
                </c:pt>
                <c:pt idx="1">
                  <c:v>1983</c:v>
                </c:pt>
                <c:pt idx="2">
                  <c:v>1983</c:v>
                </c:pt>
                <c:pt idx="3">
                  <c:v>1983</c:v>
                </c:pt>
                <c:pt idx="4">
                  <c:v>1984</c:v>
                </c:pt>
                <c:pt idx="5">
                  <c:v>1984</c:v>
                </c:pt>
                <c:pt idx="6">
                  <c:v>1984</c:v>
                </c:pt>
                <c:pt idx="7">
                  <c:v>1984</c:v>
                </c:pt>
                <c:pt idx="8">
                  <c:v>1985</c:v>
                </c:pt>
                <c:pt idx="9">
                  <c:v>1985</c:v>
                </c:pt>
                <c:pt idx="10">
                  <c:v>1985</c:v>
                </c:pt>
                <c:pt idx="11">
                  <c:v>1985</c:v>
                </c:pt>
                <c:pt idx="12">
                  <c:v>1986</c:v>
                </c:pt>
                <c:pt idx="13">
                  <c:v>1986</c:v>
                </c:pt>
                <c:pt idx="14">
                  <c:v>1986</c:v>
                </c:pt>
                <c:pt idx="15">
                  <c:v>1986</c:v>
                </c:pt>
                <c:pt idx="16">
                  <c:v>1987</c:v>
                </c:pt>
                <c:pt idx="17">
                  <c:v>1987</c:v>
                </c:pt>
                <c:pt idx="18">
                  <c:v>1987</c:v>
                </c:pt>
                <c:pt idx="19">
                  <c:v>1987</c:v>
                </c:pt>
                <c:pt idx="20">
                  <c:v>1988</c:v>
                </c:pt>
                <c:pt idx="21">
                  <c:v>1988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1989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1990</c:v>
                </c:pt>
                <c:pt idx="30">
                  <c:v>1990</c:v>
                </c:pt>
                <c:pt idx="31">
                  <c:v>1990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1992</c:v>
                </c:pt>
                <c:pt idx="37">
                  <c:v>1992</c:v>
                </c:pt>
                <c:pt idx="38">
                  <c:v>1992</c:v>
                </c:pt>
                <c:pt idx="39">
                  <c:v>1992</c:v>
                </c:pt>
                <c:pt idx="40">
                  <c:v>1993</c:v>
                </c:pt>
                <c:pt idx="41">
                  <c:v>1993</c:v>
                </c:pt>
                <c:pt idx="42">
                  <c:v>1993</c:v>
                </c:pt>
                <c:pt idx="43">
                  <c:v>1993</c:v>
                </c:pt>
                <c:pt idx="44">
                  <c:v>1994</c:v>
                </c:pt>
                <c:pt idx="45">
                  <c:v>1994</c:v>
                </c:pt>
                <c:pt idx="46">
                  <c:v>1994</c:v>
                </c:pt>
                <c:pt idx="47">
                  <c:v>1994</c:v>
                </c:pt>
                <c:pt idx="48">
                  <c:v>1995</c:v>
                </c:pt>
                <c:pt idx="49">
                  <c:v>1995</c:v>
                </c:pt>
                <c:pt idx="50">
                  <c:v>1995</c:v>
                </c:pt>
                <c:pt idx="51">
                  <c:v>1995</c:v>
                </c:pt>
                <c:pt idx="52">
                  <c:v>1996</c:v>
                </c:pt>
                <c:pt idx="53">
                  <c:v>1996</c:v>
                </c:pt>
                <c:pt idx="54">
                  <c:v>1996</c:v>
                </c:pt>
                <c:pt idx="55">
                  <c:v>1996</c:v>
                </c:pt>
                <c:pt idx="56">
                  <c:v>1997</c:v>
                </c:pt>
                <c:pt idx="57">
                  <c:v>1997</c:v>
                </c:pt>
                <c:pt idx="58">
                  <c:v>1997</c:v>
                </c:pt>
                <c:pt idx="59">
                  <c:v>1997</c:v>
                </c:pt>
                <c:pt idx="60">
                  <c:v>1998</c:v>
                </c:pt>
                <c:pt idx="61">
                  <c:v>1998</c:v>
                </c:pt>
                <c:pt idx="62">
                  <c:v>1998</c:v>
                </c:pt>
                <c:pt idx="63">
                  <c:v>1998</c:v>
                </c:pt>
                <c:pt idx="64">
                  <c:v>1999</c:v>
                </c:pt>
                <c:pt idx="65">
                  <c:v>1999</c:v>
                </c:pt>
                <c:pt idx="66">
                  <c:v>1999</c:v>
                </c:pt>
                <c:pt idx="67">
                  <c:v>1999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2001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2002</c:v>
                </c:pt>
                <c:pt idx="77">
                  <c:v>2002</c:v>
                </c:pt>
                <c:pt idx="78">
                  <c:v>2002</c:v>
                </c:pt>
                <c:pt idx="79">
                  <c:v>2002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2011</c:v>
                </c:pt>
                <c:pt idx="113">
                  <c:v>2011</c:v>
                </c:pt>
                <c:pt idx="114">
                  <c:v>2011</c:v>
                </c:pt>
                <c:pt idx="115">
                  <c:v>2011</c:v>
                </c:pt>
                <c:pt idx="116">
                  <c:v>2012</c:v>
                </c:pt>
                <c:pt idx="117">
                  <c:v>2012</c:v>
                </c:pt>
                <c:pt idx="118">
                  <c:v>2012</c:v>
                </c:pt>
                <c:pt idx="119">
                  <c:v>2012</c:v>
                </c:pt>
              </c:numCache>
            </c:numRef>
          </c:cat>
          <c:val>
            <c:numRef>
              <c:f>Data!$M$54:$M$173</c:f>
              <c:numCache>
                <c:formatCode>0.000</c:formatCode>
                <c:ptCount val="120"/>
                <c:pt idx="0">
                  <c:v>53.91885667382796</c:v>
                </c:pt>
                <c:pt idx="1">
                  <c:v>54.512362933446532</c:v>
                </c:pt>
                <c:pt idx="2">
                  <c:v>54.882710839448521</c:v>
                </c:pt>
                <c:pt idx="3">
                  <c:v>55.086876992757304</c:v>
                </c:pt>
                <c:pt idx="4">
                  <c:v>55.932029906454147</c:v>
                </c:pt>
                <c:pt idx="5">
                  <c:v>56.838907471151323</c:v>
                </c:pt>
                <c:pt idx="6">
                  <c:v>57.36119297961568</c:v>
                </c:pt>
                <c:pt idx="7">
                  <c:v>57.964195339388148</c:v>
                </c:pt>
                <c:pt idx="8">
                  <c:v>58.771363852469406</c:v>
                </c:pt>
                <c:pt idx="9">
                  <c:v>59.687737517320471</c:v>
                </c:pt>
                <c:pt idx="10">
                  <c:v>60.72281243409526</c:v>
                </c:pt>
                <c:pt idx="11">
                  <c:v>61.463508246099231</c:v>
                </c:pt>
                <c:pt idx="12">
                  <c:v>62.598292214489945</c:v>
                </c:pt>
                <c:pt idx="13">
                  <c:v>63.908754035727753</c:v>
                </c:pt>
                <c:pt idx="14">
                  <c:v>64.96756920288729</c:v>
                </c:pt>
                <c:pt idx="15">
                  <c:v>66.012140219815976</c:v>
                </c:pt>
                <c:pt idx="16">
                  <c:v>67.36533449174631</c:v>
                </c:pt>
                <c:pt idx="17">
                  <c:v>69.60251954821895</c:v>
                </c:pt>
                <c:pt idx="18">
                  <c:v>70.938314509122492</c:v>
                </c:pt>
                <c:pt idx="19">
                  <c:v>71.872284969591675</c:v>
                </c:pt>
                <c:pt idx="20">
                  <c:v>72.404430929626415</c:v>
                </c:pt>
                <c:pt idx="21">
                  <c:v>75.228062554300607</c:v>
                </c:pt>
                <c:pt idx="22">
                  <c:v>76.563857515204177</c:v>
                </c:pt>
                <c:pt idx="23">
                  <c:v>77.345786272806265</c:v>
                </c:pt>
                <c:pt idx="24">
                  <c:v>78.659860990443093</c:v>
                </c:pt>
                <c:pt idx="25">
                  <c:v>80.799304952215465</c:v>
                </c:pt>
                <c:pt idx="26">
                  <c:v>81.689834926151178</c:v>
                </c:pt>
                <c:pt idx="27">
                  <c:v>81.852736750651616</c:v>
                </c:pt>
                <c:pt idx="28">
                  <c:v>82.080799304952208</c:v>
                </c:pt>
                <c:pt idx="29">
                  <c:v>82.993049522154649</c:v>
                </c:pt>
                <c:pt idx="30">
                  <c:v>82.363162467419642</c:v>
                </c:pt>
                <c:pt idx="31">
                  <c:v>81.005647263249358</c:v>
                </c:pt>
                <c:pt idx="32">
                  <c:v>79.745873153779328</c:v>
                </c:pt>
                <c:pt idx="33">
                  <c:v>81.179409209383152</c:v>
                </c:pt>
                <c:pt idx="34">
                  <c:v>81.624674196350995</c:v>
                </c:pt>
                <c:pt idx="35">
                  <c:v>81.070807993049527</c:v>
                </c:pt>
                <c:pt idx="36">
                  <c:v>80.69070373588184</c:v>
                </c:pt>
                <c:pt idx="37">
                  <c:v>81.972198088618597</c:v>
                </c:pt>
                <c:pt idx="38">
                  <c:v>81.8853171155517</c:v>
                </c:pt>
                <c:pt idx="39">
                  <c:v>81.168549087749781</c:v>
                </c:pt>
                <c:pt idx="40">
                  <c:v>80.864465682015634</c:v>
                </c:pt>
                <c:pt idx="41">
                  <c:v>81.972198088618597</c:v>
                </c:pt>
                <c:pt idx="42">
                  <c:v>82.602085143353605</c:v>
                </c:pt>
                <c:pt idx="43">
                  <c:v>82.439183318853168</c:v>
                </c:pt>
                <c:pt idx="44">
                  <c:v>83.036490008688091</c:v>
                </c:pt>
                <c:pt idx="45">
                  <c:v>84.774109470026076</c:v>
                </c:pt>
                <c:pt idx="46">
                  <c:v>84.958731537793227</c:v>
                </c:pt>
                <c:pt idx="47">
                  <c:v>84.589487402258911</c:v>
                </c:pt>
                <c:pt idx="48">
                  <c:v>84.426585577758459</c:v>
                </c:pt>
                <c:pt idx="49">
                  <c:v>86.099044309296275</c:v>
                </c:pt>
                <c:pt idx="50">
                  <c:v>86.739791485664639</c:v>
                </c:pt>
                <c:pt idx="51">
                  <c:v>86.348827106863595</c:v>
                </c:pt>
                <c:pt idx="52">
                  <c:v>86.45742832319722</c:v>
                </c:pt>
                <c:pt idx="53">
                  <c:v>88.086446568201566</c:v>
                </c:pt>
                <c:pt idx="54">
                  <c:v>88.748913987836659</c:v>
                </c:pt>
                <c:pt idx="55">
                  <c:v>88.162467419635107</c:v>
                </c:pt>
                <c:pt idx="56">
                  <c:v>88.857515204170284</c:v>
                </c:pt>
                <c:pt idx="57">
                  <c:v>90.736316246741964</c:v>
                </c:pt>
                <c:pt idx="58">
                  <c:v>91.626846220677677</c:v>
                </c:pt>
                <c:pt idx="59">
                  <c:v>92.093831450912248</c:v>
                </c:pt>
                <c:pt idx="60">
                  <c:v>93.082102519548215</c:v>
                </c:pt>
                <c:pt idx="61">
                  <c:v>95.89487402258905</c:v>
                </c:pt>
                <c:pt idx="62">
                  <c:v>97.849695916594257</c:v>
                </c:pt>
                <c:pt idx="63">
                  <c:v>98.620764552562989</c:v>
                </c:pt>
                <c:pt idx="64">
                  <c:v>100</c:v>
                </c:pt>
                <c:pt idx="65">
                  <c:v>102.89965247610773</c:v>
                </c:pt>
                <c:pt idx="66">
                  <c:v>105.37576020851434</c:v>
                </c:pt>
                <c:pt idx="67">
                  <c:v>106.74413553431799</c:v>
                </c:pt>
                <c:pt idx="68">
                  <c:v>108.60121633362294</c:v>
                </c:pt>
                <c:pt idx="69">
                  <c:v>112.69548218940051</c:v>
                </c:pt>
                <c:pt idx="70">
                  <c:v>115.47567332754127</c:v>
                </c:pt>
                <c:pt idx="71">
                  <c:v>117.18071242397916</c:v>
                </c:pt>
                <c:pt idx="72">
                  <c:v>118.66854908774978</c:v>
                </c:pt>
                <c:pt idx="73">
                  <c:v>122.38271068635969</c:v>
                </c:pt>
                <c:pt idx="74">
                  <c:v>125.4344048653345</c:v>
                </c:pt>
                <c:pt idx="75">
                  <c:v>126.22719374456995</c:v>
                </c:pt>
                <c:pt idx="76">
                  <c:v>128.14943527367507</c:v>
                </c:pt>
                <c:pt idx="77">
                  <c:v>132.75412684622069</c:v>
                </c:pt>
                <c:pt idx="78">
                  <c:v>136.97871416159862</c:v>
                </c:pt>
                <c:pt idx="79">
                  <c:v>139.6394439617724</c:v>
                </c:pt>
                <c:pt idx="80">
                  <c:v>141.70286707211119</c:v>
                </c:pt>
                <c:pt idx="81">
                  <c:v>145.74283231972197</c:v>
                </c:pt>
                <c:pt idx="82">
                  <c:v>150.31494352736749</c:v>
                </c:pt>
                <c:pt idx="83">
                  <c:v>154.52867072111206</c:v>
                </c:pt>
                <c:pt idx="84">
                  <c:v>158.84013900955688</c:v>
                </c:pt>
                <c:pt idx="85">
                  <c:v>166.07298001737618</c:v>
                </c:pt>
                <c:pt idx="86">
                  <c:v>172.16550825369245</c:v>
                </c:pt>
                <c:pt idx="87">
                  <c:v>177.08514335360556</c:v>
                </c:pt>
                <c:pt idx="88">
                  <c:v>183.74239791485664</c:v>
                </c:pt>
                <c:pt idx="89">
                  <c:v>191.89834926151173</c:v>
                </c:pt>
                <c:pt idx="90">
                  <c:v>198.82710686359687</c:v>
                </c:pt>
                <c:pt idx="91">
                  <c:v>203.0516941789748</c:v>
                </c:pt>
                <c:pt idx="92">
                  <c:v>204.88705473501307</c:v>
                </c:pt>
                <c:pt idx="93">
                  <c:v>206.26629018245004</c:v>
                </c:pt>
                <c:pt idx="94">
                  <c:v>204.28974804517816</c:v>
                </c:pt>
                <c:pt idx="95">
                  <c:v>202.4761077324066</c:v>
                </c:pt>
                <c:pt idx="96">
                  <c:v>200.72762814943528</c:v>
                </c:pt>
                <c:pt idx="97">
                  <c:v>198.92484795829714</c:v>
                </c:pt>
                <c:pt idx="98">
                  <c:v>195.49304952215465</c:v>
                </c:pt>
                <c:pt idx="99">
                  <c:v>185.43657688966118</c:v>
                </c:pt>
                <c:pt idx="100">
                  <c:v>173.06689834926152</c:v>
                </c:pt>
                <c:pt idx="101">
                  <c:v>169.34187662901826</c:v>
                </c:pt>
                <c:pt idx="102">
                  <c:v>163.42311033883578</c:v>
                </c:pt>
                <c:pt idx="103">
                  <c:v>151.40095569070374</c:v>
                </c:pt>
                <c:pt idx="104">
                  <c:v>140.28019113814074</c:v>
                </c:pt>
                <c:pt idx="105">
                  <c:v>144.64596003475239</c:v>
                </c:pt>
                <c:pt idx="106">
                  <c:v>149.33753258036489</c:v>
                </c:pt>
                <c:pt idx="107">
                  <c:v>147.68679409209383</c:v>
                </c:pt>
                <c:pt idx="108">
                  <c:v>143.44048653344919</c:v>
                </c:pt>
                <c:pt idx="109">
                  <c:v>150.17376194613382</c:v>
                </c:pt>
                <c:pt idx="110">
                  <c:v>147.27410947002608</c:v>
                </c:pt>
                <c:pt idx="111">
                  <c:v>142.14813205907905</c:v>
                </c:pt>
                <c:pt idx="112">
                  <c:v>136.42484795829714</c:v>
                </c:pt>
                <c:pt idx="113">
                  <c:v>142.02867072111206</c:v>
                </c:pt>
                <c:pt idx="114">
                  <c:v>142.15899218071243</c:v>
                </c:pt>
                <c:pt idx="115">
                  <c:v>136.82667245873154</c:v>
                </c:pt>
                <c:pt idx="116">
                  <c:v>134.67636837532581</c:v>
                </c:pt>
                <c:pt idx="117">
                  <c:v>144.23327541268463</c:v>
                </c:pt>
                <c:pt idx="118">
                  <c:v>147.33927019982622</c:v>
                </c:pt>
              </c:numCache>
            </c:numRef>
          </c:val>
          <c:smooth val="0"/>
        </c:ser>
        <c:ser>
          <c:idx val="1"/>
          <c:order val="1"/>
          <c:tx>
            <c:v>Owner-equivalent rent index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Data!$A$54:$A$173</c:f>
              <c:numCache>
                <c:formatCode>General</c:formatCode>
                <c:ptCount val="120"/>
                <c:pt idx="0">
                  <c:v>1983</c:v>
                </c:pt>
                <c:pt idx="1">
                  <c:v>1983</c:v>
                </c:pt>
                <c:pt idx="2">
                  <c:v>1983</c:v>
                </c:pt>
                <c:pt idx="3">
                  <c:v>1983</c:v>
                </c:pt>
                <c:pt idx="4">
                  <c:v>1984</c:v>
                </c:pt>
                <c:pt idx="5">
                  <c:v>1984</c:v>
                </c:pt>
                <c:pt idx="6">
                  <c:v>1984</c:v>
                </c:pt>
                <c:pt idx="7">
                  <c:v>1984</c:v>
                </c:pt>
                <c:pt idx="8">
                  <c:v>1985</c:v>
                </c:pt>
                <c:pt idx="9">
                  <c:v>1985</c:v>
                </c:pt>
                <c:pt idx="10">
                  <c:v>1985</c:v>
                </c:pt>
                <c:pt idx="11">
                  <c:v>1985</c:v>
                </c:pt>
                <c:pt idx="12">
                  <c:v>1986</c:v>
                </c:pt>
                <c:pt idx="13">
                  <c:v>1986</c:v>
                </c:pt>
                <c:pt idx="14">
                  <c:v>1986</c:v>
                </c:pt>
                <c:pt idx="15">
                  <c:v>1986</c:v>
                </c:pt>
                <c:pt idx="16">
                  <c:v>1987</c:v>
                </c:pt>
                <c:pt idx="17">
                  <c:v>1987</c:v>
                </c:pt>
                <c:pt idx="18">
                  <c:v>1987</c:v>
                </c:pt>
                <c:pt idx="19">
                  <c:v>1987</c:v>
                </c:pt>
                <c:pt idx="20">
                  <c:v>1988</c:v>
                </c:pt>
                <c:pt idx="21">
                  <c:v>1988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1989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1990</c:v>
                </c:pt>
                <c:pt idx="30">
                  <c:v>1990</c:v>
                </c:pt>
                <c:pt idx="31">
                  <c:v>1990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1992</c:v>
                </c:pt>
                <c:pt idx="37">
                  <c:v>1992</c:v>
                </c:pt>
                <c:pt idx="38">
                  <c:v>1992</c:v>
                </c:pt>
                <c:pt idx="39">
                  <c:v>1992</c:v>
                </c:pt>
                <c:pt idx="40">
                  <c:v>1993</c:v>
                </c:pt>
                <c:pt idx="41">
                  <c:v>1993</c:v>
                </c:pt>
                <c:pt idx="42">
                  <c:v>1993</c:v>
                </c:pt>
                <c:pt idx="43">
                  <c:v>1993</c:v>
                </c:pt>
                <c:pt idx="44">
                  <c:v>1994</c:v>
                </c:pt>
                <c:pt idx="45">
                  <c:v>1994</c:v>
                </c:pt>
                <c:pt idx="46">
                  <c:v>1994</c:v>
                </c:pt>
                <c:pt idx="47">
                  <c:v>1994</c:v>
                </c:pt>
                <c:pt idx="48">
                  <c:v>1995</c:v>
                </c:pt>
                <c:pt idx="49">
                  <c:v>1995</c:v>
                </c:pt>
                <c:pt idx="50">
                  <c:v>1995</c:v>
                </c:pt>
                <c:pt idx="51">
                  <c:v>1995</c:v>
                </c:pt>
                <c:pt idx="52">
                  <c:v>1996</c:v>
                </c:pt>
                <c:pt idx="53">
                  <c:v>1996</c:v>
                </c:pt>
                <c:pt idx="54">
                  <c:v>1996</c:v>
                </c:pt>
                <c:pt idx="55">
                  <c:v>1996</c:v>
                </c:pt>
                <c:pt idx="56">
                  <c:v>1997</c:v>
                </c:pt>
                <c:pt idx="57">
                  <c:v>1997</c:v>
                </c:pt>
                <c:pt idx="58">
                  <c:v>1997</c:v>
                </c:pt>
                <c:pt idx="59">
                  <c:v>1997</c:v>
                </c:pt>
                <c:pt idx="60">
                  <c:v>1998</c:v>
                </c:pt>
                <c:pt idx="61">
                  <c:v>1998</c:v>
                </c:pt>
                <c:pt idx="62">
                  <c:v>1998</c:v>
                </c:pt>
                <c:pt idx="63">
                  <c:v>1998</c:v>
                </c:pt>
                <c:pt idx="64">
                  <c:v>1999</c:v>
                </c:pt>
                <c:pt idx="65">
                  <c:v>1999</c:v>
                </c:pt>
                <c:pt idx="66">
                  <c:v>1999</c:v>
                </c:pt>
                <c:pt idx="67">
                  <c:v>1999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2001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2002</c:v>
                </c:pt>
                <c:pt idx="77">
                  <c:v>2002</c:v>
                </c:pt>
                <c:pt idx="78">
                  <c:v>2002</c:v>
                </c:pt>
                <c:pt idx="79">
                  <c:v>2002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2011</c:v>
                </c:pt>
                <c:pt idx="113">
                  <c:v>2011</c:v>
                </c:pt>
                <c:pt idx="114">
                  <c:v>2011</c:v>
                </c:pt>
                <c:pt idx="115">
                  <c:v>2011</c:v>
                </c:pt>
                <c:pt idx="116">
                  <c:v>2012</c:v>
                </c:pt>
                <c:pt idx="117">
                  <c:v>2012</c:v>
                </c:pt>
                <c:pt idx="118">
                  <c:v>2012</c:v>
                </c:pt>
                <c:pt idx="119">
                  <c:v>2012</c:v>
                </c:pt>
              </c:numCache>
            </c:numRef>
          </c:cat>
          <c:val>
            <c:numRef>
              <c:f>Data!$N$54:$N$173</c:f>
              <c:numCache>
                <c:formatCode>0.000</c:formatCode>
                <c:ptCount val="120"/>
                <c:pt idx="0">
                  <c:v>52.7443805541035</c:v>
                </c:pt>
                <c:pt idx="1">
                  <c:v>53.267119707266076</c:v>
                </c:pt>
                <c:pt idx="2">
                  <c:v>53.842132775744901</c:v>
                </c:pt>
                <c:pt idx="3">
                  <c:v>54.469419759539981</c:v>
                </c:pt>
                <c:pt idx="4">
                  <c:v>54.939884997386301</c:v>
                </c:pt>
                <c:pt idx="5">
                  <c:v>55.671719811813901</c:v>
                </c:pt>
                <c:pt idx="6">
                  <c:v>56.508102456874013</c:v>
                </c:pt>
                <c:pt idx="7">
                  <c:v>57.187663355985364</c:v>
                </c:pt>
                <c:pt idx="8">
                  <c:v>57.867224255096708</c:v>
                </c:pt>
                <c:pt idx="9">
                  <c:v>58.808154730789333</c:v>
                </c:pt>
                <c:pt idx="10">
                  <c:v>59.749085206481958</c:v>
                </c:pt>
                <c:pt idx="11">
                  <c:v>60.585467851542084</c:v>
                </c:pt>
                <c:pt idx="12">
                  <c:v>61.160480920020909</c:v>
                </c:pt>
                <c:pt idx="13">
                  <c:v>62.153685311029797</c:v>
                </c:pt>
                <c:pt idx="14">
                  <c:v>62.676424464192372</c:v>
                </c:pt>
                <c:pt idx="15">
                  <c:v>63.512807109252478</c:v>
                </c:pt>
                <c:pt idx="16">
                  <c:v>64.035546262415053</c:v>
                </c:pt>
                <c:pt idx="17">
                  <c:v>64.871928907475166</c:v>
                </c:pt>
                <c:pt idx="18">
                  <c:v>65.551489806586517</c:v>
                </c:pt>
                <c:pt idx="19">
                  <c:v>66.649242028227903</c:v>
                </c:pt>
                <c:pt idx="20">
                  <c:v>67.433350757971766</c:v>
                </c:pt>
                <c:pt idx="21">
                  <c:v>67.956089911134342</c:v>
                </c:pt>
                <c:pt idx="22">
                  <c:v>68.94929430214323</c:v>
                </c:pt>
                <c:pt idx="23">
                  <c:v>69.994772608468367</c:v>
                </c:pt>
                <c:pt idx="24">
                  <c:v>70.465237846314693</c:v>
                </c:pt>
                <c:pt idx="25">
                  <c:v>71.249346576058542</c:v>
                </c:pt>
                <c:pt idx="26">
                  <c:v>72.242550967067416</c:v>
                </c:pt>
                <c:pt idx="27">
                  <c:v>73.444851019341343</c:v>
                </c:pt>
                <c:pt idx="28">
                  <c:v>73.758494511238879</c:v>
                </c:pt>
                <c:pt idx="29">
                  <c:v>74.85624673288028</c:v>
                </c:pt>
                <c:pt idx="30">
                  <c:v>76.68583376894928</c:v>
                </c:pt>
                <c:pt idx="31">
                  <c:v>77.104025091479343</c:v>
                </c:pt>
                <c:pt idx="32">
                  <c:v>77.626764244641919</c:v>
                </c:pt>
                <c:pt idx="33">
                  <c:v>78.097229482488245</c:v>
                </c:pt>
                <c:pt idx="34">
                  <c:v>78.881338212232095</c:v>
                </c:pt>
                <c:pt idx="35">
                  <c:v>79.926816518557246</c:v>
                </c:pt>
                <c:pt idx="36">
                  <c:v>80.345007841087295</c:v>
                </c:pt>
                <c:pt idx="37">
                  <c:v>80.815473078933607</c:v>
                </c:pt>
                <c:pt idx="38">
                  <c:v>81.599581808677456</c:v>
                </c:pt>
                <c:pt idx="39">
                  <c:v>82.331416623105071</c:v>
                </c:pt>
                <c:pt idx="40">
                  <c:v>83.010977522216407</c:v>
                </c:pt>
                <c:pt idx="41">
                  <c:v>83.48144276006272</c:v>
                </c:pt>
                <c:pt idx="42">
                  <c:v>84.21327757449032</c:v>
                </c:pt>
                <c:pt idx="43">
                  <c:v>84.840564558285408</c:v>
                </c:pt>
                <c:pt idx="44">
                  <c:v>85.729221118661783</c:v>
                </c:pt>
                <c:pt idx="45">
                  <c:v>86.147412441191847</c:v>
                </c:pt>
                <c:pt idx="46">
                  <c:v>86.983795086251959</c:v>
                </c:pt>
                <c:pt idx="47">
                  <c:v>87.924725561944584</c:v>
                </c:pt>
                <c:pt idx="48">
                  <c:v>88.395190799790896</c:v>
                </c:pt>
                <c:pt idx="49">
                  <c:v>89.022477783585998</c:v>
                </c:pt>
                <c:pt idx="50">
                  <c:v>89.858860428646096</c:v>
                </c:pt>
                <c:pt idx="51">
                  <c:v>90.904338734971248</c:v>
                </c:pt>
                <c:pt idx="52">
                  <c:v>91.479351803450072</c:v>
                </c:pt>
                <c:pt idx="53">
                  <c:v>91.949817041296384</c:v>
                </c:pt>
                <c:pt idx="54">
                  <c:v>92.681651855723985</c:v>
                </c:pt>
                <c:pt idx="55">
                  <c:v>93.518034500784111</c:v>
                </c:pt>
                <c:pt idx="56">
                  <c:v>94.040773653946673</c:v>
                </c:pt>
                <c:pt idx="57">
                  <c:v>94.563512807109248</c:v>
                </c:pt>
                <c:pt idx="58">
                  <c:v>95.452169367485624</c:v>
                </c:pt>
                <c:pt idx="59">
                  <c:v>96.288552012545722</c:v>
                </c:pt>
                <c:pt idx="60">
                  <c:v>96.968112911657073</c:v>
                </c:pt>
                <c:pt idx="61">
                  <c:v>97.647673810768438</c:v>
                </c:pt>
                <c:pt idx="62">
                  <c:v>98.5363303711448</c:v>
                </c:pt>
                <c:pt idx="63">
                  <c:v>99.477260846837424</c:v>
                </c:pt>
                <c:pt idx="64">
                  <c:v>100</c:v>
                </c:pt>
                <c:pt idx="65">
                  <c:v>100.47046523784631</c:v>
                </c:pt>
                <c:pt idx="66">
                  <c:v>101.09775222164139</c:v>
                </c:pt>
                <c:pt idx="67">
                  <c:v>101.88186095138525</c:v>
                </c:pt>
                <c:pt idx="68">
                  <c:v>102.77051751176162</c:v>
                </c:pt>
                <c:pt idx="69">
                  <c:v>103.2932566649242</c:v>
                </c:pt>
                <c:pt idx="70">
                  <c:v>104.12963930998431</c:v>
                </c:pt>
                <c:pt idx="71">
                  <c:v>105.17511761630945</c:v>
                </c:pt>
                <c:pt idx="72">
                  <c:v>106.06377417668583</c:v>
                </c:pt>
                <c:pt idx="73">
                  <c:v>107.10925248301098</c:v>
                </c:pt>
                <c:pt idx="74">
                  <c:v>108.36382645060114</c:v>
                </c:pt>
                <c:pt idx="75">
                  <c:v>109.82749607945634</c:v>
                </c:pt>
                <c:pt idx="76">
                  <c:v>110.92524830109774</c:v>
                </c:pt>
                <c:pt idx="77">
                  <c:v>111.70935703084159</c:v>
                </c:pt>
                <c:pt idx="78">
                  <c:v>112.59801359121798</c:v>
                </c:pt>
                <c:pt idx="79">
                  <c:v>113.59121798222687</c:v>
                </c:pt>
                <c:pt idx="80">
                  <c:v>114.32305279665447</c:v>
                </c:pt>
                <c:pt idx="81">
                  <c:v>114.53214845791948</c:v>
                </c:pt>
                <c:pt idx="82">
                  <c:v>115.05488761108207</c:v>
                </c:pt>
                <c:pt idx="83">
                  <c:v>115.9958180867747</c:v>
                </c:pt>
                <c:pt idx="84">
                  <c:v>116.51855723993727</c:v>
                </c:pt>
                <c:pt idx="85">
                  <c:v>117.25039205436487</c:v>
                </c:pt>
                <c:pt idx="86">
                  <c:v>117.98222686879245</c:v>
                </c:pt>
                <c:pt idx="87">
                  <c:v>118.55723993727129</c:v>
                </c:pt>
                <c:pt idx="88">
                  <c:v>119.39362258233142</c:v>
                </c:pt>
                <c:pt idx="89">
                  <c:v>119.91636173549398</c:v>
                </c:pt>
                <c:pt idx="90">
                  <c:v>120.59592263460533</c:v>
                </c:pt>
                <c:pt idx="91">
                  <c:v>121.38003136434918</c:v>
                </c:pt>
                <c:pt idx="92">
                  <c:v>122.37323575535805</c:v>
                </c:pt>
                <c:pt idx="93">
                  <c:v>123.83690538421328</c:v>
                </c:pt>
                <c:pt idx="94">
                  <c:v>125.30057501306845</c:v>
                </c:pt>
                <c:pt idx="95">
                  <c:v>126.55514898065864</c:v>
                </c:pt>
                <c:pt idx="96">
                  <c:v>127.5588081547308</c:v>
                </c:pt>
                <c:pt idx="97">
                  <c:v>128.19445896497646</c:v>
                </c:pt>
                <c:pt idx="98">
                  <c:v>129.01986408782017</c:v>
                </c:pt>
                <c:pt idx="99">
                  <c:v>130.09722948248822</c:v>
                </c:pt>
                <c:pt idx="100">
                  <c:v>130.93622582331415</c:v>
                </c:pt>
                <c:pt idx="101">
                  <c:v>131.50862519602717</c:v>
                </c:pt>
                <c:pt idx="102">
                  <c:v>132.23052796654468</c:v>
                </c:pt>
                <c:pt idx="103">
                  <c:v>133.125457396759</c:v>
                </c:pt>
                <c:pt idx="104">
                  <c:v>133.70569785676946</c:v>
                </c:pt>
                <c:pt idx="105">
                  <c:v>134.27861996863564</c:v>
                </c:pt>
                <c:pt idx="106">
                  <c:v>134.42498693152115</c:v>
                </c:pt>
                <c:pt idx="107">
                  <c:v>134.20334553058021</c:v>
                </c:pt>
                <c:pt idx="108">
                  <c:v>134.07370622059591</c:v>
                </c:pt>
                <c:pt idx="109">
                  <c:v>133.9064296915839</c:v>
                </c:pt>
                <c:pt idx="110">
                  <c:v>134.08729743857813</c:v>
                </c:pt>
                <c:pt idx="111">
                  <c:v>134.44955567171982</c:v>
                </c:pt>
                <c:pt idx="112">
                  <c:v>134.9048614741244</c:v>
                </c:pt>
                <c:pt idx="113">
                  <c:v>135.17354939884996</c:v>
                </c:pt>
                <c:pt idx="114">
                  <c:v>136.00522739153163</c:v>
                </c:pt>
                <c:pt idx="115">
                  <c:v>136.69785676947203</c:v>
                </c:pt>
                <c:pt idx="116">
                  <c:v>137.38212232096183</c:v>
                </c:pt>
                <c:pt idx="117">
                  <c:v>138.0094093047569</c:v>
                </c:pt>
                <c:pt idx="118">
                  <c:v>138.74647151071616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28288"/>
        <c:axId val="78913536"/>
      </c:lineChart>
      <c:catAx>
        <c:axId val="788282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074467086463982"/>
              <c:y val="0.91984732824427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913536"/>
        <c:crossesAt val="0"/>
        <c:auto val="1"/>
        <c:lblAlgn val="ctr"/>
        <c:lblOffset val="100"/>
        <c:tickLblSkip val="8"/>
        <c:tickMarkSkip val="8"/>
        <c:noMultiLvlLbl val="0"/>
      </c:catAx>
      <c:valAx>
        <c:axId val="78913536"/>
        <c:scaling>
          <c:orientation val="minMax"/>
          <c:max val="2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Index</a:t>
                </a:r>
              </a:p>
            </c:rich>
          </c:tx>
          <c:layout>
            <c:manualLayout>
              <c:xMode val="edge"/>
              <c:yMode val="edge"/>
              <c:x val="2.7181688125894134E-2"/>
              <c:y val="0.42938931297709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828288"/>
        <c:crossesAt val="1"/>
        <c:crossBetween val="between"/>
        <c:majorUnit val="25"/>
        <c:minorUnit val="5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979524555138763"/>
          <c:y val="0.22137404580152673"/>
          <c:w val="0.30472148063037185"/>
          <c:h val="9.35114503816793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</xdr:row>
      <xdr:rowOff>76200</xdr:rowOff>
    </xdr:from>
    <xdr:to>
      <xdr:col>24</xdr:col>
      <xdr:colOff>523875</xdr:colOff>
      <xdr:row>32</xdr:row>
      <xdr:rowOff>47625</xdr:rowOff>
    </xdr:to>
    <xdr:graphicFrame macro="">
      <xdr:nvGraphicFramePr>
        <xdr:cNvPr id="10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42</xdr:row>
      <xdr:rowOff>0</xdr:rowOff>
    </xdr:from>
    <xdr:to>
      <xdr:col>24</xdr:col>
      <xdr:colOff>523875</xdr:colOff>
      <xdr:row>72</xdr:row>
      <xdr:rowOff>133350</xdr:rowOff>
    </xdr:to>
    <xdr:graphicFrame macro="">
      <xdr:nvGraphicFramePr>
        <xdr:cNvPr id="108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78" sqref="Q78"/>
    </sheetView>
  </sheetViews>
  <sheetFormatPr defaultRowHeight="12.75" x14ac:dyDescent="0.2"/>
  <cols>
    <col min="1" max="1" width="5.140625" style="11" bestFit="1" customWidth="1"/>
    <col min="2" max="2" width="3.7109375" style="11" bestFit="1" customWidth="1"/>
    <col min="3" max="3" width="17.5703125" style="16" bestFit="1" customWidth="1"/>
    <col min="4" max="4" width="26.5703125" style="16" bestFit="1" customWidth="1"/>
    <col min="5" max="5" width="16" style="3" bestFit="1" customWidth="1"/>
    <col min="6" max="6" width="8.7109375" style="20" customWidth="1"/>
    <col min="7" max="7" width="7.85546875" style="13" bestFit="1" customWidth="1"/>
    <col min="8" max="8" width="23.5703125" bestFit="1" customWidth="1"/>
    <col min="9" max="9" width="16.140625" style="13" bestFit="1" customWidth="1"/>
    <col min="10" max="10" width="8.85546875" style="1" bestFit="1" customWidth="1"/>
    <col min="11" max="11" width="16.42578125" style="3" bestFit="1" customWidth="1"/>
    <col min="12" max="12" width="10.85546875" style="6" bestFit="1" customWidth="1"/>
    <col min="13" max="13" width="12.5703125" style="6" bestFit="1" customWidth="1"/>
    <col min="14" max="14" width="19.5703125" style="6" bestFit="1" customWidth="1"/>
    <col min="24" max="24" width="11" customWidth="1"/>
  </cols>
  <sheetData>
    <row r="1" spans="1:25" s="2" customFormat="1" x14ac:dyDescent="0.2">
      <c r="A1" s="8" t="s">
        <v>4</v>
      </c>
      <c r="B1" s="8" t="s">
        <v>27</v>
      </c>
      <c r="C1" s="9" t="s">
        <v>3</v>
      </c>
      <c r="D1" s="9" t="s">
        <v>18</v>
      </c>
      <c r="E1" s="4" t="s">
        <v>0</v>
      </c>
      <c r="F1" s="18" t="s">
        <v>25</v>
      </c>
      <c r="G1" s="12" t="s">
        <v>26</v>
      </c>
      <c r="H1" s="2" t="s">
        <v>24</v>
      </c>
      <c r="I1" s="12" t="s">
        <v>1</v>
      </c>
      <c r="J1" s="5" t="s">
        <v>9</v>
      </c>
      <c r="K1" s="4" t="s">
        <v>2</v>
      </c>
      <c r="L1" s="7" t="s">
        <v>14</v>
      </c>
      <c r="M1" s="7" t="s">
        <v>15</v>
      </c>
      <c r="N1" s="7" t="s">
        <v>16</v>
      </c>
    </row>
    <row r="2" spans="1:25" x14ac:dyDescent="0.2">
      <c r="A2" s="11">
        <v>1970</v>
      </c>
      <c r="B2" s="10" t="s">
        <v>5</v>
      </c>
      <c r="C2" s="17">
        <f>33.69/43.26*$C$22</f>
        <v>20.759232467065019</v>
      </c>
      <c r="D2" s="17" t="s">
        <v>19</v>
      </c>
      <c r="E2" s="3">
        <f t="shared" ref="E2:E65" si="0">(C2/$C$172)*$E$172</f>
        <v>28475.662726621951</v>
      </c>
      <c r="F2" s="19">
        <v>61.771000000000001</v>
      </c>
      <c r="H2" t="s">
        <v>22</v>
      </c>
      <c r="J2" s="1">
        <f t="shared" ref="J2:J21" si="1">J3/(1+I3)</f>
        <v>113.72250488238529</v>
      </c>
      <c r="K2" s="3">
        <f t="shared" ref="K2:K65" si="2">K3/(1+I3)</f>
        <v>155994.38459948316</v>
      </c>
      <c r="Y2" s="10"/>
    </row>
    <row r="3" spans="1:25" x14ac:dyDescent="0.2">
      <c r="A3" s="11">
        <v>1970</v>
      </c>
      <c r="B3" s="10" t="s">
        <v>6</v>
      </c>
      <c r="C3" s="17">
        <f>34.36/43.26*$C$22</f>
        <v>21.172075617938678</v>
      </c>
      <c r="D3" s="17" t="s">
        <v>19</v>
      </c>
      <c r="E3" s="3">
        <f t="shared" si="0"/>
        <v>29041.964122491256</v>
      </c>
      <c r="F3" s="19">
        <v>62.551000000000002</v>
      </c>
      <c r="G3" s="13">
        <f t="shared" ref="G3:G22" si="3">(F3/F2)-1</f>
        <v>1.2627284648135895E-2</v>
      </c>
      <c r="H3" t="s">
        <v>22</v>
      </c>
      <c r="I3" s="13">
        <f t="shared" ref="I3:I34" si="4">(C3/C2)-(1+G3)</f>
        <v>7.2599222381806161E-3</v>
      </c>
      <c r="J3" s="1">
        <f t="shared" si="1"/>
        <v>114.54812142456252</v>
      </c>
      <c r="K3" s="3">
        <f t="shared" si="2"/>
        <v>157126.89170126827</v>
      </c>
      <c r="Y3" s="10"/>
    </row>
    <row r="4" spans="1:25" x14ac:dyDescent="0.2">
      <c r="A4" s="11">
        <v>1970</v>
      </c>
      <c r="B4" s="10" t="s">
        <v>7</v>
      </c>
      <c r="C4" s="17">
        <f>34.78/43.26*$C$22</f>
        <v>21.430872816993805</v>
      </c>
      <c r="D4" s="17" t="s">
        <v>19</v>
      </c>
      <c r="E4" s="3">
        <f t="shared" si="0"/>
        <v>29396.959027364544</v>
      </c>
      <c r="F4" s="19">
        <v>63.174999999999997</v>
      </c>
      <c r="G4" s="13">
        <f t="shared" si="3"/>
        <v>9.9758596984860226E-3</v>
      </c>
      <c r="H4" t="s">
        <v>22</v>
      </c>
      <c r="I4" s="13">
        <f t="shared" si="4"/>
        <v>2.2476560174626847E-3</v>
      </c>
      <c r="J4" s="1">
        <f t="shared" si="1"/>
        <v>114.80558619897148</v>
      </c>
      <c r="K4" s="3">
        <f t="shared" si="2"/>
        <v>157480.05890490583</v>
      </c>
      <c r="Y4" s="10"/>
    </row>
    <row r="5" spans="1:25" x14ac:dyDescent="0.2">
      <c r="A5" s="11">
        <v>1970</v>
      </c>
      <c r="B5" s="10" t="s">
        <v>8</v>
      </c>
      <c r="C5" s="17">
        <f>34.31/43.26*$C$22</f>
        <v>21.141266427574973</v>
      </c>
      <c r="D5" s="17" t="s">
        <v>19</v>
      </c>
      <c r="E5" s="3">
        <f t="shared" si="0"/>
        <v>28999.702824292053</v>
      </c>
      <c r="F5" s="19">
        <v>63.954999999999998</v>
      </c>
      <c r="G5" s="13">
        <f t="shared" si="3"/>
        <v>1.2346656113969123E-2</v>
      </c>
      <c r="H5" t="s">
        <v>22</v>
      </c>
      <c r="I5" s="13">
        <f t="shared" si="4"/>
        <v>-2.5860169627482499E-2</v>
      </c>
      <c r="J5" s="1">
        <f t="shared" si="1"/>
        <v>111.83669426568352</v>
      </c>
      <c r="K5" s="3">
        <f t="shared" si="2"/>
        <v>153407.59786867903</v>
      </c>
      <c r="Y5" s="10"/>
    </row>
    <row r="6" spans="1:25" x14ac:dyDescent="0.2">
      <c r="A6" s="11">
        <v>1971</v>
      </c>
      <c r="B6" s="10" t="s">
        <v>5</v>
      </c>
      <c r="C6" s="17">
        <f>34.4/43.26*$C$22</f>
        <v>21.196722970229644</v>
      </c>
      <c r="D6" s="17" t="s">
        <v>19</v>
      </c>
      <c r="E6" s="3">
        <f t="shared" si="0"/>
        <v>29075.773161050616</v>
      </c>
      <c r="F6" s="19">
        <v>64.423000000000002</v>
      </c>
      <c r="G6" s="13">
        <f t="shared" si="3"/>
        <v>7.3176452192948993E-3</v>
      </c>
      <c r="H6" t="s">
        <v>22</v>
      </c>
      <c r="I6" s="13">
        <f t="shared" si="4"/>
        <v>-4.6945032781697815E-3</v>
      </c>
      <c r="J6" s="1">
        <f t="shared" si="1"/>
        <v>111.31167653783359</v>
      </c>
      <c r="K6" s="3">
        <f t="shared" si="2"/>
        <v>152687.42539758838</v>
      </c>
      <c r="Y6" s="10"/>
    </row>
    <row r="7" spans="1:25" x14ac:dyDescent="0.2">
      <c r="A7" s="11">
        <v>1971</v>
      </c>
      <c r="B7" s="10" t="s">
        <v>6</v>
      </c>
      <c r="C7" s="17">
        <f>35.05/43.26*$C$22</f>
        <v>21.597242444957818</v>
      </c>
      <c r="D7" s="17" t="s">
        <v>19</v>
      </c>
      <c r="E7" s="3">
        <f t="shared" si="0"/>
        <v>29625.170037640233</v>
      </c>
      <c r="F7" s="19">
        <v>65.515000000000001</v>
      </c>
      <c r="G7" s="13">
        <f t="shared" si="3"/>
        <v>1.6950468000558772E-2</v>
      </c>
      <c r="H7" t="s">
        <v>22</v>
      </c>
      <c r="I7" s="13">
        <f t="shared" si="4"/>
        <v>1.9448808366504533E-3</v>
      </c>
      <c r="J7" s="1">
        <f t="shared" si="1"/>
        <v>111.52816448442746</v>
      </c>
      <c r="K7" s="3">
        <f t="shared" si="2"/>
        <v>152984.38424524164</v>
      </c>
      <c r="Y7" s="10"/>
    </row>
    <row r="8" spans="1:25" x14ac:dyDescent="0.2">
      <c r="A8" s="11">
        <v>1971</v>
      </c>
      <c r="B8" s="10" t="s">
        <v>7</v>
      </c>
      <c r="C8" s="17">
        <f>33.9/43.26*$C$22</f>
        <v>20.888631066592581</v>
      </c>
      <c r="D8" s="17" t="s">
        <v>19</v>
      </c>
      <c r="E8" s="3">
        <f t="shared" si="0"/>
        <v>28653.160179058596</v>
      </c>
      <c r="F8" s="19">
        <v>65.983000000000004</v>
      </c>
      <c r="G8" s="13">
        <f t="shared" si="3"/>
        <v>7.1434022742884462E-3</v>
      </c>
      <c r="H8" t="s">
        <v>22</v>
      </c>
      <c r="I8" s="13">
        <f t="shared" si="4"/>
        <v>-3.9953673315658023E-2</v>
      </c>
      <c r="J8" s="1">
        <f t="shared" si="1"/>
        <v>107.07220463512168</v>
      </c>
      <c r="K8" s="3">
        <f t="shared" si="2"/>
        <v>146872.09613471015</v>
      </c>
      <c r="Y8" s="10"/>
    </row>
    <row r="9" spans="1:25" x14ac:dyDescent="0.2">
      <c r="A9" s="11">
        <v>1971</v>
      </c>
      <c r="B9" s="10" t="s">
        <v>8</v>
      </c>
      <c r="C9" s="17">
        <f>33.8/43.26*$C$22</f>
        <v>20.827012685865167</v>
      </c>
      <c r="D9" s="17" t="s">
        <v>19</v>
      </c>
      <c r="E9" s="3">
        <f t="shared" si="0"/>
        <v>28568.637582660191</v>
      </c>
      <c r="F9" s="19">
        <v>66.138999999999996</v>
      </c>
      <c r="G9" s="13">
        <f t="shared" si="3"/>
        <v>2.3642453359198345E-3</v>
      </c>
      <c r="H9" t="s">
        <v>22</v>
      </c>
      <c r="I9" s="13">
        <f t="shared" si="4"/>
        <v>-5.3140978432945074E-3</v>
      </c>
      <c r="J9" s="1">
        <f t="shared" si="1"/>
        <v>106.5032124633934</v>
      </c>
      <c r="K9" s="3">
        <f t="shared" si="2"/>
        <v>146091.60344540054</v>
      </c>
      <c r="Y9" s="10"/>
    </row>
    <row r="10" spans="1:25" x14ac:dyDescent="0.2">
      <c r="A10" s="11">
        <v>1972</v>
      </c>
      <c r="B10" s="10" t="s">
        <v>5</v>
      </c>
      <c r="C10" s="17">
        <f>34.46/43.26*$C$22</f>
        <v>21.233693998666087</v>
      </c>
      <c r="D10" s="17" t="s">
        <v>19</v>
      </c>
      <c r="E10" s="3">
        <f t="shared" si="0"/>
        <v>29126.486718889653</v>
      </c>
      <c r="F10" s="19">
        <v>66.763000000000005</v>
      </c>
      <c r="G10" s="13">
        <f t="shared" si="3"/>
        <v>9.4346754562362189E-3</v>
      </c>
      <c r="H10" t="s">
        <v>22</v>
      </c>
      <c r="I10" s="13">
        <f t="shared" si="4"/>
        <v>1.0091951762698725E-2</v>
      </c>
      <c r="J10" s="1">
        <f t="shared" si="1"/>
        <v>107.57803774614642</v>
      </c>
      <c r="K10" s="3">
        <f t="shared" si="2"/>
        <v>147565.95286030683</v>
      </c>
      <c r="Y10" s="10"/>
    </row>
    <row r="11" spans="1:25" x14ac:dyDescent="0.2">
      <c r="A11" s="11">
        <v>1972</v>
      </c>
      <c r="B11" s="10" t="s">
        <v>6</v>
      </c>
      <c r="C11" s="17">
        <f>35.75/43.26*$C$22</f>
        <v>22.0285711100497</v>
      </c>
      <c r="D11" s="17" t="s">
        <v>19</v>
      </c>
      <c r="E11" s="3">
        <f t="shared" si="0"/>
        <v>30216.828212429053</v>
      </c>
      <c r="F11" s="19">
        <v>67.23</v>
      </c>
      <c r="G11" s="13">
        <f t="shared" si="3"/>
        <v>6.9948923805100982E-3</v>
      </c>
      <c r="H11" t="s">
        <v>22</v>
      </c>
      <c r="I11" s="13">
        <f t="shared" si="4"/>
        <v>3.043981452604827E-2</v>
      </c>
      <c r="J11" s="1">
        <f t="shared" si="1"/>
        <v>110.85269326221534</v>
      </c>
      <c r="K11" s="3">
        <f t="shared" si="2"/>
        <v>152057.83309573415</v>
      </c>
      <c r="Y11" s="10"/>
    </row>
    <row r="12" spans="1:25" x14ac:dyDescent="0.2">
      <c r="A12" s="11">
        <v>1972</v>
      </c>
      <c r="B12" s="10" t="s">
        <v>7</v>
      </c>
      <c r="C12" s="17">
        <f>35.52/43.26*$C$22</f>
        <v>21.886848834376654</v>
      </c>
      <c r="D12" s="17" t="s">
        <v>19</v>
      </c>
      <c r="E12" s="3">
        <f t="shared" si="0"/>
        <v>30022.426240712724</v>
      </c>
      <c r="F12" s="19">
        <v>67.697999999999993</v>
      </c>
      <c r="G12" s="13">
        <f t="shared" si="3"/>
        <v>6.961178045515215E-3</v>
      </c>
      <c r="H12" t="s">
        <v>22</v>
      </c>
      <c r="I12" s="13">
        <f t="shared" si="4"/>
        <v>-1.3394744479081622E-2</v>
      </c>
      <c r="J12" s="1">
        <f t="shared" si="1"/>
        <v>109.36784976114996</v>
      </c>
      <c r="K12" s="3">
        <f t="shared" si="2"/>
        <v>150021.05727537395</v>
      </c>
      <c r="Y12" s="10"/>
    </row>
    <row r="13" spans="1:25" x14ac:dyDescent="0.2">
      <c r="A13" s="11">
        <v>1972</v>
      </c>
      <c r="B13" s="10" t="s">
        <v>8</v>
      </c>
      <c r="C13" s="17">
        <f>36.21/43.26*$C$22</f>
        <v>22.312015661395794</v>
      </c>
      <c r="D13" s="17" t="s">
        <v>19</v>
      </c>
      <c r="E13" s="3">
        <f t="shared" si="0"/>
        <v>30605.632155861706</v>
      </c>
      <c r="F13" s="19">
        <v>68.477999999999994</v>
      </c>
      <c r="G13" s="13">
        <f t="shared" si="3"/>
        <v>1.1521758397589288E-2</v>
      </c>
      <c r="H13" t="s">
        <v>22</v>
      </c>
      <c r="I13" s="13">
        <f t="shared" si="4"/>
        <v>7.9039172780863698E-3</v>
      </c>
      <c r="J13" s="1">
        <f t="shared" si="1"/>
        <v>110.23228419854426</v>
      </c>
      <c r="K13" s="3">
        <f t="shared" si="2"/>
        <v>151206.81130204958</v>
      </c>
      <c r="Y13" s="10"/>
    </row>
    <row r="14" spans="1:25" x14ac:dyDescent="0.2">
      <c r="A14" s="11">
        <v>1973</v>
      </c>
      <c r="B14" s="10" t="s">
        <v>5</v>
      </c>
      <c r="C14" s="17">
        <f>37.32/43.26*$C$22</f>
        <v>22.995979687470065</v>
      </c>
      <c r="D14" s="17" t="s">
        <v>19</v>
      </c>
      <c r="E14" s="3">
        <f t="shared" si="0"/>
        <v>31543.832975883979</v>
      </c>
      <c r="F14" s="19">
        <v>69.414000000000001</v>
      </c>
      <c r="G14" s="13">
        <f t="shared" si="3"/>
        <v>1.3668623499518251E-2</v>
      </c>
      <c r="H14" t="s">
        <v>22</v>
      </c>
      <c r="I14" s="13">
        <f t="shared" si="4"/>
        <v>1.6985891827739463E-2</v>
      </c>
      <c r="J14" s="1">
        <f t="shared" si="1"/>
        <v>112.10467785386537</v>
      </c>
      <c r="K14" s="3">
        <f t="shared" si="2"/>
        <v>153775.19384244361</v>
      </c>
      <c r="Y14" s="10"/>
    </row>
    <row r="15" spans="1:25" x14ac:dyDescent="0.2">
      <c r="A15" s="11">
        <v>1973</v>
      </c>
      <c r="B15" s="10" t="s">
        <v>6</v>
      </c>
      <c r="C15" s="17">
        <f>38.75/43.26*$C$22</f>
        <v>23.87712253187205</v>
      </c>
      <c r="D15" s="17" t="s">
        <v>19</v>
      </c>
      <c r="E15" s="3">
        <f t="shared" si="0"/>
        <v>32752.506104381137</v>
      </c>
      <c r="F15" s="19">
        <v>71.286000000000001</v>
      </c>
      <c r="G15" s="13">
        <f t="shared" si="3"/>
        <v>2.6968623044342666E-2</v>
      </c>
      <c r="H15" t="s">
        <v>22</v>
      </c>
      <c r="I15" s="13">
        <f t="shared" si="4"/>
        <v>1.1348633118572593E-2</v>
      </c>
      <c r="J15" s="1">
        <f t="shared" si="1"/>
        <v>113.37691271370466</v>
      </c>
      <c r="K15" s="3">
        <f t="shared" si="2"/>
        <v>155520.33210009889</v>
      </c>
      <c r="Y15" s="10"/>
    </row>
    <row r="16" spans="1:25" x14ac:dyDescent="0.2">
      <c r="A16" s="11">
        <v>1973</v>
      </c>
      <c r="B16" s="10" t="s">
        <v>7</v>
      </c>
      <c r="C16" s="17">
        <f>39.19/43.26*$C$22</f>
        <v>24.148243407072663</v>
      </c>
      <c r="D16" s="17" t="s">
        <v>19</v>
      </c>
      <c r="E16" s="3">
        <f t="shared" si="0"/>
        <v>33124.405528534109</v>
      </c>
      <c r="F16" s="19">
        <v>73.313999999999993</v>
      </c>
      <c r="G16" s="13">
        <f t="shared" si="3"/>
        <v>2.8448783772409669E-2</v>
      </c>
      <c r="H16" t="s">
        <v>22</v>
      </c>
      <c r="I16" s="13">
        <f t="shared" si="4"/>
        <v>-1.7093945062732319E-2</v>
      </c>
      <c r="J16" s="1">
        <f t="shared" si="1"/>
        <v>111.43885399639439</v>
      </c>
      <c r="K16" s="3">
        <f t="shared" si="2"/>
        <v>152861.87608704192</v>
      </c>
      <c r="Y16" s="10"/>
    </row>
    <row r="17" spans="1:25" x14ac:dyDescent="0.2">
      <c r="A17" s="11">
        <v>1973</v>
      </c>
      <c r="B17" s="10" t="s">
        <v>8</v>
      </c>
      <c r="C17" s="17">
        <f>40.3/43.26*$C$22</f>
        <v>24.832207433146934</v>
      </c>
      <c r="D17" s="17" t="s">
        <v>19</v>
      </c>
      <c r="E17" s="3">
        <f t="shared" si="0"/>
        <v>34062.606348556386</v>
      </c>
      <c r="F17" s="19">
        <v>74.406000000000006</v>
      </c>
      <c r="G17" s="13">
        <f t="shared" si="3"/>
        <v>1.4894835911285931E-2</v>
      </c>
      <c r="H17" t="s">
        <v>22</v>
      </c>
      <c r="I17" s="13">
        <f t="shared" si="4"/>
        <v>1.3428716015225994E-2</v>
      </c>
      <c r="J17" s="1">
        <f t="shared" si="1"/>
        <v>112.9353347197742</v>
      </c>
      <c r="K17" s="3">
        <f t="shared" si="2"/>
        <v>154914.61481056947</v>
      </c>
      <c r="Y17" s="10"/>
    </row>
    <row r="18" spans="1:25" x14ac:dyDescent="0.2">
      <c r="A18" s="11">
        <v>1974</v>
      </c>
      <c r="B18" s="10" t="s">
        <v>5</v>
      </c>
      <c r="C18" s="17">
        <f>41.19/43.26*$C$22</f>
        <v>25.380611021620897</v>
      </c>
      <c r="D18" s="17" t="s">
        <v>19</v>
      </c>
      <c r="E18" s="3">
        <f t="shared" si="0"/>
        <v>34814.85745650217</v>
      </c>
      <c r="F18" s="19">
        <v>76.745999999999995</v>
      </c>
      <c r="G18" s="13">
        <f t="shared" si="3"/>
        <v>3.1449076687363853E-2</v>
      </c>
      <c r="H18" t="s">
        <v>22</v>
      </c>
      <c r="I18" s="13">
        <f t="shared" si="4"/>
        <v>-9.3647094417064203E-3</v>
      </c>
      <c r="J18" s="1">
        <f t="shared" si="1"/>
        <v>111.87772812442167</v>
      </c>
      <c r="K18" s="3">
        <f t="shared" si="2"/>
        <v>153463.88445459463</v>
      </c>
      <c r="Y18" s="10"/>
    </row>
    <row r="19" spans="1:25" x14ac:dyDescent="0.2">
      <c r="A19" s="11">
        <v>1974</v>
      </c>
      <c r="B19" s="10" t="s">
        <v>6</v>
      </c>
      <c r="C19" s="17">
        <f>42.15/43.26*$C$22</f>
        <v>25.97214747660405</v>
      </c>
      <c r="D19" s="17" t="s">
        <v>19</v>
      </c>
      <c r="E19" s="3">
        <f t="shared" si="0"/>
        <v>35626.274381926836</v>
      </c>
      <c r="F19" s="19">
        <v>79.085999999999999</v>
      </c>
      <c r="G19" s="13">
        <f t="shared" si="3"/>
        <v>3.0490188413728525E-2</v>
      </c>
      <c r="H19" t="s">
        <v>22</v>
      </c>
      <c r="I19" s="13">
        <f t="shared" si="4"/>
        <v>-7.1835605914416512E-3</v>
      </c>
      <c r="J19" s="1">
        <f t="shared" si="1"/>
        <v>111.07404768560704</v>
      </c>
      <c r="K19" s="3">
        <f t="shared" si="2"/>
        <v>152361.46734201704</v>
      </c>
      <c r="Y19" s="10"/>
    </row>
    <row r="20" spans="1:25" x14ac:dyDescent="0.2">
      <c r="A20" s="11">
        <v>1974</v>
      </c>
      <c r="B20" s="10" t="s">
        <v>7</v>
      </c>
      <c r="C20" s="17">
        <f>42.32/43.26*$C$22</f>
        <v>26.076898723840653</v>
      </c>
      <c r="D20" s="17" t="s">
        <v>19</v>
      </c>
      <c r="E20" s="3">
        <f t="shared" si="0"/>
        <v>35769.962795804124</v>
      </c>
      <c r="F20" s="19">
        <v>81.424999999999997</v>
      </c>
      <c r="G20" s="13">
        <f t="shared" si="3"/>
        <v>2.9575398932807362E-2</v>
      </c>
      <c r="H20" t="s">
        <v>22</v>
      </c>
      <c r="I20" s="13">
        <f t="shared" si="4"/>
        <v>-2.5542184223436015E-2</v>
      </c>
      <c r="J20" s="1">
        <f t="shared" si="1"/>
        <v>108.23697389717854</v>
      </c>
      <c r="K20" s="3">
        <f t="shared" si="2"/>
        <v>148469.8226746142</v>
      </c>
      <c r="Y20" s="10"/>
    </row>
    <row r="21" spans="1:25" x14ac:dyDescent="0.2">
      <c r="A21" s="11">
        <v>1974</v>
      </c>
      <c r="B21" s="10" t="s">
        <v>8</v>
      </c>
      <c r="C21" s="17">
        <f>43.14/43.26*$C$22</f>
        <v>26.58216944580543</v>
      </c>
      <c r="D21" s="17" t="s">
        <v>19</v>
      </c>
      <c r="E21" s="3">
        <f t="shared" si="0"/>
        <v>36463.048086271032</v>
      </c>
      <c r="F21" s="19">
        <v>83.765000000000001</v>
      </c>
      <c r="G21" s="13">
        <f t="shared" si="3"/>
        <v>2.8738102548357514E-2</v>
      </c>
      <c r="H21" t="s">
        <v>22</v>
      </c>
      <c r="I21" s="13">
        <f t="shared" si="4"/>
        <v>-9.361921073877344E-3</v>
      </c>
      <c r="J21" s="1">
        <f t="shared" si="1"/>
        <v>107.22366789027784</v>
      </c>
      <c r="K21" s="3">
        <f t="shared" si="2"/>
        <v>147079.85991288189</v>
      </c>
      <c r="Y21" s="10"/>
    </row>
    <row r="22" spans="1:25" x14ac:dyDescent="0.2">
      <c r="A22">
        <v>1975</v>
      </c>
      <c r="B22" s="10" t="s">
        <v>5</v>
      </c>
      <c r="C22" s="16">
        <f>60.97/141.88*62.03</f>
        <v>26.656111502678321</v>
      </c>
      <c r="D22" s="16" t="s">
        <v>20</v>
      </c>
      <c r="E22" s="3">
        <f t="shared" si="0"/>
        <v>36564.475201949113</v>
      </c>
      <c r="F22" s="20">
        <v>85.168999999999997</v>
      </c>
      <c r="G22" s="13">
        <f t="shared" si="3"/>
        <v>1.6761177102608382E-2</v>
      </c>
      <c r="H22" t="s">
        <v>22</v>
      </c>
      <c r="I22" s="13">
        <f t="shared" si="4"/>
        <v>-1.3979535934319109E-2</v>
      </c>
      <c r="J22" s="1">
        <f t="shared" ref="J22:J85" si="5">J23/(1+I23)</f>
        <v>105.72473077199621</v>
      </c>
      <c r="K22" s="3">
        <f t="shared" si="2"/>
        <v>145023.75172601515</v>
      </c>
      <c r="Y22" s="10"/>
    </row>
    <row r="23" spans="1:25" x14ac:dyDescent="0.2">
      <c r="A23">
        <v>1975</v>
      </c>
      <c r="B23" s="10" t="s">
        <v>6</v>
      </c>
      <c r="C23" s="16">
        <f>62.04/141.88*62.03</f>
        <v>27.123915985339725</v>
      </c>
      <c r="D23" s="16" t="s">
        <v>20</v>
      </c>
      <c r="E23" s="3">
        <f t="shared" si="0"/>
        <v>37206.167648497998</v>
      </c>
      <c r="F23" s="20">
        <v>86.260999999999996</v>
      </c>
      <c r="G23" s="13">
        <f t="shared" ref="G23:G33" si="6">(F23/F22)-1</f>
        <v>1.2821566532423834E-2</v>
      </c>
      <c r="H23" t="s">
        <v>22</v>
      </c>
      <c r="I23" s="13">
        <f t="shared" si="4"/>
        <v>4.7280480321161278E-3</v>
      </c>
      <c r="J23" s="1">
        <f t="shared" si="5"/>
        <v>106.22460237726875</v>
      </c>
      <c r="K23" s="3">
        <f t="shared" si="2"/>
        <v>145709.43098997342</v>
      </c>
      <c r="Y23" s="10"/>
    </row>
    <row r="24" spans="1:25" x14ac:dyDescent="0.2">
      <c r="A24">
        <v>1975</v>
      </c>
      <c r="B24" s="10" t="s">
        <v>7</v>
      </c>
      <c r="C24" s="16">
        <f>61.89/141.88*62.03</f>
        <v>27.058335917676914</v>
      </c>
      <c r="D24" s="16" t="s">
        <v>20</v>
      </c>
      <c r="E24" s="3">
        <f t="shared" si="0"/>
        <v>37116.210763467781</v>
      </c>
      <c r="F24" s="20">
        <v>88.289000000000001</v>
      </c>
      <c r="G24" s="13">
        <f t="shared" si="6"/>
        <v>2.3510045095697985E-2</v>
      </c>
      <c r="H24" t="s">
        <v>22</v>
      </c>
      <c r="I24" s="13">
        <f t="shared" si="4"/>
        <v>-2.592784006668436E-2</v>
      </c>
      <c r="J24" s="1">
        <f t="shared" si="5"/>
        <v>103.47042787568378</v>
      </c>
      <c r="K24" s="3">
        <f t="shared" si="2"/>
        <v>141931.50016705782</v>
      </c>
      <c r="Y24" s="10"/>
    </row>
    <row r="25" spans="1:25" x14ac:dyDescent="0.2">
      <c r="A25">
        <v>1975</v>
      </c>
      <c r="B25" s="10" t="s">
        <v>8</v>
      </c>
      <c r="C25" s="16">
        <f>62.81/141.88*62.03</f>
        <v>27.460560332675502</v>
      </c>
      <c r="D25" s="16" t="s">
        <v>20</v>
      </c>
      <c r="E25" s="3">
        <f t="shared" si="0"/>
        <v>37667.946324986449</v>
      </c>
      <c r="F25" s="20">
        <v>89.692999999999998</v>
      </c>
      <c r="G25" s="13">
        <f t="shared" si="6"/>
        <v>1.5902320787414048E-2</v>
      </c>
      <c r="H25" t="s">
        <v>22</v>
      </c>
      <c r="I25" s="13">
        <f t="shared" si="4"/>
        <v>-1.0372375752634166E-3</v>
      </c>
      <c r="J25" s="1">
        <f t="shared" si="5"/>
        <v>103.36310445996254</v>
      </c>
      <c r="K25" s="3">
        <f t="shared" si="2"/>
        <v>141784.28348197104</v>
      </c>
      <c r="Y25" s="10"/>
    </row>
    <row r="26" spans="1:25" x14ac:dyDescent="0.2">
      <c r="A26">
        <v>1976</v>
      </c>
      <c r="B26" s="10" t="s">
        <v>5</v>
      </c>
      <c r="C26" s="16">
        <f>64.02/141.88*62.03</f>
        <v>27.989572878488865</v>
      </c>
      <c r="D26" s="16" t="s">
        <v>20</v>
      </c>
      <c r="E26" s="3">
        <f t="shared" si="0"/>
        <v>38393.598530896874</v>
      </c>
      <c r="F26" s="20">
        <v>90.629000000000005</v>
      </c>
      <c r="G26" s="13">
        <f t="shared" si="6"/>
        <v>1.0435596980812312E-2</v>
      </c>
      <c r="H26" t="s">
        <v>22</v>
      </c>
      <c r="I26" s="13">
        <f t="shared" si="4"/>
        <v>8.8288513554397596E-3</v>
      </c>
      <c r="J26" s="1">
        <f t="shared" si="5"/>
        <v>104.27568194487634</v>
      </c>
      <c r="K26" s="3">
        <f t="shared" si="2"/>
        <v>143036.07584537088</v>
      </c>
      <c r="Y26" s="10"/>
    </row>
    <row r="27" spans="1:25" x14ac:dyDescent="0.2">
      <c r="A27">
        <v>1976</v>
      </c>
      <c r="B27" s="10" t="s">
        <v>6</v>
      </c>
      <c r="C27" s="16">
        <f>65.97/141.88*62.03</f>
        <v>28.842113758105445</v>
      </c>
      <c r="D27" s="16" t="s">
        <v>20</v>
      </c>
      <c r="E27" s="3">
        <f t="shared" si="0"/>
        <v>39563.038036289698</v>
      </c>
      <c r="F27" s="20">
        <v>91.721000000000004</v>
      </c>
      <c r="G27" s="13">
        <f t="shared" si="6"/>
        <v>1.2049123349038293E-2</v>
      </c>
      <c r="H27" t="s">
        <v>22</v>
      </c>
      <c r="I27" s="13">
        <f t="shared" si="4"/>
        <v>1.8410108141121206E-2</v>
      </c>
      <c r="J27" s="1">
        <f t="shared" si="5"/>
        <v>106.19540852597068</v>
      </c>
      <c r="K27" s="3">
        <f t="shared" si="2"/>
        <v>145669.38546976578</v>
      </c>
      <c r="Y27" s="10"/>
    </row>
    <row r="28" spans="1:25" x14ac:dyDescent="0.2">
      <c r="A28">
        <v>1976</v>
      </c>
      <c r="B28" s="10" t="s">
        <v>7</v>
      </c>
      <c r="C28" s="16">
        <f>66.58/141.88*62.03</f>
        <v>29.108806033267552</v>
      </c>
      <c r="D28" s="16" t="s">
        <v>20</v>
      </c>
      <c r="E28" s="3">
        <f t="shared" si="0"/>
        <v>39928.862702079256</v>
      </c>
      <c r="F28" s="20">
        <v>93.281000000000006</v>
      </c>
      <c r="G28" s="13">
        <f t="shared" si="6"/>
        <v>1.700810065306757E-2</v>
      </c>
      <c r="H28" t="s">
        <v>22</v>
      </c>
      <c r="I28" s="13">
        <f t="shared" si="4"/>
        <v>-7.7614733982547257E-3</v>
      </c>
      <c r="J28" s="1">
        <f t="shared" si="5"/>
        <v>105.37117568767957</v>
      </c>
      <c r="K28" s="3">
        <f t="shared" si="2"/>
        <v>144538.77640950208</v>
      </c>
      <c r="Y28" s="10"/>
    </row>
    <row r="29" spans="1:25" x14ac:dyDescent="0.2">
      <c r="A29">
        <v>1976</v>
      </c>
      <c r="B29" s="10" t="s">
        <v>8</v>
      </c>
      <c r="C29" s="16">
        <f>67.8/141.88*62.03</f>
        <v>29.64219058359177</v>
      </c>
      <c r="D29" s="16" t="s">
        <v>20</v>
      </c>
      <c r="E29" s="3">
        <f t="shared" si="0"/>
        <v>40660.512033658357</v>
      </c>
      <c r="F29" s="20">
        <v>94.215999999999994</v>
      </c>
      <c r="G29" s="13">
        <f t="shared" si="6"/>
        <v>1.0023477449855767E-2</v>
      </c>
      <c r="H29" t="s">
        <v>22</v>
      </c>
      <c r="I29" s="13">
        <f t="shared" si="4"/>
        <v>8.3003435174016094E-3</v>
      </c>
      <c r="J29" s="1">
        <f t="shared" si="5"/>
        <v>106.24579264271978</v>
      </c>
      <c r="K29" s="3">
        <f t="shared" si="2"/>
        <v>145738.49790528585</v>
      </c>
      <c r="Y29" s="10"/>
    </row>
    <row r="30" spans="1:25" x14ac:dyDescent="0.2">
      <c r="A30">
        <v>1977</v>
      </c>
      <c r="B30" s="10" t="s">
        <v>5</v>
      </c>
      <c r="C30" s="16">
        <f>70.04/141.88*62.03</f>
        <v>30.621519594023123</v>
      </c>
      <c r="D30" s="16" t="s">
        <v>20</v>
      </c>
      <c r="E30" s="3">
        <f t="shared" si="0"/>
        <v>42003.868183442937</v>
      </c>
      <c r="F30" s="20">
        <v>96.087999999999994</v>
      </c>
      <c r="G30" s="13">
        <f t="shared" si="6"/>
        <v>1.9869236647703126E-2</v>
      </c>
      <c r="H30" t="s">
        <v>22</v>
      </c>
      <c r="I30" s="13">
        <f t="shared" si="4"/>
        <v>1.3169111434892855E-2</v>
      </c>
      <c r="J30" s="1">
        <f t="shared" si="5"/>
        <v>107.64495532552027</v>
      </c>
      <c r="K30" s="3">
        <f t="shared" si="2"/>
        <v>147657.74442455446</v>
      </c>
      <c r="Y30" s="10"/>
    </row>
    <row r="31" spans="1:25" x14ac:dyDescent="0.2">
      <c r="A31">
        <v>1977</v>
      </c>
      <c r="B31" s="10" t="s">
        <v>6</v>
      </c>
      <c r="C31" s="16">
        <f>72.66/141.88*62.03</f>
        <v>31.766984775866931</v>
      </c>
      <c r="D31" s="16" t="s">
        <v>20</v>
      </c>
      <c r="E31" s="3">
        <f t="shared" si="0"/>
        <v>43575.115108637401</v>
      </c>
      <c r="F31" s="20">
        <v>97.96</v>
      </c>
      <c r="G31" s="13">
        <f t="shared" si="6"/>
        <v>1.9482141370410488E-2</v>
      </c>
      <c r="H31" t="s">
        <v>22</v>
      </c>
      <c r="I31" s="13">
        <f t="shared" si="4"/>
        <v>1.7925054517653249E-2</v>
      </c>
      <c r="J31" s="1">
        <f t="shared" si="5"/>
        <v>109.57449701828057</v>
      </c>
      <c r="K31" s="3">
        <f t="shared" si="2"/>
        <v>150304.5175433183</v>
      </c>
      <c r="Y31" s="10"/>
    </row>
    <row r="32" spans="1:25" x14ac:dyDescent="0.2">
      <c r="A32">
        <v>1977</v>
      </c>
      <c r="B32" s="10" t="s">
        <v>7</v>
      </c>
      <c r="C32" s="16">
        <f>74.67/141.88*62.03</f>
        <v>32.645757682548634</v>
      </c>
      <c r="D32" s="16" t="s">
        <v>20</v>
      </c>
      <c r="E32" s="3">
        <f t="shared" si="0"/>
        <v>44780.537368042322</v>
      </c>
      <c r="F32" s="20">
        <v>99.364000000000004</v>
      </c>
      <c r="G32" s="13">
        <f t="shared" si="6"/>
        <v>1.4332380563495395E-2</v>
      </c>
      <c r="H32" t="s">
        <v>22</v>
      </c>
      <c r="I32" s="13">
        <f t="shared" si="4"/>
        <v>1.3330707793234531E-2</v>
      </c>
      <c r="J32" s="1">
        <f t="shared" si="5"/>
        <v>111.03520261962191</v>
      </c>
      <c r="K32" s="3">
        <f t="shared" si="2"/>
        <v>152308.18314669139</v>
      </c>
      <c r="Y32" s="10"/>
    </row>
    <row r="33" spans="1:25" x14ac:dyDescent="0.2">
      <c r="A33">
        <v>1977</v>
      </c>
      <c r="B33" s="10" t="s">
        <v>8</v>
      </c>
      <c r="C33" s="16">
        <f>77.04/141.88*62.03</f>
        <v>33.681922751621094</v>
      </c>
      <c r="D33" s="16" t="s">
        <v>20</v>
      </c>
      <c r="E33" s="3">
        <f t="shared" si="0"/>
        <v>46201.856151519758</v>
      </c>
      <c r="F33" s="14">
        <v>100.3</v>
      </c>
      <c r="G33" s="13">
        <f t="shared" si="6"/>
        <v>9.4199106316170678E-3</v>
      </c>
      <c r="H33" t="s">
        <v>23</v>
      </c>
      <c r="I33" s="13">
        <f t="shared" si="4"/>
        <v>2.2319743848093765E-2</v>
      </c>
      <c r="J33" s="1">
        <f t="shared" si="5"/>
        <v>113.51347990021307</v>
      </c>
      <c r="K33" s="3">
        <f t="shared" si="2"/>
        <v>155707.66278049408</v>
      </c>
      <c r="Y33" s="10"/>
    </row>
    <row r="34" spans="1:25" x14ac:dyDescent="0.2">
      <c r="A34">
        <v>1978</v>
      </c>
      <c r="B34" s="10" t="s">
        <v>5</v>
      </c>
      <c r="C34" s="16">
        <f>79.49/141.88*62.03</f>
        <v>34.753063856780379</v>
      </c>
      <c r="D34" s="16" t="s">
        <v>20</v>
      </c>
      <c r="E34" s="3">
        <f t="shared" si="0"/>
        <v>47671.151940346645</v>
      </c>
      <c r="F34" s="14">
        <v>101.3</v>
      </c>
      <c r="G34" s="13">
        <f t="shared" ref="G34:G65" si="7">(F34/F33)-1</f>
        <v>9.9700897308074854E-3</v>
      </c>
      <c r="H34" t="s">
        <v>23</v>
      </c>
      <c r="I34" s="13">
        <f t="shared" si="4"/>
        <v>2.1831571743750944E-2</v>
      </c>
      <c r="J34" s="1">
        <f t="shared" si="5"/>
        <v>115.99165758053741</v>
      </c>
      <c r="K34" s="3">
        <f t="shared" si="2"/>
        <v>159107.00579153822</v>
      </c>
      <c r="Y34" s="10"/>
    </row>
    <row r="35" spans="1:25" x14ac:dyDescent="0.2">
      <c r="A35">
        <v>1978</v>
      </c>
      <c r="B35" s="10" t="s">
        <v>6</v>
      </c>
      <c r="C35" s="16">
        <f>82.36/141.88*62.03</f>
        <v>36.007829151395548</v>
      </c>
      <c r="D35" s="16" t="s">
        <v>20</v>
      </c>
      <c r="E35" s="3">
        <f t="shared" si="0"/>
        <v>49392.327007258144</v>
      </c>
      <c r="F35" s="14">
        <v>103.533333333</v>
      </c>
      <c r="G35" s="13">
        <f t="shared" si="7"/>
        <v>2.2046725893386077E-2</v>
      </c>
      <c r="H35" t="s">
        <v>23</v>
      </c>
      <c r="I35" s="13">
        <f t="shared" ref="I35:I66" si="8">(C35/C34)-(1+G35)</f>
        <v>1.4058444568307182E-2</v>
      </c>
      <c r="J35" s="1">
        <f t="shared" si="5"/>
        <v>117.62231986901946</v>
      </c>
      <c r="K35" s="3">
        <f t="shared" si="2"/>
        <v>161343.80281288788</v>
      </c>
      <c r="Y35" s="10"/>
    </row>
    <row r="36" spans="1:25" x14ac:dyDescent="0.2">
      <c r="A36">
        <v>1978</v>
      </c>
      <c r="B36" s="10" t="s">
        <v>7</v>
      </c>
      <c r="C36" s="16">
        <f>84.89/141.88*62.03</f>
        <v>37.113946292641671</v>
      </c>
      <c r="D36" s="16" t="s">
        <v>20</v>
      </c>
      <c r="E36" s="3">
        <f t="shared" si="0"/>
        <v>50909.59980143448</v>
      </c>
      <c r="F36" s="14">
        <v>105.366666667</v>
      </c>
      <c r="G36" s="13">
        <f t="shared" si="7"/>
        <v>1.7707662595034535E-2</v>
      </c>
      <c r="H36" t="s">
        <v>23</v>
      </c>
      <c r="I36" s="13">
        <f t="shared" si="8"/>
        <v>1.3011132936777026E-2</v>
      </c>
      <c r="J36" s="1">
        <f t="shared" si="5"/>
        <v>119.15271950916738</v>
      </c>
      <c r="K36" s="3">
        <f t="shared" si="2"/>
        <v>163443.06847981151</v>
      </c>
      <c r="O36" t="s">
        <v>12</v>
      </c>
      <c r="Y36" s="10"/>
    </row>
    <row r="37" spans="1:25" x14ac:dyDescent="0.2">
      <c r="A37">
        <v>1978</v>
      </c>
      <c r="B37" s="10" t="s">
        <v>8</v>
      </c>
      <c r="C37" s="16">
        <f>87.53/141.88*62.03</f>
        <v>38.268155483507186</v>
      </c>
      <c r="D37" s="16" t="s">
        <v>20</v>
      </c>
      <c r="E37" s="3">
        <f t="shared" si="0"/>
        <v>52492.840977966305</v>
      </c>
      <c r="F37" s="14">
        <v>107.466666667</v>
      </c>
      <c r="G37" s="13">
        <f t="shared" si="7"/>
        <v>1.9930401771528272E-2</v>
      </c>
      <c r="H37" t="s">
        <v>23</v>
      </c>
      <c r="I37" s="13">
        <f t="shared" si="8"/>
        <v>1.1168667612380112E-2</v>
      </c>
      <c r="J37" s="1">
        <f t="shared" si="5"/>
        <v>120.48349662847643</v>
      </c>
      <c r="K37" s="3">
        <f t="shared" si="2"/>
        <v>165268.50978521002</v>
      </c>
      <c r="O37" t="s">
        <v>13</v>
      </c>
      <c r="Y37" s="10"/>
    </row>
    <row r="38" spans="1:25" x14ac:dyDescent="0.2">
      <c r="A38">
        <v>1979</v>
      </c>
      <c r="B38" s="10" t="s">
        <v>5</v>
      </c>
      <c r="C38" s="16">
        <f>91.49/141.88*62.03</f>
        <v>39.999469269805473</v>
      </c>
      <c r="D38" s="16" t="s">
        <v>20</v>
      </c>
      <c r="E38" s="3">
        <f t="shared" si="0"/>
        <v>54867.70274276405</v>
      </c>
      <c r="F38" s="14">
        <v>109.93333333299999</v>
      </c>
      <c r="G38" s="13">
        <f t="shared" si="7"/>
        <v>2.2952853591740263E-2</v>
      </c>
      <c r="H38" t="s">
        <v>23</v>
      </c>
      <c r="I38" s="13">
        <f t="shared" si="8"/>
        <v>2.2288777848908925E-2</v>
      </c>
      <c r="J38" s="1">
        <f t="shared" si="5"/>
        <v>123.16892651928831</v>
      </c>
      <c r="K38" s="3">
        <f t="shared" si="2"/>
        <v>168952.14288523278</v>
      </c>
      <c r="Y38" s="10"/>
    </row>
    <row r="39" spans="1:25" x14ac:dyDescent="0.2">
      <c r="A39">
        <v>1979</v>
      </c>
      <c r="B39" s="10" t="s">
        <v>6</v>
      </c>
      <c r="C39" s="16">
        <f>94.07/141.88*62.03</f>
        <v>41.127446433605861</v>
      </c>
      <c r="D39" s="16" t="s">
        <v>20</v>
      </c>
      <c r="E39" s="3">
        <f t="shared" si="0"/>
        <v>56414.961165283785</v>
      </c>
      <c r="F39" s="14">
        <v>112.833333333</v>
      </c>
      <c r="G39" s="13">
        <f t="shared" si="7"/>
        <v>2.637962401463434E-2</v>
      </c>
      <c r="H39" t="s">
        <v>23</v>
      </c>
      <c r="I39" s="13">
        <f t="shared" si="8"/>
        <v>1.8201792425520669E-3</v>
      </c>
      <c r="J39" s="1">
        <f t="shared" si="5"/>
        <v>123.39311604266614</v>
      </c>
      <c r="K39" s="3">
        <f t="shared" si="2"/>
        <v>169259.66606869717</v>
      </c>
      <c r="O39" t="s">
        <v>11</v>
      </c>
      <c r="Y39" s="10"/>
    </row>
    <row r="40" spans="1:25" x14ac:dyDescent="0.2">
      <c r="A40">
        <v>1979</v>
      </c>
      <c r="B40" s="10" t="s">
        <v>7</v>
      </c>
      <c r="C40" s="16">
        <f>96.14/141.88*62.03</f>
        <v>42.032451367352692</v>
      </c>
      <c r="D40" s="16" t="s">
        <v>20</v>
      </c>
      <c r="E40" s="3">
        <f t="shared" si="0"/>
        <v>57656.366178700795</v>
      </c>
      <c r="F40" s="14">
        <v>115.866666667</v>
      </c>
      <c r="G40" s="13">
        <f t="shared" si="7"/>
        <v>2.6883308720906607E-2</v>
      </c>
      <c r="H40" t="s">
        <v>23</v>
      </c>
      <c r="I40" s="13">
        <f t="shared" si="8"/>
        <v>-4.8784187453563277E-3</v>
      </c>
      <c r="J40" s="1">
        <f t="shared" si="5"/>
        <v>122.79115275231567</v>
      </c>
      <c r="K40" s="3">
        <f t="shared" si="2"/>
        <v>168433.94654091488</v>
      </c>
      <c r="O40" t="s">
        <v>10</v>
      </c>
      <c r="Y40" s="10"/>
    </row>
    <row r="41" spans="1:25" x14ac:dyDescent="0.2">
      <c r="A41">
        <v>1979</v>
      </c>
      <c r="B41" s="10" t="s">
        <v>8</v>
      </c>
      <c r="C41" s="16">
        <f>97.92/141.88*62.03</f>
        <v>42.810668170284757</v>
      </c>
      <c r="D41" s="16" t="s">
        <v>20</v>
      </c>
      <c r="E41" s="3">
        <f t="shared" si="0"/>
        <v>58723.854547726056</v>
      </c>
      <c r="F41" s="14">
        <v>118.8</v>
      </c>
      <c r="G41" s="13">
        <f t="shared" si="7"/>
        <v>2.5316455693252804E-2</v>
      </c>
      <c r="H41" t="s">
        <v>23</v>
      </c>
      <c r="I41" s="13">
        <f t="shared" si="8"/>
        <v>-6.8017895813323737E-3</v>
      </c>
      <c r="J41" s="1">
        <f t="shared" si="5"/>
        <v>121.95595316884517</v>
      </c>
      <c r="K41" s="3">
        <f t="shared" si="2"/>
        <v>167288.29427819018</v>
      </c>
      <c r="Y41" s="10"/>
    </row>
    <row r="42" spans="1:25" x14ac:dyDescent="0.2">
      <c r="A42">
        <v>1980</v>
      </c>
      <c r="B42" s="10" t="s">
        <v>5</v>
      </c>
      <c r="C42" s="16">
        <f>100/141.88*62.03</f>
        <v>43.720045108542436</v>
      </c>
      <c r="D42" s="16" t="s">
        <v>20</v>
      </c>
      <c r="E42" s="3">
        <f t="shared" si="0"/>
        <v>59971.256686811736</v>
      </c>
      <c r="F42" s="14">
        <v>122.533333333</v>
      </c>
      <c r="G42" s="13">
        <f t="shared" si="7"/>
        <v>3.1425364755892193E-2</v>
      </c>
      <c r="H42" t="s">
        <v>23</v>
      </c>
      <c r="I42" s="13">
        <f t="shared" si="8"/>
        <v>-1.0183534690532792E-2</v>
      </c>
      <c r="J42" s="1">
        <f t="shared" si="5"/>
        <v>120.71401048903324</v>
      </c>
      <c r="K42" s="3">
        <f t="shared" si="2"/>
        <v>165584.70813008817</v>
      </c>
      <c r="Y42" s="10"/>
    </row>
    <row r="43" spans="1:25" x14ac:dyDescent="0.2">
      <c r="A43">
        <v>1980</v>
      </c>
      <c r="B43" s="10" t="s">
        <v>6</v>
      </c>
      <c r="C43" s="16">
        <f>101.1/141.88*62.03</f>
        <v>44.200965604736396</v>
      </c>
      <c r="D43" s="16" t="s">
        <v>20</v>
      </c>
      <c r="E43" s="3">
        <f t="shared" si="0"/>
        <v>60630.940510366658</v>
      </c>
      <c r="F43" s="14">
        <v>125.533333333</v>
      </c>
      <c r="G43" s="13">
        <f t="shared" si="7"/>
        <v>2.4483133841198157E-2</v>
      </c>
      <c r="H43" t="s">
        <v>23</v>
      </c>
      <c r="I43" s="13">
        <f t="shared" si="8"/>
        <v>-1.3483133841198258E-2</v>
      </c>
      <c r="J43" s="1">
        <f t="shared" si="5"/>
        <v>119.0864073291018</v>
      </c>
      <c r="K43" s="3">
        <f t="shared" si="2"/>
        <v>163352.10734831443</v>
      </c>
      <c r="Y43" s="10"/>
    </row>
    <row r="44" spans="1:25" x14ac:dyDescent="0.2">
      <c r="A44">
        <v>1980</v>
      </c>
      <c r="B44" s="10" t="s">
        <v>7</v>
      </c>
      <c r="C44" s="16">
        <f>104.38/141.88*62.03</f>
        <v>45.634983084296586</v>
      </c>
      <c r="D44" s="16" t="s">
        <v>20</v>
      </c>
      <c r="E44" s="3">
        <f t="shared" si="0"/>
        <v>62597.997729694071</v>
      </c>
      <c r="F44" s="14">
        <v>128.533333333</v>
      </c>
      <c r="G44" s="13">
        <f t="shared" si="7"/>
        <v>2.389803505051491E-2</v>
      </c>
      <c r="H44" t="s">
        <v>23</v>
      </c>
      <c r="I44" s="13">
        <f t="shared" si="8"/>
        <v>8.545090567684932E-3</v>
      </c>
      <c r="J44" s="1">
        <f t="shared" si="5"/>
        <v>120.1040114651092</v>
      </c>
      <c r="K44" s="3">
        <f t="shared" si="2"/>
        <v>164747.96590002798</v>
      </c>
      <c r="Y44" s="10"/>
    </row>
    <row r="45" spans="1:25" x14ac:dyDescent="0.2">
      <c r="A45">
        <v>1980</v>
      </c>
      <c r="B45" s="10" t="s">
        <v>8</v>
      </c>
      <c r="C45" s="16">
        <f>104.64/141.88*62.03</f>
        <v>45.748655201578799</v>
      </c>
      <c r="D45" s="16" t="s">
        <v>20</v>
      </c>
      <c r="E45" s="3">
        <f t="shared" si="0"/>
        <v>62753.922997079797</v>
      </c>
      <c r="F45" s="14">
        <v>131.633333333</v>
      </c>
      <c r="G45" s="13">
        <f t="shared" si="7"/>
        <v>2.4118257261473319E-2</v>
      </c>
      <c r="H45" t="s">
        <v>23</v>
      </c>
      <c r="I45" s="13">
        <f t="shared" si="8"/>
        <v>-2.1627358621887138E-2</v>
      </c>
      <c r="J45" s="1">
        <f t="shared" si="5"/>
        <v>117.50647893722603</v>
      </c>
      <c r="K45" s="3">
        <f t="shared" si="2"/>
        <v>161184.90255928165</v>
      </c>
      <c r="Y45" s="10"/>
    </row>
    <row r="46" spans="1:25" x14ac:dyDescent="0.2">
      <c r="A46">
        <v>1981</v>
      </c>
      <c r="B46" s="10" t="s">
        <v>5</v>
      </c>
      <c r="C46" s="16">
        <f>105.72/141.88*62.03</f>
        <v>46.220831688751062</v>
      </c>
      <c r="D46" s="16" t="s">
        <v>20</v>
      </c>
      <c r="E46" s="3">
        <f t="shared" si="0"/>
        <v>63401.612569297366</v>
      </c>
      <c r="F46" s="14">
        <v>135.33333333300001</v>
      </c>
      <c r="G46" s="13">
        <f t="shared" si="7"/>
        <v>2.8108381868898968E-2</v>
      </c>
      <c r="H46" t="s">
        <v>23</v>
      </c>
      <c r="I46" s="13">
        <f t="shared" si="8"/>
        <v>-1.7787280951467643E-2</v>
      </c>
      <c r="J46" s="1">
        <f t="shared" si="5"/>
        <v>115.41635818275188</v>
      </c>
      <c r="K46" s="3">
        <f t="shared" si="2"/>
        <v>158317.86141232477</v>
      </c>
      <c r="Y46" s="10"/>
    </row>
    <row r="47" spans="1:25" x14ac:dyDescent="0.2">
      <c r="A47">
        <v>1981</v>
      </c>
      <c r="B47" s="10" t="s">
        <v>6</v>
      </c>
      <c r="C47" s="16">
        <f>107.64/141.88*62.03</f>
        <v>47.060256554835078</v>
      </c>
      <c r="D47" s="16" t="s">
        <v>20</v>
      </c>
      <c r="E47" s="3">
        <f t="shared" si="0"/>
        <v>64553.060697684145</v>
      </c>
      <c r="F47" s="14">
        <v>137.76666666700001</v>
      </c>
      <c r="G47" s="13">
        <f t="shared" si="7"/>
        <v>1.7980295571472737E-2</v>
      </c>
      <c r="H47" t="s">
        <v>23</v>
      </c>
      <c r="I47" s="13">
        <f t="shared" si="8"/>
        <v>1.8088490525824952E-4</v>
      </c>
      <c r="J47" s="1">
        <f t="shared" si="5"/>
        <v>115.43723525976702</v>
      </c>
      <c r="K47" s="3">
        <f t="shared" si="2"/>
        <v>158346.49872368702</v>
      </c>
      <c r="Y47" s="10"/>
    </row>
    <row r="48" spans="1:25" x14ac:dyDescent="0.2">
      <c r="A48">
        <v>1981</v>
      </c>
      <c r="B48" s="10" t="s">
        <v>7</v>
      </c>
      <c r="C48" s="16">
        <f>108.97/141.88*62.03</f>
        <v>47.641733154778692</v>
      </c>
      <c r="D48" s="16" t="s">
        <v>20</v>
      </c>
      <c r="E48" s="3">
        <f t="shared" si="0"/>
        <v>65350.678411618741</v>
      </c>
      <c r="F48" s="14">
        <v>140.533333333</v>
      </c>
      <c r="G48" s="13">
        <f t="shared" si="7"/>
        <v>2.0082264693878304E-2</v>
      </c>
      <c r="H48" t="s">
        <v>23</v>
      </c>
      <c r="I48" s="13">
        <f t="shared" si="8"/>
        <v>-7.7262632074419635E-3</v>
      </c>
      <c r="J48" s="1">
        <f t="shared" si="5"/>
        <v>114.54533679621066</v>
      </c>
      <c r="K48" s="3">
        <f t="shared" si="2"/>
        <v>157123.07199657094</v>
      </c>
      <c r="Y48" s="10"/>
    </row>
    <row r="49" spans="1:25" x14ac:dyDescent="0.2">
      <c r="A49">
        <v>1981</v>
      </c>
      <c r="B49" s="10" t="s">
        <v>8</v>
      </c>
      <c r="C49" s="16">
        <f>109.4/141.88*62.03</f>
        <v>47.829729348745424</v>
      </c>
      <c r="D49" s="16" t="s">
        <v>20</v>
      </c>
      <c r="E49" s="3">
        <f t="shared" si="0"/>
        <v>65608.55481537203</v>
      </c>
      <c r="F49" s="14">
        <v>143.033333333</v>
      </c>
      <c r="G49" s="13">
        <f t="shared" si="7"/>
        <v>1.7789373814083964E-2</v>
      </c>
      <c r="H49" t="s">
        <v>23</v>
      </c>
      <c r="I49" s="13">
        <f t="shared" si="8"/>
        <v>-1.3843333619534937E-2</v>
      </c>
      <c r="J49" s="1">
        <f t="shared" si="5"/>
        <v>112.95964748437872</v>
      </c>
      <c r="K49" s="3">
        <f t="shared" si="2"/>
        <v>154947.9648915962</v>
      </c>
      <c r="Y49" s="10"/>
    </row>
    <row r="50" spans="1:25" x14ac:dyDescent="0.2">
      <c r="A50">
        <v>1982</v>
      </c>
      <c r="B50" s="10" t="s">
        <v>5</v>
      </c>
      <c r="C50" s="16">
        <f>110.74/141.88*62.03</f>
        <v>48.415577953199886</v>
      </c>
      <c r="D50" s="16" t="s">
        <v>20</v>
      </c>
      <c r="E50" s="3">
        <f t="shared" si="0"/>
        <v>66412.169654975296</v>
      </c>
      <c r="F50" s="14">
        <v>144.83333333300001</v>
      </c>
      <c r="G50" s="13">
        <f t="shared" si="7"/>
        <v>1.2584479142420557E-2</v>
      </c>
      <c r="H50" t="s">
        <v>23</v>
      </c>
      <c r="I50" s="13">
        <f t="shared" si="8"/>
        <v>-3.3585025759430565E-4</v>
      </c>
      <c r="J50" s="1">
        <f t="shared" si="5"/>
        <v>112.92170995767333</v>
      </c>
      <c r="K50" s="3">
        <f t="shared" si="2"/>
        <v>154895.92557767365</v>
      </c>
    </row>
    <row r="51" spans="1:25" x14ac:dyDescent="0.2">
      <c r="A51">
        <v>1982</v>
      </c>
      <c r="B51" s="10" t="s">
        <v>6</v>
      </c>
      <c r="C51" s="16">
        <f>111.13/141.88*62.03</f>
        <v>48.586086129123203</v>
      </c>
      <c r="D51" s="16" t="s">
        <v>20</v>
      </c>
      <c r="E51" s="3">
        <f t="shared" si="0"/>
        <v>66646.057556053871</v>
      </c>
      <c r="F51" s="14">
        <v>146.366666667</v>
      </c>
      <c r="G51" s="13">
        <f t="shared" si="7"/>
        <v>1.0586881477584686E-2</v>
      </c>
      <c r="H51" t="s">
        <v>23</v>
      </c>
      <c r="I51" s="13">
        <f t="shared" si="8"/>
        <v>-7.0651187902088797E-3</v>
      </c>
      <c r="J51" s="1">
        <f t="shared" si="5"/>
        <v>112.12390466282885</v>
      </c>
      <c r="K51" s="3">
        <f t="shared" si="2"/>
        <v>153801.56746334804</v>
      </c>
    </row>
    <row r="52" spans="1:25" x14ac:dyDescent="0.2">
      <c r="A52">
        <v>1982</v>
      </c>
      <c r="B52" s="10" t="s">
        <v>7</v>
      </c>
      <c r="C52" s="16">
        <f>110.68/141.88*62.03</f>
        <v>48.389345926134766</v>
      </c>
      <c r="D52" s="16" t="s">
        <v>20</v>
      </c>
      <c r="E52" s="3">
        <f t="shared" si="0"/>
        <v>66376.186900963221</v>
      </c>
      <c r="F52" s="14">
        <v>148.83333333300001</v>
      </c>
      <c r="G52" s="13">
        <f t="shared" si="7"/>
        <v>1.6852653149585839E-2</v>
      </c>
      <c r="H52" t="s">
        <v>23</v>
      </c>
      <c r="I52" s="13">
        <f t="shared" si="8"/>
        <v>-2.0901964766610881E-2</v>
      </c>
      <c r="J52" s="1">
        <f t="shared" si="5"/>
        <v>109.78029475807156</v>
      </c>
      <c r="K52" s="3">
        <f t="shared" si="2"/>
        <v>150586.8125191796</v>
      </c>
    </row>
    <row r="53" spans="1:25" x14ac:dyDescent="0.2">
      <c r="A53">
        <v>1982</v>
      </c>
      <c r="B53" s="10" t="s">
        <v>8</v>
      </c>
      <c r="C53" s="16">
        <f>111.38/141.88*62.03</f>
        <v>48.69538624189456</v>
      </c>
      <c r="D53" s="16" t="s">
        <v>20</v>
      </c>
      <c r="E53" s="3">
        <f t="shared" si="0"/>
        <v>66795.985697770899</v>
      </c>
      <c r="F53" s="14">
        <v>150.466666667</v>
      </c>
      <c r="G53" s="13">
        <f t="shared" si="7"/>
        <v>1.0974244125444343E-2</v>
      </c>
      <c r="H53" t="s">
        <v>23</v>
      </c>
      <c r="I53" s="13">
        <f t="shared" si="8"/>
        <v>-4.6497049133011892E-3</v>
      </c>
      <c r="J53" s="1">
        <f t="shared" si="5"/>
        <v>109.2698487821513</v>
      </c>
      <c r="K53" s="3">
        <f t="shared" si="2"/>
        <v>149886.6282771308</v>
      </c>
    </row>
    <row r="54" spans="1:25" x14ac:dyDescent="0.2">
      <c r="A54">
        <v>1983</v>
      </c>
      <c r="B54" s="10" t="s">
        <v>5</v>
      </c>
      <c r="C54" s="16">
        <f>113.56/141.88*62.03</f>
        <v>49.64848322526079</v>
      </c>
      <c r="D54" s="16" t="s">
        <v>20</v>
      </c>
      <c r="E54" s="3">
        <f t="shared" si="0"/>
        <v>68103.359093543404</v>
      </c>
      <c r="F54" s="14">
        <v>151.43333333300001</v>
      </c>
      <c r="G54" s="13">
        <f t="shared" si="7"/>
        <v>6.4244572396845445E-3</v>
      </c>
      <c r="H54" t="s">
        <v>23</v>
      </c>
      <c r="I54" s="13">
        <f t="shared" si="8"/>
        <v>1.3148176985490645E-2</v>
      </c>
      <c r="J54" s="1">
        <f t="shared" si="5"/>
        <v>110.70654809311682</v>
      </c>
      <c r="K54" s="3">
        <f t="shared" si="2"/>
        <v>151857.36419347697</v>
      </c>
      <c r="L54" s="6">
        <v>100.9</v>
      </c>
      <c r="M54" s="6">
        <f t="shared" ref="M54:M85" si="9">C54/$C$118*100</f>
        <v>53.91885667382796</v>
      </c>
      <c r="N54" s="6">
        <f t="shared" ref="N54:N85" si="10">L54/$L$118*100</f>
        <v>52.7443805541035</v>
      </c>
    </row>
    <row r="55" spans="1:25" x14ac:dyDescent="0.2">
      <c r="A55">
        <v>1983</v>
      </c>
      <c r="B55" s="10" t="s">
        <v>6</v>
      </c>
      <c r="C55" s="16">
        <f>114.81/141.88*62.03</f>
        <v>50.194983789117572</v>
      </c>
      <c r="D55" s="16" t="s">
        <v>20</v>
      </c>
      <c r="E55" s="3">
        <f t="shared" si="0"/>
        <v>68852.999802128557</v>
      </c>
      <c r="F55" s="14">
        <v>153.16666666699999</v>
      </c>
      <c r="G55" s="13">
        <f t="shared" si="7"/>
        <v>1.1446180942133788E-2</v>
      </c>
      <c r="H55" t="s">
        <v>23</v>
      </c>
      <c r="I55" s="13">
        <f t="shared" si="8"/>
        <v>-4.3878397136931646E-4</v>
      </c>
      <c r="J55" s="1">
        <f t="shared" si="5"/>
        <v>110.65797183428793</v>
      </c>
      <c r="K55" s="3">
        <f t="shared" si="2"/>
        <v>151790.73161613449</v>
      </c>
      <c r="L55" s="6">
        <v>101.9</v>
      </c>
      <c r="M55" s="6">
        <f t="shared" si="9"/>
        <v>54.512362933446532</v>
      </c>
      <c r="N55" s="6">
        <f t="shared" si="10"/>
        <v>53.267119707266076</v>
      </c>
    </row>
    <row r="56" spans="1:25" x14ac:dyDescent="0.2">
      <c r="A56">
        <v>1983</v>
      </c>
      <c r="B56" s="10" t="s">
        <v>7</v>
      </c>
      <c r="C56" s="16">
        <f>115.59/141.88*62.03</f>
        <v>50.536000140964198</v>
      </c>
      <c r="D56" s="16" t="s">
        <v>20</v>
      </c>
      <c r="E56" s="3">
        <f t="shared" si="0"/>
        <v>69320.775604285678</v>
      </c>
      <c r="F56" s="14">
        <v>154.633333333</v>
      </c>
      <c r="G56" s="13">
        <f t="shared" si="7"/>
        <v>9.5756256757137947E-3</v>
      </c>
      <c r="H56" t="s">
        <v>23</v>
      </c>
      <c r="I56" s="13">
        <f t="shared" si="8"/>
        <v>-2.7817923859307925E-3</v>
      </c>
      <c r="J56" s="1">
        <f t="shared" si="5"/>
        <v>110.35014433079677</v>
      </c>
      <c r="K56" s="3">
        <f t="shared" si="2"/>
        <v>151368.48131466986</v>
      </c>
      <c r="L56" s="6">
        <v>103</v>
      </c>
      <c r="M56" s="6">
        <f t="shared" si="9"/>
        <v>54.882710839448521</v>
      </c>
      <c r="N56" s="6">
        <f t="shared" si="10"/>
        <v>53.842132775744901</v>
      </c>
    </row>
    <row r="57" spans="1:25" x14ac:dyDescent="0.2">
      <c r="A57">
        <v>1983</v>
      </c>
      <c r="B57" s="10" t="s">
        <v>8</v>
      </c>
      <c r="C57" s="16">
        <f>116.02/141.88*62.03</f>
        <v>50.723996334930931</v>
      </c>
      <c r="D57" s="16" t="s">
        <v>20</v>
      </c>
      <c r="E57" s="3">
        <f t="shared" si="0"/>
        <v>69578.65200803896</v>
      </c>
      <c r="F57" s="14">
        <v>156.1</v>
      </c>
      <c r="G57" s="13">
        <f t="shared" si="7"/>
        <v>9.4848027613914088E-3</v>
      </c>
      <c r="H57" t="s">
        <v>23</v>
      </c>
      <c r="I57" s="13">
        <f t="shared" si="8"/>
        <v>-5.7647577748007883E-3</v>
      </c>
      <c r="J57" s="1">
        <f t="shared" si="5"/>
        <v>109.71400247831542</v>
      </c>
      <c r="K57" s="3">
        <f t="shared" si="2"/>
        <v>150495.87868515131</v>
      </c>
      <c r="L57" s="6">
        <v>104.2</v>
      </c>
      <c r="M57" s="6">
        <f t="shared" si="9"/>
        <v>55.086876992757304</v>
      </c>
      <c r="N57" s="6">
        <f t="shared" si="10"/>
        <v>54.469419759539981</v>
      </c>
    </row>
    <row r="58" spans="1:25" x14ac:dyDescent="0.2">
      <c r="A58">
        <v>1984</v>
      </c>
      <c r="B58" s="10" t="s">
        <v>5</v>
      </c>
      <c r="C58" s="16">
        <f>117.8/141.88*62.03</f>
        <v>51.502213137862981</v>
      </c>
      <c r="D58" s="16" t="s">
        <v>20</v>
      </c>
      <c r="E58" s="3">
        <f t="shared" si="0"/>
        <v>70646.140377064221</v>
      </c>
      <c r="F58" s="14">
        <v>158.26666666700001</v>
      </c>
      <c r="G58" s="13">
        <f t="shared" si="7"/>
        <v>1.3879991460602259E-2</v>
      </c>
      <c r="H58" t="s">
        <v>23</v>
      </c>
      <c r="I58" s="13">
        <f t="shared" si="8"/>
        <v>1.4621909217455986E-3</v>
      </c>
      <c r="J58" s="1">
        <f t="shared" si="5"/>
        <v>109.87442529672759</v>
      </c>
      <c r="K58" s="3">
        <f t="shared" si="2"/>
        <v>150715.93239272488</v>
      </c>
      <c r="L58" s="6">
        <v>105.1</v>
      </c>
      <c r="M58" s="6">
        <f t="shared" si="9"/>
        <v>55.932029906454147</v>
      </c>
      <c r="N58" s="6">
        <f t="shared" si="10"/>
        <v>54.939884997386301</v>
      </c>
    </row>
    <row r="59" spans="1:25" x14ac:dyDescent="0.2">
      <c r="A59">
        <v>1984</v>
      </c>
      <c r="B59" s="10" t="s">
        <v>6</v>
      </c>
      <c r="C59" s="16">
        <f>119.71/141.88*62.03</f>
        <v>52.337265999436141</v>
      </c>
      <c r="D59" s="16" t="s">
        <v>20</v>
      </c>
      <c r="E59" s="3">
        <f t="shared" si="0"/>
        <v>71791.591379782316</v>
      </c>
      <c r="F59" s="14">
        <v>159.69999999999999</v>
      </c>
      <c r="G59" s="13">
        <f t="shared" si="7"/>
        <v>9.0564448167458345E-3</v>
      </c>
      <c r="H59" t="s">
        <v>23</v>
      </c>
      <c r="I59" s="13">
        <f t="shared" si="8"/>
        <v>7.1574770847822045E-3</v>
      </c>
      <c r="J59" s="1">
        <f t="shared" si="5"/>
        <v>110.66084897799253</v>
      </c>
      <c r="K59" s="3">
        <f t="shared" si="2"/>
        <v>151794.67822513738</v>
      </c>
      <c r="L59" s="6">
        <v>106.5</v>
      </c>
      <c r="M59" s="6">
        <f t="shared" si="9"/>
        <v>56.838907471151323</v>
      </c>
      <c r="N59" s="6">
        <f t="shared" si="10"/>
        <v>55.671719811813901</v>
      </c>
    </row>
    <row r="60" spans="1:25" x14ac:dyDescent="0.2">
      <c r="A60">
        <v>1984</v>
      </c>
      <c r="B60" s="10" t="s">
        <v>7</v>
      </c>
      <c r="C60" s="16">
        <f>120.81/141.88*62.03</f>
        <v>52.818186495630115</v>
      </c>
      <c r="D60" s="16" t="s">
        <v>20</v>
      </c>
      <c r="E60" s="3">
        <f t="shared" si="0"/>
        <v>72451.275203337253</v>
      </c>
      <c r="F60" s="14">
        <v>160.93333333300001</v>
      </c>
      <c r="G60" s="13">
        <f t="shared" si="7"/>
        <v>7.7228136067628572E-3</v>
      </c>
      <c r="H60" t="s">
        <v>23</v>
      </c>
      <c r="I60" s="13">
        <f t="shared" si="8"/>
        <v>1.4660595032531809E-3</v>
      </c>
      <c r="J60" s="1">
        <f t="shared" si="5"/>
        <v>110.82308436727477</v>
      </c>
      <c r="K60" s="3">
        <f t="shared" si="2"/>
        <v>152017.2182556926</v>
      </c>
      <c r="L60" s="6">
        <v>108.1</v>
      </c>
      <c r="M60" s="6">
        <f t="shared" si="9"/>
        <v>57.36119297961568</v>
      </c>
      <c r="N60" s="6">
        <f t="shared" si="10"/>
        <v>56.508102456874013</v>
      </c>
    </row>
    <row r="61" spans="1:25" x14ac:dyDescent="0.2">
      <c r="A61">
        <v>1984</v>
      </c>
      <c r="B61" s="10" t="s">
        <v>8</v>
      </c>
      <c r="C61" s="16">
        <f>122.08/141.88*62.03</f>
        <v>53.373431068508602</v>
      </c>
      <c r="D61" s="16" t="s">
        <v>20</v>
      </c>
      <c r="E61" s="3">
        <f t="shared" si="0"/>
        <v>73212.910163259759</v>
      </c>
      <c r="F61" s="14">
        <v>162.33333333300001</v>
      </c>
      <c r="G61" s="13">
        <f t="shared" si="7"/>
        <v>8.6992543496451358E-3</v>
      </c>
      <c r="H61" t="s">
        <v>23</v>
      </c>
      <c r="I61" s="13">
        <f t="shared" si="8"/>
        <v>1.813120453765027E-3</v>
      </c>
      <c r="J61" s="1">
        <f t="shared" si="5"/>
        <v>111.0240199682904</v>
      </c>
      <c r="K61" s="3">
        <f t="shared" si="2"/>
        <v>152292.84378343646</v>
      </c>
      <c r="L61" s="6">
        <v>109.4</v>
      </c>
      <c r="M61" s="6">
        <f t="shared" si="9"/>
        <v>57.964195339388148</v>
      </c>
      <c r="N61" s="6">
        <f t="shared" si="10"/>
        <v>57.187663355985364</v>
      </c>
    </row>
    <row r="62" spans="1:25" x14ac:dyDescent="0.2">
      <c r="A62">
        <v>1985</v>
      </c>
      <c r="B62" s="10" t="s">
        <v>5</v>
      </c>
      <c r="C62" s="16">
        <f>123.78/141.88*62.03</f>
        <v>54.116671835353827</v>
      </c>
      <c r="D62" s="16" t="s">
        <v>20</v>
      </c>
      <c r="E62" s="3">
        <f t="shared" si="0"/>
        <v>74232.421526935563</v>
      </c>
      <c r="F62" s="14">
        <v>163.76666666700001</v>
      </c>
      <c r="G62" s="13">
        <f t="shared" si="7"/>
        <v>8.8295687926258637E-3</v>
      </c>
      <c r="H62" t="s">
        <v>23</v>
      </c>
      <c r="I62" s="13">
        <f t="shared" si="8"/>
        <v>5.0957260959718642E-3</v>
      </c>
      <c r="J62" s="1">
        <f t="shared" si="5"/>
        <v>111.58976796412252</v>
      </c>
      <c r="K62" s="3">
        <f t="shared" si="2"/>
        <v>153068.88640173347</v>
      </c>
      <c r="L62" s="6">
        <v>110.7</v>
      </c>
      <c r="M62" s="6">
        <f t="shared" si="9"/>
        <v>58.771363852469406</v>
      </c>
      <c r="N62" s="6">
        <f t="shared" si="10"/>
        <v>57.867224255096708</v>
      </c>
    </row>
    <row r="63" spans="1:25" x14ac:dyDescent="0.2">
      <c r="A63">
        <v>1985</v>
      </c>
      <c r="B63" s="10" t="s">
        <v>6</v>
      </c>
      <c r="C63" s="16">
        <f>125.71/141.88*62.03</f>
        <v>54.960468705948692</v>
      </c>
      <c r="D63" s="16" t="s">
        <v>20</v>
      </c>
      <c r="E63" s="3">
        <f t="shared" si="0"/>
        <v>75389.866780991026</v>
      </c>
      <c r="F63" s="14">
        <v>165.2</v>
      </c>
      <c r="G63" s="13">
        <f t="shared" si="7"/>
        <v>8.7522898412195627E-3</v>
      </c>
      <c r="H63" t="s">
        <v>23</v>
      </c>
      <c r="I63" s="13">
        <f t="shared" si="8"/>
        <v>6.8398898323949187E-3</v>
      </c>
      <c r="J63" s="1">
        <f t="shared" si="5"/>
        <v>112.35302968341962</v>
      </c>
      <c r="K63" s="3">
        <f t="shared" si="2"/>
        <v>154115.86072148869</v>
      </c>
      <c r="L63" s="6">
        <v>112.5</v>
      </c>
      <c r="M63" s="6">
        <f t="shared" si="9"/>
        <v>59.687737517320471</v>
      </c>
      <c r="N63" s="6">
        <f t="shared" si="10"/>
        <v>58.808154730789333</v>
      </c>
    </row>
    <row r="64" spans="1:25" x14ac:dyDescent="0.2">
      <c r="A64">
        <v>1985</v>
      </c>
      <c r="B64" s="10" t="s">
        <v>7</v>
      </c>
      <c r="C64" s="16">
        <f>127.89/141.88*62.03</f>
        <v>55.913565689314922</v>
      </c>
      <c r="D64" s="16" t="s">
        <v>20</v>
      </c>
      <c r="E64" s="3">
        <f t="shared" si="0"/>
        <v>76697.240176763531</v>
      </c>
      <c r="F64" s="14">
        <v>166.26666666700001</v>
      </c>
      <c r="G64" s="13">
        <f t="shared" si="7"/>
        <v>6.4568200181598367E-3</v>
      </c>
      <c r="H64" t="s">
        <v>23</v>
      </c>
      <c r="I64" s="13">
        <f t="shared" si="8"/>
        <v>1.0884680260258905E-2</v>
      </c>
      <c r="J64" s="1">
        <f t="shared" si="5"/>
        <v>113.57595648779503</v>
      </c>
      <c r="K64" s="3">
        <f t="shared" si="2"/>
        <v>155793.36258847668</v>
      </c>
      <c r="L64" s="6">
        <v>114.3</v>
      </c>
      <c r="M64" s="6">
        <f t="shared" si="9"/>
        <v>60.72281243409526</v>
      </c>
      <c r="N64" s="6">
        <f t="shared" si="10"/>
        <v>59.749085206481958</v>
      </c>
    </row>
    <row r="65" spans="1:15" x14ac:dyDescent="0.2">
      <c r="A65">
        <v>1985</v>
      </c>
      <c r="B65" s="10" t="s">
        <v>8</v>
      </c>
      <c r="C65" s="16">
        <f>129.45/141.88*62.03</f>
        <v>56.595598393008174</v>
      </c>
      <c r="D65" s="16" t="s">
        <v>20</v>
      </c>
      <c r="E65" s="3">
        <f t="shared" si="0"/>
        <v>77632.791781077773</v>
      </c>
      <c r="F65" s="14">
        <v>167.866666667</v>
      </c>
      <c r="G65" s="13">
        <f t="shared" si="7"/>
        <v>9.6230954290104087E-3</v>
      </c>
      <c r="H65" t="s">
        <v>23</v>
      </c>
      <c r="I65" s="13">
        <f t="shared" si="8"/>
        <v>2.574887212321908E-3</v>
      </c>
      <c r="J65" s="1">
        <f t="shared" si="5"/>
        <v>113.86840176578268</v>
      </c>
      <c r="K65" s="3">
        <f t="shared" si="2"/>
        <v>156194.51292557037</v>
      </c>
      <c r="L65" s="6">
        <v>115.9</v>
      </c>
      <c r="M65" s="6">
        <f t="shared" si="9"/>
        <v>61.463508246099231</v>
      </c>
      <c r="N65" s="6">
        <f t="shared" si="10"/>
        <v>60.585467851542084</v>
      </c>
    </row>
    <row r="66" spans="1:15" x14ac:dyDescent="0.2">
      <c r="A66">
        <v>1986</v>
      </c>
      <c r="B66" s="10" t="s">
        <v>5</v>
      </c>
      <c r="C66" s="16">
        <f>131.84/141.88*62.03</f>
        <v>57.640507471102346</v>
      </c>
      <c r="D66" s="16" t="s">
        <v>20</v>
      </c>
      <c r="E66" s="3">
        <f t="shared" ref="E66:E129" si="11">(C66/$C$172)*$E$172</f>
        <v>79066.104815892584</v>
      </c>
      <c r="F66" s="14">
        <v>168.73333333299999</v>
      </c>
      <c r="G66" s="13">
        <f t="shared" ref="G66:G97" si="12">(F66/F65)-1</f>
        <v>5.1628276370032644E-3</v>
      </c>
      <c r="H66" t="s">
        <v>23</v>
      </c>
      <c r="I66" s="13">
        <f t="shared" si="8"/>
        <v>1.3299899284588301E-2</v>
      </c>
      <c r="J66" s="1">
        <f t="shared" si="5"/>
        <v>115.38284004096462</v>
      </c>
      <c r="K66" s="3">
        <f t="shared" ref="K66:K129" si="13">K67/(1+I67)</f>
        <v>158271.88421628578</v>
      </c>
      <c r="L66" s="6">
        <v>117</v>
      </c>
      <c r="M66" s="6">
        <f t="shared" si="9"/>
        <v>62.598292214489945</v>
      </c>
      <c r="N66" s="6">
        <f t="shared" si="10"/>
        <v>61.160480920020909</v>
      </c>
    </row>
    <row r="67" spans="1:15" x14ac:dyDescent="0.2">
      <c r="A67">
        <v>1986</v>
      </c>
      <c r="B67" s="10" t="s">
        <v>6</v>
      </c>
      <c r="C67" s="16">
        <f>134.6/141.88*62.03</f>
        <v>58.847180716098116</v>
      </c>
      <c r="D67" s="16" t="s">
        <v>20</v>
      </c>
      <c r="E67" s="3">
        <f t="shared" si="11"/>
        <v>80721.311500448588</v>
      </c>
      <c r="F67" s="14">
        <v>167.83333333300001</v>
      </c>
      <c r="G67" s="13">
        <f t="shared" si="12"/>
        <v>-5.3338601343446701E-3</v>
      </c>
      <c r="H67" t="s">
        <v>23</v>
      </c>
      <c r="I67" s="13">
        <f t="shared" ref="I67:I98" si="14">(C67/C66)-(1+G67)</f>
        <v>2.6268326153762178E-2</v>
      </c>
      <c r="J67" s="1">
        <f t="shared" si="5"/>
        <v>118.41375411570806</v>
      </c>
      <c r="K67" s="3">
        <f t="shared" si="13"/>
        <v>162429.42169184965</v>
      </c>
      <c r="L67" s="6">
        <v>118.9</v>
      </c>
      <c r="M67" s="6">
        <f t="shared" si="9"/>
        <v>63.908754035727753</v>
      </c>
      <c r="N67" s="6">
        <f t="shared" si="10"/>
        <v>62.153685311029797</v>
      </c>
    </row>
    <row r="68" spans="1:15" x14ac:dyDescent="0.2">
      <c r="A68">
        <v>1986</v>
      </c>
      <c r="B68" s="10" t="s">
        <v>7</v>
      </c>
      <c r="C68" s="16">
        <f>136.83/141.88*62.03</f>
        <v>59.822137722018617</v>
      </c>
      <c r="D68" s="16" t="s">
        <v>20</v>
      </c>
      <c r="E68" s="3">
        <f t="shared" si="11"/>
        <v>82058.670524564499</v>
      </c>
      <c r="F68" s="14">
        <v>168.8</v>
      </c>
      <c r="G68" s="13">
        <f t="shared" si="12"/>
        <v>5.7596822264265324E-3</v>
      </c>
      <c r="H68" t="s">
        <v>23</v>
      </c>
      <c r="I68" s="13">
        <f t="shared" si="14"/>
        <v>1.0807925500170956E-2</v>
      </c>
      <c r="J68" s="1">
        <f t="shared" si="5"/>
        <v>119.69356114838619</v>
      </c>
      <c r="K68" s="3">
        <f t="shared" si="13"/>
        <v>164184.94678053103</v>
      </c>
      <c r="L68" s="6">
        <v>119.9</v>
      </c>
      <c r="M68" s="6">
        <f t="shared" si="9"/>
        <v>64.96756920288729</v>
      </c>
      <c r="N68" s="6">
        <f t="shared" si="10"/>
        <v>62.676424464192372</v>
      </c>
    </row>
    <row r="69" spans="1:15" x14ac:dyDescent="0.2">
      <c r="A69">
        <v>1986</v>
      </c>
      <c r="B69" s="10" t="s">
        <v>8</v>
      </c>
      <c r="C69" s="16">
        <f>139.03/141.88*62.03</f>
        <v>60.783978714406544</v>
      </c>
      <c r="D69" s="16" t="s">
        <v>20</v>
      </c>
      <c r="E69" s="3">
        <f t="shared" si="11"/>
        <v>83378.038171674358</v>
      </c>
      <c r="F69" s="14">
        <v>169.9</v>
      </c>
      <c r="G69" s="13">
        <f t="shared" si="12"/>
        <v>6.5165876777251164E-3</v>
      </c>
      <c r="H69" t="s">
        <v>23</v>
      </c>
      <c r="I69" s="13">
        <f t="shared" si="14"/>
        <v>9.5617577143671806E-3</v>
      </c>
      <c r="J69" s="1">
        <f t="shared" si="5"/>
        <v>120.83804198005686</v>
      </c>
      <c r="K69" s="3">
        <f t="shared" si="13"/>
        <v>165754.84346199274</v>
      </c>
      <c r="L69" s="6">
        <v>121.5</v>
      </c>
      <c r="M69" s="6">
        <f t="shared" si="9"/>
        <v>66.012140219815976</v>
      </c>
      <c r="N69" s="6">
        <f t="shared" si="10"/>
        <v>63.512807109252478</v>
      </c>
    </row>
    <row r="70" spans="1:15" x14ac:dyDescent="0.2">
      <c r="A70" s="10">
        <v>1987</v>
      </c>
      <c r="B70" s="10" t="s">
        <v>5</v>
      </c>
      <c r="C70" s="15">
        <v>62.03</v>
      </c>
      <c r="D70" s="15" t="s">
        <v>21</v>
      </c>
      <c r="E70" s="3">
        <f t="shared" si="11"/>
        <v>85087.218987248474</v>
      </c>
      <c r="F70" s="14">
        <v>171.866666667</v>
      </c>
      <c r="G70" s="13">
        <f t="shared" si="12"/>
        <v>1.1575436533254768E-2</v>
      </c>
      <c r="H70" t="s">
        <v>23</v>
      </c>
      <c r="I70" s="13">
        <f t="shared" si="14"/>
        <v>8.9237363071392739E-3</v>
      </c>
      <c r="J70" s="1">
        <f t="shared" si="5"/>
        <v>121.91636880255791</v>
      </c>
      <c r="K70" s="3">
        <f t="shared" si="13"/>
        <v>167233.99597667871</v>
      </c>
      <c r="L70" s="6">
        <v>122.5</v>
      </c>
      <c r="M70" s="6">
        <f t="shared" si="9"/>
        <v>67.36533449174631</v>
      </c>
      <c r="N70" s="6">
        <f t="shared" si="10"/>
        <v>64.035546262415053</v>
      </c>
    </row>
    <row r="71" spans="1:15" x14ac:dyDescent="0.2">
      <c r="A71" s="10">
        <v>1987</v>
      </c>
      <c r="B71" s="10" t="s">
        <v>6</v>
      </c>
      <c r="C71" s="15">
        <v>64.09</v>
      </c>
      <c r="D71" s="15" t="s">
        <v>21</v>
      </c>
      <c r="E71" s="3">
        <f t="shared" si="11"/>
        <v>87912.943170929473</v>
      </c>
      <c r="F71" s="14">
        <v>173.66666666699999</v>
      </c>
      <c r="G71" s="13">
        <f t="shared" si="12"/>
        <v>1.0473235065922237E-2</v>
      </c>
      <c r="H71" t="s">
        <v>23</v>
      </c>
      <c r="I71" s="13">
        <f t="shared" si="14"/>
        <v>2.2736502158001715E-2</v>
      </c>
      <c r="J71" s="1">
        <f t="shared" si="5"/>
        <v>124.68832058493301</v>
      </c>
      <c r="K71" s="3">
        <f t="shared" si="13"/>
        <v>171036.31208709371</v>
      </c>
      <c r="L71" s="6">
        <v>124.1</v>
      </c>
      <c r="M71" s="6">
        <f t="shared" si="9"/>
        <v>69.60251954821895</v>
      </c>
      <c r="N71" s="6">
        <f t="shared" si="10"/>
        <v>64.871928907475166</v>
      </c>
    </row>
    <row r="72" spans="1:15" x14ac:dyDescent="0.2">
      <c r="A72" s="10">
        <v>1987</v>
      </c>
      <c r="B72" s="10" t="s">
        <v>7</v>
      </c>
      <c r="C72" s="15">
        <v>65.319999999999993</v>
      </c>
      <c r="D72" s="15" t="s">
        <v>21</v>
      </c>
      <c r="E72" s="3">
        <f t="shared" si="11"/>
        <v>89600.147416525389</v>
      </c>
      <c r="F72" s="14">
        <v>175.3</v>
      </c>
      <c r="G72" s="13">
        <f t="shared" si="12"/>
        <v>9.4049904011337393E-3</v>
      </c>
      <c r="H72" t="s">
        <v>23</v>
      </c>
      <c r="I72" s="13">
        <f t="shared" si="14"/>
        <v>9.7867711841368443E-3</v>
      </c>
      <c r="J72" s="1">
        <f t="shared" si="5"/>
        <v>125.90861664783205</v>
      </c>
      <c r="K72" s="3">
        <f t="shared" si="13"/>
        <v>172710.20533766871</v>
      </c>
      <c r="L72" s="6">
        <v>125.4</v>
      </c>
      <c r="M72" s="6">
        <f t="shared" si="9"/>
        <v>70.938314509122492</v>
      </c>
      <c r="N72" s="6">
        <f t="shared" si="10"/>
        <v>65.551489806586517</v>
      </c>
    </row>
    <row r="73" spans="1:15" x14ac:dyDescent="0.2">
      <c r="A73" s="10">
        <v>1987</v>
      </c>
      <c r="B73" s="10" t="s">
        <v>8</v>
      </c>
      <c r="C73" s="15">
        <v>66.180000000000007</v>
      </c>
      <c r="D73" s="15" t="s">
        <v>21</v>
      </c>
      <c r="E73" s="3">
        <f t="shared" si="11"/>
        <v>90779.818677673786</v>
      </c>
      <c r="F73" s="14">
        <v>176.76666666700001</v>
      </c>
      <c r="G73" s="13">
        <f t="shared" si="12"/>
        <v>8.3666096235026632E-3</v>
      </c>
      <c r="H73" t="s">
        <v>23</v>
      </c>
      <c r="I73" s="13">
        <f t="shared" si="14"/>
        <v>4.7993426116474946E-3</v>
      </c>
      <c r="J73" s="1">
        <f t="shared" si="5"/>
        <v>126.51289523688358</v>
      </c>
      <c r="K73" s="3">
        <f t="shared" si="13"/>
        <v>173539.10078561219</v>
      </c>
      <c r="L73" s="6">
        <v>127.5</v>
      </c>
      <c r="M73" s="6">
        <f t="shared" si="9"/>
        <v>71.872284969591675</v>
      </c>
      <c r="N73" s="6">
        <f t="shared" si="10"/>
        <v>66.649242028227903</v>
      </c>
    </row>
    <row r="74" spans="1:15" x14ac:dyDescent="0.2">
      <c r="A74" s="10">
        <v>1988</v>
      </c>
      <c r="B74" s="10" t="s">
        <v>5</v>
      </c>
      <c r="C74" s="15">
        <v>66.67</v>
      </c>
      <c r="D74" s="15" t="s">
        <v>21</v>
      </c>
      <c r="E74" s="3">
        <f t="shared" si="11"/>
        <v>91451.956954374589</v>
      </c>
      <c r="F74" s="14">
        <v>178</v>
      </c>
      <c r="G74" s="13">
        <f t="shared" si="12"/>
        <v>6.9771827248594764E-3</v>
      </c>
      <c r="H74" t="s">
        <v>23</v>
      </c>
      <c r="I74" s="13">
        <f t="shared" si="14"/>
        <v>4.2686683694159733E-4</v>
      </c>
      <c r="J74" s="1">
        <f t="shared" si="5"/>
        <v>126.56689939630567</v>
      </c>
      <c r="K74" s="3">
        <f t="shared" si="13"/>
        <v>173613.17887265023</v>
      </c>
      <c r="L74" s="6">
        <v>129</v>
      </c>
      <c r="M74" s="6">
        <f t="shared" si="9"/>
        <v>72.404430929626415</v>
      </c>
      <c r="N74" s="6">
        <f t="shared" si="10"/>
        <v>67.433350757971766</v>
      </c>
    </row>
    <row r="75" spans="1:15" x14ac:dyDescent="0.2">
      <c r="A75" s="10">
        <v>1988</v>
      </c>
      <c r="B75" s="10" t="s">
        <v>6</v>
      </c>
      <c r="C75" s="15">
        <v>69.27</v>
      </c>
      <c r="D75" s="15" t="s">
        <v>21</v>
      </c>
      <c r="E75" s="3">
        <f t="shared" si="11"/>
        <v>95018.404953195262</v>
      </c>
      <c r="F75" s="14">
        <v>179.9</v>
      </c>
      <c r="G75" s="13">
        <f t="shared" si="12"/>
        <v>1.0674157303370846E-2</v>
      </c>
      <c r="H75" t="s">
        <v>23</v>
      </c>
      <c r="I75" s="13">
        <f t="shared" si="14"/>
        <v>2.8323892794124284E-2</v>
      </c>
      <c r="J75" s="1">
        <f t="shared" si="5"/>
        <v>130.15176668609135</v>
      </c>
      <c r="K75" s="3">
        <f t="shared" si="13"/>
        <v>178530.57993868631</v>
      </c>
      <c r="L75" s="6">
        <v>130</v>
      </c>
      <c r="M75" s="6">
        <f t="shared" si="9"/>
        <v>75.228062554300607</v>
      </c>
      <c r="N75" s="6">
        <f t="shared" si="10"/>
        <v>67.956089911134342</v>
      </c>
    </row>
    <row r="76" spans="1:15" x14ac:dyDescent="0.2">
      <c r="A76" s="10">
        <v>1988</v>
      </c>
      <c r="B76" s="10" t="s">
        <v>7</v>
      </c>
      <c r="C76" s="15">
        <v>70.5</v>
      </c>
      <c r="D76" s="15" t="s">
        <v>21</v>
      </c>
      <c r="E76" s="3">
        <f t="shared" si="11"/>
        <v>96705.609198791193</v>
      </c>
      <c r="F76" s="14">
        <v>181.83333333300001</v>
      </c>
      <c r="G76" s="13">
        <f t="shared" si="12"/>
        <v>1.0746711133963416E-2</v>
      </c>
      <c r="H76" t="s">
        <v>23</v>
      </c>
      <c r="I76" s="13">
        <f t="shared" si="14"/>
        <v>7.0098934567686122E-3</v>
      </c>
      <c r="J76" s="1">
        <f t="shared" si="5"/>
        <v>131.06411670377105</v>
      </c>
      <c r="K76" s="3">
        <f t="shared" si="13"/>
        <v>179782.0602828316</v>
      </c>
      <c r="L76" s="6">
        <v>131.9</v>
      </c>
      <c r="M76" s="6">
        <f t="shared" si="9"/>
        <v>76.563857515204177</v>
      </c>
      <c r="N76" s="6">
        <f t="shared" si="10"/>
        <v>68.94929430214323</v>
      </c>
      <c r="O76" s="21" t="s">
        <v>17</v>
      </c>
    </row>
    <row r="77" spans="1:15" x14ac:dyDescent="0.2">
      <c r="A77" s="10">
        <v>1988</v>
      </c>
      <c r="B77" s="10" t="s">
        <v>8</v>
      </c>
      <c r="C77" s="15">
        <v>71.22</v>
      </c>
      <c r="D77" s="15" t="s">
        <v>21</v>
      </c>
      <c r="E77" s="3">
        <f t="shared" si="11"/>
        <v>97693.240952310764</v>
      </c>
      <c r="F77" s="14">
        <v>183.533333333</v>
      </c>
      <c r="G77" s="13">
        <f t="shared" si="12"/>
        <v>9.349220898275501E-3</v>
      </c>
      <c r="H77" t="s">
        <v>23</v>
      </c>
      <c r="I77" s="13">
        <f t="shared" si="14"/>
        <v>8.6354505917118907E-4</v>
      </c>
      <c r="J77" s="1">
        <f t="shared" si="5"/>
        <v>131.17729647418523</v>
      </c>
      <c r="K77" s="3">
        <f t="shared" si="13"/>
        <v>179937.31019271645</v>
      </c>
      <c r="L77" s="6">
        <v>133.9</v>
      </c>
      <c r="M77" s="6">
        <f t="shared" si="9"/>
        <v>77.345786272806265</v>
      </c>
      <c r="N77" s="6">
        <f t="shared" si="10"/>
        <v>69.994772608468367</v>
      </c>
    </row>
    <row r="78" spans="1:15" x14ac:dyDescent="0.2">
      <c r="A78" s="10">
        <v>1989</v>
      </c>
      <c r="B78" s="10" t="s">
        <v>5</v>
      </c>
      <c r="C78" s="15">
        <v>72.430000000000007</v>
      </c>
      <c r="D78" s="15" t="s">
        <v>21</v>
      </c>
      <c r="E78" s="3">
        <f t="shared" si="11"/>
        <v>99353.010982531152</v>
      </c>
      <c r="F78" s="14">
        <v>185.33333333300001</v>
      </c>
      <c r="G78" s="13">
        <f t="shared" si="12"/>
        <v>9.8074827461129832E-3</v>
      </c>
      <c r="H78" t="s">
        <v>23</v>
      </c>
      <c r="I78" s="13">
        <f t="shared" si="14"/>
        <v>7.1821269140950328E-3</v>
      </c>
      <c r="J78" s="1">
        <f t="shared" si="5"/>
        <v>132.11942846571068</v>
      </c>
      <c r="K78" s="3">
        <f t="shared" si="13"/>
        <v>181229.64279110142</v>
      </c>
      <c r="L78" s="6">
        <v>134.80000000000001</v>
      </c>
      <c r="M78" s="6">
        <f t="shared" si="9"/>
        <v>78.659860990443093</v>
      </c>
      <c r="N78" s="6">
        <f t="shared" si="10"/>
        <v>70.465237846314693</v>
      </c>
    </row>
    <row r="79" spans="1:15" x14ac:dyDescent="0.2">
      <c r="A79" s="10">
        <v>1989</v>
      </c>
      <c r="B79" s="10" t="s">
        <v>6</v>
      </c>
      <c r="C79" s="15">
        <v>74.400000000000006</v>
      </c>
      <c r="D79" s="15" t="s">
        <v>21</v>
      </c>
      <c r="E79" s="3">
        <f t="shared" si="11"/>
        <v>102055.28119702221</v>
      </c>
      <c r="F79" s="14">
        <v>188.16666666699999</v>
      </c>
      <c r="G79" s="13">
        <f t="shared" si="12"/>
        <v>1.5287769787797112E-2</v>
      </c>
      <c r="H79" t="s">
        <v>23</v>
      </c>
      <c r="I79" s="13">
        <f t="shared" si="14"/>
        <v>1.1910904794558252E-2</v>
      </c>
      <c r="J79" s="1">
        <f t="shared" si="5"/>
        <v>133.6930903996772</v>
      </c>
      <c r="K79" s="3">
        <f t="shared" si="13"/>
        <v>183388.25181233801</v>
      </c>
      <c r="L79" s="6">
        <v>136.30000000000001</v>
      </c>
      <c r="M79" s="6">
        <f t="shared" si="9"/>
        <v>80.799304952215465</v>
      </c>
      <c r="N79" s="6">
        <f t="shared" si="10"/>
        <v>71.249346576058542</v>
      </c>
    </row>
    <row r="80" spans="1:15" x14ac:dyDescent="0.2">
      <c r="A80" s="10">
        <v>1989</v>
      </c>
      <c r="B80" s="10" t="s">
        <v>7</v>
      </c>
      <c r="C80" s="15">
        <v>75.22</v>
      </c>
      <c r="D80" s="15" t="s">
        <v>21</v>
      </c>
      <c r="E80" s="3">
        <f t="shared" si="11"/>
        <v>103180.08402741948</v>
      </c>
      <c r="F80" s="14">
        <v>189.56666666699999</v>
      </c>
      <c r="G80" s="13">
        <f t="shared" si="12"/>
        <v>7.4402125774890582E-3</v>
      </c>
      <c r="H80" t="s">
        <v>23</v>
      </c>
      <c r="I80" s="13">
        <f t="shared" si="14"/>
        <v>3.5812927988549959E-3</v>
      </c>
      <c r="J80" s="1">
        <f t="shared" si="5"/>
        <v>134.17188450158224</v>
      </c>
      <c r="K80" s="3">
        <f t="shared" si="13"/>
        <v>184045.01883794816</v>
      </c>
      <c r="L80" s="6">
        <v>138.19999999999999</v>
      </c>
      <c r="M80" s="6">
        <f t="shared" si="9"/>
        <v>81.689834926151178</v>
      </c>
      <c r="N80" s="6">
        <f t="shared" si="10"/>
        <v>72.242550967067416</v>
      </c>
    </row>
    <row r="81" spans="1:14" x14ac:dyDescent="0.2">
      <c r="A81" s="10">
        <v>1989</v>
      </c>
      <c r="B81" s="10" t="s">
        <v>8</v>
      </c>
      <c r="C81" s="15">
        <v>75.37</v>
      </c>
      <c r="D81" s="15" t="s">
        <v>21</v>
      </c>
      <c r="E81" s="3">
        <f t="shared" si="11"/>
        <v>103385.84064273608</v>
      </c>
      <c r="F81" s="14">
        <v>191.2</v>
      </c>
      <c r="G81" s="13">
        <f t="shared" si="12"/>
        <v>8.6161420766508456E-3</v>
      </c>
      <c r="H81" t="s">
        <v>23</v>
      </c>
      <c r="I81" s="13">
        <f t="shared" si="14"/>
        <v>-6.6219915847602895E-3</v>
      </c>
      <c r="J81" s="1">
        <f t="shared" si="5"/>
        <v>133.28339941150134</v>
      </c>
      <c r="K81" s="3">
        <f t="shared" si="13"/>
        <v>182826.27427198621</v>
      </c>
      <c r="L81" s="6">
        <v>140.5</v>
      </c>
      <c r="M81" s="6">
        <f t="shared" si="9"/>
        <v>81.852736750651616</v>
      </c>
      <c r="N81" s="6">
        <f t="shared" si="10"/>
        <v>73.444851019341343</v>
      </c>
    </row>
    <row r="82" spans="1:14" x14ac:dyDescent="0.2">
      <c r="A82" s="10">
        <v>1990</v>
      </c>
      <c r="B82" s="10" t="s">
        <v>5</v>
      </c>
      <c r="C82" s="15">
        <v>75.58</v>
      </c>
      <c r="D82" s="15" t="s">
        <v>21</v>
      </c>
      <c r="E82" s="3">
        <f t="shared" si="11"/>
        <v>103673.89990417926</v>
      </c>
      <c r="F82" s="14">
        <v>194.23333333299999</v>
      </c>
      <c r="G82" s="13">
        <f t="shared" si="12"/>
        <v>1.5864714084728115E-2</v>
      </c>
      <c r="H82" t="s">
        <v>23</v>
      </c>
      <c r="I82" s="13">
        <f t="shared" si="14"/>
        <v>-1.3078459606819193E-2</v>
      </c>
      <c r="J82" s="1">
        <f t="shared" si="5"/>
        <v>131.54025785603847</v>
      </c>
      <c r="K82" s="3">
        <f t="shared" si="13"/>
        <v>180435.18822885479</v>
      </c>
      <c r="L82" s="6">
        <v>141.1</v>
      </c>
      <c r="M82" s="6">
        <f t="shared" si="9"/>
        <v>82.080799304952208</v>
      </c>
      <c r="N82" s="6">
        <f t="shared" si="10"/>
        <v>73.758494511238879</v>
      </c>
    </row>
    <row r="83" spans="1:14" x14ac:dyDescent="0.2">
      <c r="A83" s="10">
        <v>1990</v>
      </c>
      <c r="B83" s="10" t="s">
        <v>6</v>
      </c>
      <c r="C83" s="15">
        <v>76.42</v>
      </c>
      <c r="D83" s="15" t="s">
        <v>21</v>
      </c>
      <c r="E83" s="3">
        <f t="shared" si="11"/>
        <v>104826.1369499521</v>
      </c>
      <c r="F83" s="14">
        <v>196</v>
      </c>
      <c r="G83" s="13">
        <f t="shared" si="12"/>
        <v>9.095589498900214E-3</v>
      </c>
      <c r="H83" t="s">
        <v>23</v>
      </c>
      <c r="I83" s="13">
        <f t="shared" si="14"/>
        <v>2.0184618374321506E-3</v>
      </c>
      <c r="J83" s="1">
        <f t="shared" si="5"/>
        <v>131.80576684660687</v>
      </c>
      <c r="K83" s="3">
        <f t="shared" si="13"/>
        <v>180799.38977042463</v>
      </c>
      <c r="L83" s="6">
        <v>143.19999999999999</v>
      </c>
      <c r="M83" s="6">
        <f t="shared" si="9"/>
        <v>82.993049522154649</v>
      </c>
      <c r="N83" s="6">
        <f t="shared" si="10"/>
        <v>74.85624673288028</v>
      </c>
    </row>
    <row r="84" spans="1:14" x14ac:dyDescent="0.2">
      <c r="A84" s="10">
        <v>1990</v>
      </c>
      <c r="B84" s="10" t="s">
        <v>7</v>
      </c>
      <c r="C84" s="15">
        <v>75.84</v>
      </c>
      <c r="D84" s="15" t="s">
        <v>21</v>
      </c>
      <c r="E84" s="3">
        <f t="shared" si="11"/>
        <v>104030.54470406134</v>
      </c>
      <c r="F84" s="14">
        <v>199.23333333299999</v>
      </c>
      <c r="G84" s="13">
        <f t="shared" si="12"/>
        <v>1.6496598637754989E-2</v>
      </c>
      <c r="H84" t="s">
        <v>23</v>
      </c>
      <c r="I84" s="13">
        <f t="shared" si="14"/>
        <v>-2.4086234858639588E-2</v>
      </c>
      <c r="J84" s="1">
        <f t="shared" si="5"/>
        <v>128.6310621906164</v>
      </c>
      <c r="K84" s="3">
        <f t="shared" si="13"/>
        <v>176444.61320611546</v>
      </c>
      <c r="L84" s="6">
        <v>146.69999999999999</v>
      </c>
      <c r="M84" s="6">
        <f t="shared" si="9"/>
        <v>82.363162467419642</v>
      </c>
      <c r="N84" s="6">
        <f t="shared" si="10"/>
        <v>76.68583376894928</v>
      </c>
    </row>
    <row r="85" spans="1:14" x14ac:dyDescent="0.2">
      <c r="A85" s="10">
        <v>1990</v>
      </c>
      <c r="B85" s="10" t="s">
        <v>8</v>
      </c>
      <c r="C85" s="15">
        <v>74.59</v>
      </c>
      <c r="D85" s="15" t="s">
        <v>21</v>
      </c>
      <c r="E85" s="3">
        <f t="shared" si="11"/>
        <v>102315.90624308985</v>
      </c>
      <c r="F85" s="14">
        <v>202.33333333300001</v>
      </c>
      <c r="G85" s="13">
        <f t="shared" si="12"/>
        <v>1.5559645307036352E-2</v>
      </c>
      <c r="H85" t="s">
        <v>23</v>
      </c>
      <c r="I85" s="13">
        <f t="shared" si="14"/>
        <v>-3.2041712817584833E-2</v>
      </c>
      <c r="J85" s="1">
        <f t="shared" si="5"/>
        <v>124.50950263648379</v>
      </c>
      <c r="K85" s="3">
        <f t="shared" si="13"/>
        <v>170791.02558155527</v>
      </c>
      <c r="L85" s="6">
        <v>147.5</v>
      </c>
      <c r="M85" s="6">
        <f t="shared" si="9"/>
        <v>81.005647263249358</v>
      </c>
      <c r="N85" s="6">
        <f t="shared" si="10"/>
        <v>77.104025091479343</v>
      </c>
    </row>
    <row r="86" spans="1:14" x14ac:dyDescent="0.2">
      <c r="A86" s="10">
        <v>1991</v>
      </c>
      <c r="B86" s="10" t="s">
        <v>5</v>
      </c>
      <c r="C86" s="15">
        <v>73.430000000000007</v>
      </c>
      <c r="D86" s="15" t="s">
        <v>21</v>
      </c>
      <c r="E86" s="3">
        <f t="shared" si="11"/>
        <v>100724.72175130833</v>
      </c>
      <c r="F86" s="14">
        <v>203.43333333300001</v>
      </c>
      <c r="G86" s="13">
        <f t="shared" si="12"/>
        <v>5.4365733113763692E-3</v>
      </c>
      <c r="H86" t="s">
        <v>23</v>
      </c>
      <c r="I86" s="13">
        <f t="shared" si="14"/>
        <v>-2.098825584254671E-2</v>
      </c>
      <c r="J86" s="1">
        <f t="shared" ref="J86:J149" si="15">J87/(1+I87)</f>
        <v>121.89626534032102</v>
      </c>
      <c r="K86" s="3">
        <f t="shared" si="13"/>
        <v>167206.41984103865</v>
      </c>
      <c r="L86" s="6">
        <v>148.5</v>
      </c>
      <c r="M86" s="6">
        <f t="shared" ref="M86:M117" si="16">C86/$C$118*100</f>
        <v>79.745873153779328</v>
      </c>
      <c r="N86" s="6">
        <f t="shared" ref="N86:N117" si="17">L86/$L$118*100</f>
        <v>77.626764244641919</v>
      </c>
    </row>
    <row r="87" spans="1:14" x14ac:dyDescent="0.2">
      <c r="A87" s="10">
        <v>1991</v>
      </c>
      <c r="B87" s="10" t="s">
        <v>6</v>
      </c>
      <c r="C87" s="15">
        <v>74.75</v>
      </c>
      <c r="D87" s="15" t="s">
        <v>21</v>
      </c>
      <c r="E87" s="3">
        <f t="shared" si="11"/>
        <v>102535.37996609422</v>
      </c>
      <c r="F87" s="14">
        <v>204.33333333300001</v>
      </c>
      <c r="G87" s="13">
        <f t="shared" si="12"/>
        <v>4.4240537440676242E-3</v>
      </c>
      <c r="H87" t="s">
        <v>23</v>
      </c>
      <c r="I87" s="13">
        <f t="shared" si="14"/>
        <v>1.3552250218890283E-2</v>
      </c>
      <c r="J87" s="1">
        <f t="shared" si="15"/>
        <v>123.54823402896129</v>
      </c>
      <c r="K87" s="3">
        <f t="shared" si="13"/>
        <v>169472.44308092922</v>
      </c>
      <c r="L87" s="6">
        <v>149.4</v>
      </c>
      <c r="M87" s="6">
        <f t="shared" si="16"/>
        <v>81.179409209383152</v>
      </c>
      <c r="N87" s="6">
        <f t="shared" si="17"/>
        <v>78.097229482488245</v>
      </c>
    </row>
    <row r="88" spans="1:14" x14ac:dyDescent="0.2">
      <c r="A88" s="10">
        <v>1991</v>
      </c>
      <c r="B88" s="10" t="s">
        <v>7</v>
      </c>
      <c r="C88" s="15">
        <v>75.16</v>
      </c>
      <c r="D88" s="15" t="s">
        <v>21</v>
      </c>
      <c r="E88" s="3">
        <f t="shared" si="11"/>
        <v>103097.78138129284</v>
      </c>
      <c r="F88" s="14">
        <v>205.56666666699999</v>
      </c>
      <c r="G88" s="13">
        <f t="shared" si="12"/>
        <v>6.0358890734191206E-3</v>
      </c>
      <c r="H88" t="s">
        <v>23</v>
      </c>
      <c r="I88" s="13">
        <f t="shared" si="14"/>
        <v>-5.5093924064331112E-4</v>
      </c>
      <c r="J88" s="1">
        <f t="shared" si="15"/>
        <v>123.48016645872255</v>
      </c>
      <c r="K88" s="3">
        <f t="shared" si="13"/>
        <v>169379.07406182826</v>
      </c>
      <c r="L88" s="6">
        <v>150.9</v>
      </c>
      <c r="M88" s="6">
        <f t="shared" si="16"/>
        <v>81.624674196350995</v>
      </c>
      <c r="N88" s="6">
        <f t="shared" si="17"/>
        <v>78.881338212232095</v>
      </c>
    </row>
    <row r="89" spans="1:14" x14ac:dyDescent="0.2">
      <c r="A89" s="10">
        <v>1991</v>
      </c>
      <c r="B89" s="10" t="s">
        <v>8</v>
      </c>
      <c r="C89" s="15">
        <v>74.650000000000006</v>
      </c>
      <c r="D89" s="15" t="s">
        <v>21</v>
      </c>
      <c r="E89" s="3">
        <f t="shared" si="11"/>
        <v>102398.2088892165</v>
      </c>
      <c r="F89" s="14">
        <v>207.033333333</v>
      </c>
      <c r="G89" s="13">
        <f t="shared" si="12"/>
        <v>7.1347494697469038E-3</v>
      </c>
      <c r="H89" t="s">
        <v>23</v>
      </c>
      <c r="I89" s="13">
        <f t="shared" si="14"/>
        <v>-1.3920273684754791E-2</v>
      </c>
      <c r="J89" s="1">
        <f t="shared" si="15"/>
        <v>121.76128874697805</v>
      </c>
      <c r="K89" s="3">
        <f t="shared" si="13"/>
        <v>167021.27099441725</v>
      </c>
      <c r="L89" s="6">
        <v>152.9</v>
      </c>
      <c r="M89" s="6">
        <f t="shared" si="16"/>
        <v>81.070807993049527</v>
      </c>
      <c r="N89" s="6">
        <f t="shared" si="17"/>
        <v>79.926816518557246</v>
      </c>
    </row>
    <row r="90" spans="1:14" x14ac:dyDescent="0.2">
      <c r="A90" s="10">
        <v>1992</v>
      </c>
      <c r="B90" s="10" t="s">
        <v>5</v>
      </c>
      <c r="C90" s="15">
        <v>74.3</v>
      </c>
      <c r="D90" s="15" t="s">
        <v>21</v>
      </c>
      <c r="E90" s="3">
        <f t="shared" si="11"/>
        <v>101918.11012014447</v>
      </c>
      <c r="F90" s="14">
        <v>208.2</v>
      </c>
      <c r="G90" s="13">
        <f t="shared" si="12"/>
        <v>5.6351634213582802E-3</v>
      </c>
      <c r="H90" t="s">
        <v>23</v>
      </c>
      <c r="I90" s="13">
        <f t="shared" si="14"/>
        <v>-1.0323709971927664E-2</v>
      </c>
      <c r="J90" s="1">
        <f t="shared" si="15"/>
        <v>120.50426051614612</v>
      </c>
      <c r="K90" s="3">
        <f t="shared" si="13"/>
        <v>165296.99183352815</v>
      </c>
      <c r="L90" s="6">
        <v>153.69999999999999</v>
      </c>
      <c r="M90" s="6">
        <f t="shared" si="16"/>
        <v>80.69070373588184</v>
      </c>
      <c r="N90" s="6">
        <f t="shared" si="17"/>
        <v>80.345007841087295</v>
      </c>
    </row>
    <row r="91" spans="1:14" x14ac:dyDescent="0.2">
      <c r="A91" s="10">
        <v>1992</v>
      </c>
      <c r="B91" s="10" t="s">
        <v>6</v>
      </c>
      <c r="C91" s="15">
        <v>75.48</v>
      </c>
      <c r="D91" s="15" t="s">
        <v>21</v>
      </c>
      <c r="E91" s="3">
        <f t="shared" si="11"/>
        <v>103536.72882730156</v>
      </c>
      <c r="F91" s="14">
        <v>209.56666666699999</v>
      </c>
      <c r="G91" s="13">
        <f t="shared" si="12"/>
        <v>6.564201090297761E-3</v>
      </c>
      <c r="H91" t="s">
        <v>23</v>
      </c>
      <c r="I91" s="13">
        <f t="shared" si="14"/>
        <v>9.317360147925724E-3</v>
      </c>
      <c r="J91" s="1">
        <f t="shared" si="15"/>
        <v>121.62704211073452</v>
      </c>
      <c r="K91" s="3">
        <f t="shared" si="13"/>
        <v>166837.12343780987</v>
      </c>
      <c r="L91" s="6">
        <v>154.6</v>
      </c>
      <c r="M91" s="6">
        <f t="shared" si="16"/>
        <v>81.972198088618597</v>
      </c>
      <c r="N91" s="6">
        <f t="shared" si="17"/>
        <v>80.815473078933607</v>
      </c>
    </row>
    <row r="92" spans="1:14" x14ac:dyDescent="0.2">
      <c r="A92" s="10">
        <v>1992</v>
      </c>
      <c r="B92" s="10" t="s">
        <v>7</v>
      </c>
      <c r="C92" s="15">
        <v>75.400000000000006</v>
      </c>
      <c r="D92" s="15" t="s">
        <v>21</v>
      </c>
      <c r="E92" s="3">
        <f t="shared" si="11"/>
        <v>103426.99196579939</v>
      </c>
      <c r="F92" s="14">
        <v>210.866666667</v>
      </c>
      <c r="G92" s="13">
        <f t="shared" si="12"/>
        <v>6.2032766025033048E-3</v>
      </c>
      <c r="H92" t="s">
        <v>23</v>
      </c>
      <c r="I92" s="13">
        <f t="shared" si="14"/>
        <v>-7.2631600153278963E-3</v>
      </c>
      <c r="J92" s="1">
        <f t="shared" si="15"/>
        <v>120.74364544169323</v>
      </c>
      <c r="K92" s="3">
        <f t="shared" si="13"/>
        <v>165625.35871378405</v>
      </c>
      <c r="L92" s="6">
        <v>156.1</v>
      </c>
      <c r="M92" s="6">
        <f t="shared" si="16"/>
        <v>81.8853171155517</v>
      </c>
      <c r="N92" s="6">
        <f t="shared" si="17"/>
        <v>81.599581808677456</v>
      </c>
    </row>
    <row r="93" spans="1:14" x14ac:dyDescent="0.2">
      <c r="A93" s="10">
        <v>1992</v>
      </c>
      <c r="B93" s="10" t="s">
        <v>8</v>
      </c>
      <c r="C93" s="15">
        <v>74.739999999999995</v>
      </c>
      <c r="D93" s="15" t="s">
        <v>21</v>
      </c>
      <c r="E93" s="3">
        <f t="shared" si="11"/>
        <v>102521.66285840642</v>
      </c>
      <c r="F93" s="14">
        <v>212.533333333</v>
      </c>
      <c r="G93" s="13">
        <f t="shared" si="12"/>
        <v>7.9038887100728594E-3</v>
      </c>
      <c r="H93" t="s">
        <v>23</v>
      </c>
      <c r="I93" s="13">
        <f t="shared" si="14"/>
        <v>-1.6657204359940336E-2</v>
      </c>
      <c r="J93" s="1">
        <f t="shared" si="15"/>
        <v>118.73239386440677</v>
      </c>
      <c r="K93" s="3">
        <f t="shared" si="13"/>
        <v>162866.50326650013</v>
      </c>
      <c r="L93" s="6">
        <v>157.5</v>
      </c>
      <c r="M93" s="6">
        <f t="shared" si="16"/>
        <v>81.168549087749781</v>
      </c>
      <c r="N93" s="6">
        <f t="shared" si="17"/>
        <v>82.331416623105071</v>
      </c>
    </row>
    <row r="94" spans="1:14" x14ac:dyDescent="0.2">
      <c r="A94" s="10">
        <v>1993</v>
      </c>
      <c r="B94" s="10" t="s">
        <v>5</v>
      </c>
      <c r="C94" s="15">
        <v>74.459999999999994</v>
      </c>
      <c r="D94" s="15" t="s">
        <v>21</v>
      </c>
      <c r="E94" s="3">
        <f t="shared" si="11"/>
        <v>102137.58384314881</v>
      </c>
      <c r="F94" s="14">
        <v>213.6</v>
      </c>
      <c r="G94" s="13">
        <f t="shared" si="12"/>
        <v>5.0188205787404794E-3</v>
      </c>
      <c r="H94" t="s">
        <v>23</v>
      </c>
      <c r="I94" s="13">
        <f t="shared" si="14"/>
        <v>-8.765141156744205E-3</v>
      </c>
      <c r="J94" s="1">
        <f t="shared" si="15"/>
        <v>117.6916876723071</v>
      </c>
      <c r="K94" s="3">
        <f t="shared" si="13"/>
        <v>161438.95537566391</v>
      </c>
      <c r="L94" s="6">
        <v>158.80000000000001</v>
      </c>
      <c r="M94" s="6">
        <f t="shared" si="16"/>
        <v>80.864465682015634</v>
      </c>
      <c r="N94" s="6">
        <f t="shared" si="17"/>
        <v>83.010977522216407</v>
      </c>
    </row>
    <row r="95" spans="1:14" x14ac:dyDescent="0.2">
      <c r="A95" s="10">
        <v>1993</v>
      </c>
      <c r="B95" s="10" t="s">
        <v>6</v>
      </c>
      <c r="C95" s="15">
        <v>75.48</v>
      </c>
      <c r="D95" s="15" t="s">
        <v>21</v>
      </c>
      <c r="E95" s="3">
        <f t="shared" si="11"/>
        <v>103536.72882730156</v>
      </c>
      <c r="F95" s="14">
        <v>215.1</v>
      </c>
      <c r="G95" s="13">
        <f t="shared" si="12"/>
        <v>7.0224719101124045E-3</v>
      </c>
      <c r="H95" t="s">
        <v>23</v>
      </c>
      <c r="I95" s="13">
        <f t="shared" si="14"/>
        <v>6.6761582268739517E-3</v>
      </c>
      <c r="J95" s="1">
        <f t="shared" si="15"/>
        <v>118.47741600119525</v>
      </c>
      <c r="K95" s="3">
        <f t="shared" si="13"/>
        <v>162516.74738573309</v>
      </c>
      <c r="L95" s="6">
        <v>159.69999999999999</v>
      </c>
      <c r="M95" s="6">
        <f t="shared" si="16"/>
        <v>81.972198088618597</v>
      </c>
      <c r="N95" s="6">
        <f t="shared" si="17"/>
        <v>83.48144276006272</v>
      </c>
    </row>
    <row r="96" spans="1:14" x14ac:dyDescent="0.2">
      <c r="A96" s="10">
        <v>1993</v>
      </c>
      <c r="B96" s="10" t="s">
        <v>7</v>
      </c>
      <c r="C96" s="15">
        <v>76.06</v>
      </c>
      <c r="D96" s="15" t="s">
        <v>21</v>
      </c>
      <c r="E96" s="3">
        <f t="shared" si="11"/>
        <v>104332.32107319232</v>
      </c>
      <c r="F96" s="14">
        <v>216.033333333</v>
      </c>
      <c r="G96" s="13">
        <f t="shared" si="12"/>
        <v>4.3390670990237634E-3</v>
      </c>
      <c r="H96" t="s">
        <v>23</v>
      </c>
      <c r="I96" s="13">
        <f t="shared" si="14"/>
        <v>3.3450876439544697E-3</v>
      </c>
      <c r="J96" s="1">
        <f t="shared" si="15"/>
        <v>118.8737333415485</v>
      </c>
      <c r="K96" s="3">
        <f t="shared" si="13"/>
        <v>163060.38014934878</v>
      </c>
      <c r="L96" s="6">
        <v>161.1</v>
      </c>
      <c r="M96" s="6">
        <f t="shared" si="16"/>
        <v>82.602085143353605</v>
      </c>
      <c r="N96" s="6">
        <f t="shared" si="17"/>
        <v>84.21327757449032</v>
      </c>
    </row>
    <row r="97" spans="1:14" x14ac:dyDescent="0.2">
      <c r="A97" s="10">
        <v>1993</v>
      </c>
      <c r="B97" s="10" t="s">
        <v>8</v>
      </c>
      <c r="C97" s="15">
        <v>75.91</v>
      </c>
      <c r="D97" s="15" t="s">
        <v>21</v>
      </c>
      <c r="E97" s="3">
        <f t="shared" si="11"/>
        <v>104126.56445787573</v>
      </c>
      <c r="F97" s="14">
        <v>217.466666667</v>
      </c>
      <c r="G97" s="13">
        <f t="shared" si="12"/>
        <v>6.6347785866480713E-3</v>
      </c>
      <c r="H97" t="s">
        <v>23</v>
      </c>
      <c r="I97" s="13">
        <f t="shared" si="14"/>
        <v>-8.6069058545944488E-3</v>
      </c>
      <c r="J97" s="1">
        <f t="shared" si="15"/>
        <v>117.85059831009363</v>
      </c>
      <c r="K97" s="3">
        <f t="shared" si="13"/>
        <v>161656.93480878897</v>
      </c>
      <c r="L97" s="6">
        <v>162.30000000000001</v>
      </c>
      <c r="M97" s="6">
        <f t="shared" si="16"/>
        <v>82.439183318853168</v>
      </c>
      <c r="N97" s="6">
        <f t="shared" si="17"/>
        <v>84.840564558285408</v>
      </c>
    </row>
    <row r="98" spans="1:14" x14ac:dyDescent="0.2">
      <c r="A98" s="10">
        <v>1994</v>
      </c>
      <c r="B98" s="10" t="s">
        <v>5</v>
      </c>
      <c r="C98" s="15">
        <v>76.459999999999994</v>
      </c>
      <c r="D98" s="15" t="s">
        <v>21</v>
      </c>
      <c r="E98" s="3">
        <f t="shared" si="11"/>
        <v>104881.00538070318</v>
      </c>
      <c r="F98" s="14">
        <v>218.06666666699999</v>
      </c>
      <c r="G98" s="13">
        <f t="shared" ref="G98:G129" si="18">(F98/F97)-1</f>
        <v>2.7590435315714146E-3</v>
      </c>
      <c r="H98" t="s">
        <v>23</v>
      </c>
      <c r="I98" s="13">
        <f t="shared" si="14"/>
        <v>4.4863786789410831E-3</v>
      </c>
      <c r="J98" s="1">
        <f t="shared" si="15"/>
        <v>118.37932072165249</v>
      </c>
      <c r="K98" s="3">
        <f t="shared" si="13"/>
        <v>162382.18903441809</v>
      </c>
      <c r="L98" s="6">
        <v>164</v>
      </c>
      <c r="M98" s="6">
        <f t="shared" si="16"/>
        <v>83.036490008688091</v>
      </c>
      <c r="N98" s="6">
        <f t="shared" si="17"/>
        <v>85.729221118661783</v>
      </c>
    </row>
    <row r="99" spans="1:14" x14ac:dyDescent="0.2">
      <c r="A99" s="10">
        <v>1994</v>
      </c>
      <c r="B99" s="10" t="s">
        <v>6</v>
      </c>
      <c r="C99" s="15">
        <v>78.06</v>
      </c>
      <c r="D99" s="15" t="s">
        <v>21</v>
      </c>
      <c r="E99" s="3">
        <f t="shared" si="11"/>
        <v>107075.74261074667</v>
      </c>
      <c r="F99" s="14">
        <v>219.23333333299999</v>
      </c>
      <c r="G99" s="13">
        <f t="shared" si="18"/>
        <v>5.3500458544706309E-3</v>
      </c>
      <c r="H99" t="s">
        <v>23</v>
      </c>
      <c r="I99" s="13">
        <f t="shared" ref="I99:I130" si="19">(C99/C98)-(1+G99)</f>
        <v>1.5575928511210924E-2</v>
      </c>
      <c r="J99" s="1">
        <f t="shared" si="15"/>
        <v>120.22318855841866</v>
      </c>
      <c r="K99" s="3">
        <f t="shared" si="13"/>
        <v>164911.44240231212</v>
      </c>
      <c r="L99" s="6">
        <v>164.8</v>
      </c>
      <c r="M99" s="6">
        <f t="shared" si="16"/>
        <v>84.774109470026076</v>
      </c>
      <c r="N99" s="6">
        <f t="shared" si="17"/>
        <v>86.147412441191847</v>
      </c>
    </row>
    <row r="100" spans="1:14" x14ac:dyDescent="0.2">
      <c r="A100" s="10">
        <v>1994</v>
      </c>
      <c r="B100" s="10" t="s">
        <v>7</v>
      </c>
      <c r="C100" s="15">
        <v>78.23</v>
      </c>
      <c r="D100" s="15" t="s">
        <v>21</v>
      </c>
      <c r="E100" s="3">
        <f t="shared" si="11"/>
        <v>107308.9334414388</v>
      </c>
      <c r="F100" s="14">
        <v>220.966666667</v>
      </c>
      <c r="G100" s="13">
        <f t="shared" si="18"/>
        <v>7.9063402797747706E-3</v>
      </c>
      <c r="H100" t="s">
        <v>23</v>
      </c>
      <c r="I100" s="13">
        <f t="shared" si="19"/>
        <v>-5.7285283402410681E-3</v>
      </c>
      <c r="J100" s="1">
        <f t="shared" si="15"/>
        <v>119.53448661560761</v>
      </c>
      <c r="K100" s="3">
        <f t="shared" si="13"/>
        <v>163966.74253088044</v>
      </c>
      <c r="L100" s="6">
        <v>166.4</v>
      </c>
      <c r="M100" s="6">
        <f t="shared" si="16"/>
        <v>84.958731537793227</v>
      </c>
      <c r="N100" s="6">
        <f t="shared" si="17"/>
        <v>86.983795086251959</v>
      </c>
    </row>
    <row r="101" spans="1:14" x14ac:dyDescent="0.2">
      <c r="A101" s="10">
        <v>1994</v>
      </c>
      <c r="B101" s="10" t="s">
        <v>8</v>
      </c>
      <c r="C101" s="15">
        <v>77.89</v>
      </c>
      <c r="D101" s="15" t="s">
        <v>21</v>
      </c>
      <c r="E101" s="3">
        <f t="shared" si="11"/>
        <v>106842.55178005455</v>
      </c>
      <c r="F101" s="14">
        <v>221.966666667</v>
      </c>
      <c r="G101" s="13">
        <f t="shared" si="18"/>
        <v>4.5255694674843916E-3</v>
      </c>
      <c r="H101" t="s">
        <v>23</v>
      </c>
      <c r="I101" s="13">
        <f t="shared" si="19"/>
        <v>-8.8717282301075118E-3</v>
      </c>
      <c r="J101" s="1">
        <f t="shared" si="15"/>
        <v>118.47400913622852</v>
      </c>
      <c r="K101" s="3">
        <f t="shared" si="13"/>
        <v>162512.07415237045</v>
      </c>
      <c r="L101" s="6">
        <v>168.2</v>
      </c>
      <c r="M101" s="6">
        <f t="shared" si="16"/>
        <v>84.589487402258911</v>
      </c>
      <c r="N101" s="6">
        <f t="shared" si="17"/>
        <v>87.924725561944584</v>
      </c>
    </row>
    <row r="102" spans="1:14" x14ac:dyDescent="0.2">
      <c r="A102" s="10">
        <v>1995</v>
      </c>
      <c r="B102" s="10" t="s">
        <v>5</v>
      </c>
      <c r="C102" s="15">
        <v>77.739999999999995</v>
      </c>
      <c r="D102" s="15" t="s">
        <v>21</v>
      </c>
      <c r="E102" s="3">
        <f t="shared" si="11"/>
        <v>106636.79516473798</v>
      </c>
      <c r="F102" s="14">
        <v>223.3</v>
      </c>
      <c r="G102" s="13">
        <f t="shared" si="18"/>
        <v>6.0069079426250394E-3</v>
      </c>
      <c r="H102" t="s">
        <v>23</v>
      </c>
      <c r="I102" s="13">
        <f t="shared" si="19"/>
        <v>-7.93270072732144E-3</v>
      </c>
      <c r="J102" s="1">
        <f t="shared" si="15"/>
        <v>117.53419027778487</v>
      </c>
      <c r="K102" s="3">
        <f t="shared" si="13"/>
        <v>161222.91450354343</v>
      </c>
      <c r="L102" s="6">
        <v>169.1</v>
      </c>
      <c r="M102" s="6">
        <f t="shared" si="16"/>
        <v>84.426585577758459</v>
      </c>
      <c r="N102" s="6">
        <f t="shared" si="17"/>
        <v>88.395190799790896</v>
      </c>
    </row>
    <row r="103" spans="1:14" x14ac:dyDescent="0.2">
      <c r="A103" s="10">
        <v>1995</v>
      </c>
      <c r="B103" s="10" t="s">
        <v>6</v>
      </c>
      <c r="C103" s="15">
        <v>79.28</v>
      </c>
      <c r="D103" s="15" t="s">
        <v>21</v>
      </c>
      <c r="E103" s="3">
        <f t="shared" si="11"/>
        <v>108749.22974865485</v>
      </c>
      <c r="F103" s="14">
        <v>225.033333333</v>
      </c>
      <c r="G103" s="13">
        <f t="shared" si="18"/>
        <v>7.762352588446042E-3</v>
      </c>
      <c r="H103" t="s">
        <v>23</v>
      </c>
      <c r="I103" s="13">
        <f t="shared" si="19"/>
        <v>1.204726922786481E-2</v>
      </c>
      <c r="J103" s="1">
        <f t="shared" si="15"/>
        <v>118.95015631154044</v>
      </c>
      <c r="K103" s="3">
        <f t="shared" si="13"/>
        <v>163165.21036026865</v>
      </c>
      <c r="L103" s="6">
        <v>170.3</v>
      </c>
      <c r="M103" s="6">
        <f t="shared" si="16"/>
        <v>86.099044309296275</v>
      </c>
      <c r="N103" s="6">
        <f t="shared" si="17"/>
        <v>89.022477783585998</v>
      </c>
    </row>
    <row r="104" spans="1:14" x14ac:dyDescent="0.2">
      <c r="A104" s="10">
        <v>1995</v>
      </c>
      <c r="B104" s="10" t="s">
        <v>7</v>
      </c>
      <c r="C104" s="15">
        <v>79.87</v>
      </c>
      <c r="D104" s="15" t="s">
        <v>21</v>
      </c>
      <c r="E104" s="3">
        <f t="shared" si="11"/>
        <v>109558.53910223338</v>
      </c>
      <c r="F104" s="14">
        <v>226.1</v>
      </c>
      <c r="G104" s="13">
        <f t="shared" si="18"/>
        <v>4.7400385143012702E-3</v>
      </c>
      <c r="H104" t="s">
        <v>23</v>
      </c>
      <c r="I104" s="13">
        <f t="shared" si="19"/>
        <v>2.7019392859006786E-3</v>
      </c>
      <c r="J104" s="1">
        <f t="shared" si="15"/>
        <v>119.27155241194262</v>
      </c>
      <c r="K104" s="3">
        <f t="shared" si="13"/>
        <v>163606.07285223331</v>
      </c>
      <c r="L104" s="6">
        <v>171.9</v>
      </c>
      <c r="M104" s="6">
        <f t="shared" si="16"/>
        <v>86.739791485664639</v>
      </c>
      <c r="N104" s="6">
        <f t="shared" si="17"/>
        <v>89.858860428646096</v>
      </c>
    </row>
    <row r="105" spans="1:14" x14ac:dyDescent="0.2">
      <c r="A105" s="10">
        <v>1995</v>
      </c>
      <c r="B105" s="10" t="s">
        <v>8</v>
      </c>
      <c r="C105" s="15">
        <v>79.510000000000005</v>
      </c>
      <c r="D105" s="15" t="s">
        <v>21</v>
      </c>
      <c r="E105" s="3">
        <f t="shared" si="11"/>
        <v>109064.7232254736</v>
      </c>
      <c r="F105" s="14">
        <v>227.06666666699999</v>
      </c>
      <c r="G105" s="13">
        <f t="shared" si="18"/>
        <v>4.2753943697479979E-3</v>
      </c>
      <c r="H105" t="s">
        <v>23</v>
      </c>
      <c r="I105" s="13">
        <f t="shared" si="19"/>
        <v>-8.7827187719015098E-3</v>
      </c>
      <c r="J105" s="1">
        <f t="shared" si="15"/>
        <v>118.22402390962041</v>
      </c>
      <c r="K105" s="3">
        <f t="shared" si="13"/>
        <v>162169.1667249969</v>
      </c>
      <c r="L105" s="6">
        <v>173.9</v>
      </c>
      <c r="M105" s="6">
        <f t="shared" si="16"/>
        <v>86.348827106863595</v>
      </c>
      <c r="N105" s="6">
        <f t="shared" si="17"/>
        <v>90.904338734971248</v>
      </c>
    </row>
    <row r="106" spans="1:14" x14ac:dyDescent="0.2">
      <c r="A106" s="10">
        <v>1996</v>
      </c>
      <c r="B106" s="10" t="s">
        <v>5</v>
      </c>
      <c r="C106" s="15">
        <v>79.61</v>
      </c>
      <c r="D106" s="15" t="s">
        <v>21</v>
      </c>
      <c r="E106" s="3">
        <f t="shared" si="11"/>
        <v>109201.8943023513</v>
      </c>
      <c r="F106" s="14">
        <v>228.866666667</v>
      </c>
      <c r="G106" s="13">
        <f t="shared" si="18"/>
        <v>7.9271873164887818E-3</v>
      </c>
      <c r="H106" t="s">
        <v>23</v>
      </c>
      <c r="I106" s="13">
        <f t="shared" si="19"/>
        <v>-6.6694838829584047E-3</v>
      </c>
      <c r="J106" s="1">
        <f t="shared" si="15"/>
        <v>117.43553068757672</v>
      </c>
      <c r="K106" s="3">
        <f t="shared" si="13"/>
        <v>161087.58208121173</v>
      </c>
      <c r="L106" s="6">
        <v>175</v>
      </c>
      <c r="M106" s="6">
        <f t="shared" si="16"/>
        <v>86.45742832319722</v>
      </c>
      <c r="N106" s="6">
        <f t="shared" si="17"/>
        <v>91.479351803450072</v>
      </c>
    </row>
    <row r="107" spans="1:14" x14ac:dyDescent="0.2">
      <c r="A107" s="10">
        <v>1996</v>
      </c>
      <c r="B107" s="10" t="s">
        <v>6</v>
      </c>
      <c r="C107" s="15">
        <v>81.11</v>
      </c>
      <c r="D107" s="15" t="s">
        <v>21</v>
      </c>
      <c r="E107" s="3">
        <f t="shared" si="11"/>
        <v>111259.46045551707</v>
      </c>
      <c r="F107" s="14">
        <v>230.83333333300001</v>
      </c>
      <c r="G107" s="13">
        <f t="shared" si="18"/>
        <v>8.5930672851608492E-3</v>
      </c>
      <c r="H107" t="s">
        <v>23</v>
      </c>
      <c r="I107" s="13">
        <f t="shared" si="19"/>
        <v>1.0248786753276562E-2</v>
      </c>
      <c r="J107" s="1">
        <f t="shared" si="15"/>
        <v>118.63910239885155</v>
      </c>
      <c r="K107" s="3">
        <f t="shared" si="13"/>
        <v>162738.53435856302</v>
      </c>
      <c r="L107" s="6">
        <v>175.9</v>
      </c>
      <c r="M107" s="6">
        <f t="shared" si="16"/>
        <v>88.086446568201566</v>
      </c>
      <c r="N107" s="6">
        <f t="shared" si="17"/>
        <v>91.949817041296384</v>
      </c>
    </row>
    <row r="108" spans="1:14" x14ac:dyDescent="0.2">
      <c r="A108" s="10">
        <v>1996</v>
      </c>
      <c r="B108" s="10" t="s">
        <v>7</v>
      </c>
      <c r="C108" s="15">
        <v>81.72</v>
      </c>
      <c r="D108" s="15" t="s">
        <v>21</v>
      </c>
      <c r="E108" s="3">
        <f t="shared" si="11"/>
        <v>112096.20402447115</v>
      </c>
      <c r="F108" s="14">
        <v>232.06666666699999</v>
      </c>
      <c r="G108" s="13">
        <f t="shared" si="18"/>
        <v>5.3429602917043351E-3</v>
      </c>
      <c r="H108" t="s">
        <v>23</v>
      </c>
      <c r="I108" s="13">
        <f t="shared" si="19"/>
        <v>2.1776906761170611E-3</v>
      </c>
      <c r="J108" s="1">
        <f t="shared" si="15"/>
        <v>118.89746166596842</v>
      </c>
      <c r="K108" s="3">
        <f t="shared" si="13"/>
        <v>163092.92854748061</v>
      </c>
      <c r="L108" s="6">
        <v>177.3</v>
      </c>
      <c r="M108" s="6">
        <f t="shared" si="16"/>
        <v>88.748913987836659</v>
      </c>
      <c r="N108" s="6">
        <f t="shared" si="17"/>
        <v>92.681651855723985</v>
      </c>
    </row>
    <row r="109" spans="1:14" x14ac:dyDescent="0.2">
      <c r="A109" s="10">
        <v>1996</v>
      </c>
      <c r="B109" s="10" t="s">
        <v>8</v>
      </c>
      <c r="C109" s="15">
        <v>81.180000000000007</v>
      </c>
      <c r="D109" s="15" t="s">
        <v>21</v>
      </c>
      <c r="E109" s="3">
        <f t="shared" si="11"/>
        <v>111355.48020933148</v>
      </c>
      <c r="F109" s="14">
        <v>233.9</v>
      </c>
      <c r="G109" s="13">
        <f t="shared" si="18"/>
        <v>7.9000287259294311E-3</v>
      </c>
      <c r="H109" t="s">
        <v>23</v>
      </c>
      <c r="I109" s="13">
        <f t="shared" si="19"/>
        <v>-1.4507958241347874E-2</v>
      </c>
      <c r="J109" s="1">
        <f t="shared" si="15"/>
        <v>117.17250225711629</v>
      </c>
      <c r="K109" s="3">
        <f t="shared" si="13"/>
        <v>160726.78315065464</v>
      </c>
      <c r="L109" s="6">
        <v>178.9</v>
      </c>
      <c r="M109" s="6">
        <f t="shared" si="16"/>
        <v>88.162467419635107</v>
      </c>
      <c r="N109" s="6">
        <f t="shared" si="17"/>
        <v>93.518034500784111</v>
      </c>
    </row>
    <row r="110" spans="1:14" x14ac:dyDescent="0.2">
      <c r="A110" s="10">
        <v>1997</v>
      </c>
      <c r="B110" s="10" t="s">
        <v>5</v>
      </c>
      <c r="C110" s="15">
        <v>81.819999999999993</v>
      </c>
      <c r="D110" s="15" t="s">
        <v>21</v>
      </c>
      <c r="E110" s="3">
        <f t="shared" si="11"/>
        <v>112233.37510134887</v>
      </c>
      <c r="F110" s="14">
        <v>235.16666666699999</v>
      </c>
      <c r="G110" s="13">
        <f t="shared" si="18"/>
        <v>5.4154196964513179E-3</v>
      </c>
      <c r="H110" t="s">
        <v>23</v>
      </c>
      <c r="I110" s="13">
        <f t="shared" si="19"/>
        <v>2.4682955043369148E-3</v>
      </c>
      <c r="J110" s="1">
        <f t="shared" si="15"/>
        <v>117.46171861766943</v>
      </c>
      <c r="K110" s="3">
        <f t="shared" si="13"/>
        <v>161123.50434693194</v>
      </c>
      <c r="L110" s="6">
        <v>179.9</v>
      </c>
      <c r="M110" s="6">
        <f t="shared" si="16"/>
        <v>88.857515204170284</v>
      </c>
      <c r="N110" s="6">
        <f t="shared" si="17"/>
        <v>94.040773653946673</v>
      </c>
    </row>
    <row r="111" spans="1:14" x14ac:dyDescent="0.2">
      <c r="A111" s="10">
        <v>1997</v>
      </c>
      <c r="B111" s="10" t="s">
        <v>6</v>
      </c>
      <c r="C111" s="15">
        <v>83.55</v>
      </c>
      <c r="D111" s="15" t="s">
        <v>21</v>
      </c>
      <c r="E111" s="3">
        <f t="shared" si="11"/>
        <v>114606.43473133339</v>
      </c>
      <c r="F111" s="14">
        <v>235.7</v>
      </c>
      <c r="G111" s="13">
        <f t="shared" si="18"/>
        <v>2.2678951084305066E-3</v>
      </c>
      <c r="H111" t="s">
        <v>23</v>
      </c>
      <c r="I111" s="13">
        <f t="shared" si="19"/>
        <v>1.8876079469912321E-2</v>
      </c>
      <c r="J111" s="1">
        <f t="shared" si="15"/>
        <v>119.67893535296903</v>
      </c>
      <c r="K111" s="3">
        <f t="shared" si="13"/>
        <v>164164.8844194554</v>
      </c>
      <c r="L111" s="6">
        <v>180.9</v>
      </c>
      <c r="M111" s="6">
        <f t="shared" si="16"/>
        <v>90.736316246741964</v>
      </c>
      <c r="N111" s="6">
        <f t="shared" si="17"/>
        <v>94.563512807109248</v>
      </c>
    </row>
    <row r="112" spans="1:14" x14ac:dyDescent="0.2">
      <c r="A112" s="10">
        <v>1997</v>
      </c>
      <c r="B112" s="10" t="s">
        <v>7</v>
      </c>
      <c r="C112" s="15">
        <v>84.37</v>
      </c>
      <c r="D112" s="15" t="s">
        <v>21</v>
      </c>
      <c r="E112" s="3">
        <f t="shared" si="11"/>
        <v>115731.23756173068</v>
      </c>
      <c r="F112" s="14">
        <v>236.8</v>
      </c>
      <c r="G112" s="13">
        <f t="shared" si="18"/>
        <v>4.6669495120916782E-3</v>
      </c>
      <c r="H112" t="s">
        <v>23</v>
      </c>
      <c r="I112" s="13">
        <f t="shared" si="19"/>
        <v>5.1475328338090875E-3</v>
      </c>
      <c r="J112" s="1">
        <f t="shared" si="15"/>
        <v>120.29498660221375</v>
      </c>
      <c r="K112" s="3">
        <f t="shared" si="13"/>
        <v>165009.92855216301</v>
      </c>
      <c r="L112" s="6">
        <v>182.6</v>
      </c>
      <c r="M112" s="6">
        <f t="shared" si="16"/>
        <v>91.626846220677677</v>
      </c>
      <c r="N112" s="6">
        <f t="shared" si="17"/>
        <v>95.452169367485624</v>
      </c>
    </row>
    <row r="113" spans="1:15" x14ac:dyDescent="0.2">
      <c r="A113" s="10">
        <v>1997</v>
      </c>
      <c r="B113" s="10" t="s">
        <v>8</v>
      </c>
      <c r="C113" s="15">
        <v>84.8</v>
      </c>
      <c r="D113" s="15" t="s">
        <v>21</v>
      </c>
      <c r="E113" s="3">
        <f t="shared" si="11"/>
        <v>116321.07319230487</v>
      </c>
      <c r="F113" s="14">
        <v>238</v>
      </c>
      <c r="G113" s="13">
        <f t="shared" si="18"/>
        <v>5.0675675675675436E-3</v>
      </c>
      <c r="H113" t="s">
        <v>23</v>
      </c>
      <c r="I113" s="13">
        <f t="shared" si="19"/>
        <v>2.9030749369773901E-5</v>
      </c>
      <c r="J113" s="1">
        <f t="shared" si="15"/>
        <v>120.29847885582025</v>
      </c>
      <c r="K113" s="3">
        <f t="shared" si="13"/>
        <v>165014.71891404234</v>
      </c>
      <c r="L113" s="6">
        <v>184.2</v>
      </c>
      <c r="M113" s="6">
        <f t="shared" si="16"/>
        <v>92.093831450912248</v>
      </c>
      <c r="N113" s="6">
        <f t="shared" si="17"/>
        <v>96.288552012545722</v>
      </c>
    </row>
    <row r="114" spans="1:15" x14ac:dyDescent="0.2">
      <c r="A114" s="10">
        <v>1998</v>
      </c>
      <c r="B114" s="10" t="s">
        <v>5</v>
      </c>
      <c r="C114" s="15">
        <v>85.71</v>
      </c>
      <c r="D114" s="15" t="s">
        <v>21</v>
      </c>
      <c r="E114" s="3">
        <f t="shared" si="11"/>
        <v>117569.32999189208</v>
      </c>
      <c r="F114" s="14">
        <v>238.33333333300001</v>
      </c>
      <c r="G114" s="13">
        <f t="shared" si="18"/>
        <v>1.4005602226891956E-3</v>
      </c>
      <c r="H114" t="s">
        <v>23</v>
      </c>
      <c r="I114" s="13">
        <f t="shared" si="19"/>
        <v>9.330571852782521E-3</v>
      </c>
      <c r="J114" s="1">
        <f t="shared" si="15"/>
        <v>121.42093245656491</v>
      </c>
      <c r="K114" s="3">
        <f t="shared" si="13"/>
        <v>166554.40060563653</v>
      </c>
      <c r="L114" s="6">
        <v>185.5</v>
      </c>
      <c r="M114" s="6">
        <f t="shared" si="16"/>
        <v>93.082102519548215</v>
      </c>
      <c r="N114" s="6">
        <f t="shared" si="17"/>
        <v>96.968112911657073</v>
      </c>
    </row>
    <row r="115" spans="1:15" x14ac:dyDescent="0.2">
      <c r="A115" s="10">
        <v>1998</v>
      </c>
      <c r="B115" s="10" t="s">
        <v>6</v>
      </c>
      <c r="C115" s="15">
        <v>88.3</v>
      </c>
      <c r="D115" s="15" t="s">
        <v>21</v>
      </c>
      <c r="E115" s="3">
        <f t="shared" si="11"/>
        <v>121122.060883025</v>
      </c>
      <c r="F115" s="14">
        <v>239.033333333</v>
      </c>
      <c r="G115" s="13">
        <f t="shared" si="18"/>
        <v>2.9370629370670809E-3</v>
      </c>
      <c r="H115" t="s">
        <v>23</v>
      </c>
      <c r="I115" s="13">
        <f t="shared" si="19"/>
        <v>2.7281114638478376E-2</v>
      </c>
      <c r="J115" s="1">
        <f t="shared" si="15"/>
        <v>124.7334308344234</v>
      </c>
      <c r="K115" s="3">
        <f t="shared" si="13"/>
        <v>171098.19030210195</v>
      </c>
      <c r="L115" s="6">
        <v>186.8</v>
      </c>
      <c r="M115" s="6">
        <f t="shared" si="16"/>
        <v>95.89487402258905</v>
      </c>
      <c r="N115" s="6">
        <f t="shared" si="17"/>
        <v>97.647673810768438</v>
      </c>
    </row>
    <row r="116" spans="1:15" x14ac:dyDescent="0.2">
      <c r="A116" s="10">
        <v>1998</v>
      </c>
      <c r="B116" s="10" t="s">
        <v>7</v>
      </c>
      <c r="C116" s="15">
        <v>90.1</v>
      </c>
      <c r="D116" s="15" t="s">
        <v>21</v>
      </c>
      <c r="E116" s="3">
        <f t="shared" si="11"/>
        <v>123591.14026682392</v>
      </c>
      <c r="F116" s="14">
        <v>240.133333333</v>
      </c>
      <c r="G116" s="13">
        <f t="shared" si="18"/>
        <v>4.6018686375743911E-3</v>
      </c>
      <c r="H116" t="s">
        <v>23</v>
      </c>
      <c r="I116" s="13">
        <f t="shared" si="19"/>
        <v>1.5783182325052936E-2</v>
      </c>
      <c r="J116" s="1">
        <f t="shared" si="15"/>
        <v>126.70212131531248</v>
      </c>
      <c r="K116" s="3">
        <f t="shared" si="13"/>
        <v>173798.66423512663</v>
      </c>
      <c r="L116" s="6">
        <v>188.5</v>
      </c>
      <c r="M116" s="6">
        <f t="shared" si="16"/>
        <v>97.849695916594257</v>
      </c>
      <c r="N116" s="6">
        <f t="shared" si="17"/>
        <v>98.5363303711448</v>
      </c>
    </row>
    <row r="117" spans="1:15" x14ac:dyDescent="0.2">
      <c r="A117" s="10">
        <v>1998</v>
      </c>
      <c r="B117" s="10" t="s">
        <v>8</v>
      </c>
      <c r="C117" s="15">
        <v>90.81</v>
      </c>
      <c r="D117" s="15" t="s">
        <v>21</v>
      </c>
      <c r="E117" s="3">
        <f t="shared" si="11"/>
        <v>124565.05491265572</v>
      </c>
      <c r="F117" s="14">
        <v>241.133333333</v>
      </c>
      <c r="G117" s="13">
        <f t="shared" si="18"/>
        <v>4.1643531371517994E-3</v>
      </c>
      <c r="H117" t="s">
        <v>23</v>
      </c>
      <c r="I117" s="13">
        <f t="shared" si="19"/>
        <v>3.7157800481979475E-3</v>
      </c>
      <c r="J117" s="1">
        <f t="shared" si="15"/>
        <v>127.17291852976028</v>
      </c>
      <c r="K117" s="3">
        <f t="shared" si="13"/>
        <v>174444.46184409497</v>
      </c>
      <c r="L117" s="6">
        <v>190.3</v>
      </c>
      <c r="M117" s="6">
        <f t="shared" si="16"/>
        <v>98.620764552562989</v>
      </c>
      <c r="N117" s="6">
        <f t="shared" si="17"/>
        <v>99.477260846837424</v>
      </c>
    </row>
    <row r="118" spans="1:15" x14ac:dyDescent="0.2">
      <c r="A118" s="10">
        <v>1999</v>
      </c>
      <c r="B118" s="10" t="s">
        <v>5</v>
      </c>
      <c r="C118" s="15">
        <v>92.08</v>
      </c>
      <c r="D118" s="15" t="s">
        <v>21</v>
      </c>
      <c r="E118" s="3">
        <f t="shared" si="11"/>
        <v>126307.12758900273</v>
      </c>
      <c r="F118" s="14">
        <v>242.033333333</v>
      </c>
      <c r="G118" s="13">
        <f t="shared" si="18"/>
        <v>3.7323748963280501E-3</v>
      </c>
      <c r="H118" t="s">
        <v>23</v>
      </c>
      <c r="I118" s="13">
        <f t="shared" si="19"/>
        <v>1.0252869019540256E-2</v>
      </c>
      <c r="J118" s="1">
        <f t="shared" si="15"/>
        <v>128.47680580627858</v>
      </c>
      <c r="K118" s="3">
        <f t="shared" si="13"/>
        <v>176233.01806256667</v>
      </c>
      <c r="L118" s="6">
        <v>191.3</v>
      </c>
      <c r="M118" s="6">
        <f t="shared" ref="M118:M149" si="20">C118/$C$118*100</f>
        <v>100</v>
      </c>
      <c r="N118" s="6">
        <f t="shared" ref="N118:N149" si="21">L118/$L$118*100</f>
        <v>100</v>
      </c>
    </row>
    <row r="119" spans="1:15" x14ac:dyDescent="0.2">
      <c r="A119" s="10">
        <v>1999</v>
      </c>
      <c r="B119" s="10" t="s">
        <v>6</v>
      </c>
      <c r="C119" s="15">
        <v>94.75</v>
      </c>
      <c r="D119" s="15" t="s">
        <v>21</v>
      </c>
      <c r="E119" s="3">
        <f t="shared" si="11"/>
        <v>129969.59534163782</v>
      </c>
      <c r="F119" s="14">
        <v>243.8</v>
      </c>
      <c r="G119" s="13">
        <f t="shared" si="18"/>
        <v>7.2992700743799155E-3</v>
      </c>
      <c r="H119" t="s">
        <v>23</v>
      </c>
      <c r="I119" s="13">
        <f t="shared" si="19"/>
        <v>2.1697254686697365E-2</v>
      </c>
      <c r="J119" s="1">
        <f t="shared" si="15"/>
        <v>131.26439978319075</v>
      </c>
      <c r="K119" s="3">
        <f t="shared" si="13"/>
        <v>180056.79073967552</v>
      </c>
      <c r="L119" s="6">
        <v>192.2</v>
      </c>
      <c r="M119" s="6">
        <f t="shared" si="20"/>
        <v>102.89965247610773</v>
      </c>
      <c r="N119" s="6">
        <f t="shared" si="21"/>
        <v>100.47046523784631</v>
      </c>
    </row>
    <row r="120" spans="1:15" x14ac:dyDescent="0.2">
      <c r="A120" s="10">
        <v>1999</v>
      </c>
      <c r="B120" s="10" t="s">
        <v>7</v>
      </c>
      <c r="C120" s="15">
        <v>97.03</v>
      </c>
      <c r="D120" s="15" t="s">
        <v>21</v>
      </c>
      <c r="E120" s="3">
        <f t="shared" si="11"/>
        <v>133097.09589444977</v>
      </c>
      <c r="F120" s="14">
        <v>245.7</v>
      </c>
      <c r="G120" s="13">
        <f t="shared" si="18"/>
        <v>7.7932731747332173E-3</v>
      </c>
      <c r="H120" t="s">
        <v>23</v>
      </c>
      <c r="I120" s="13">
        <f t="shared" si="19"/>
        <v>1.627005136352544E-2</v>
      </c>
      <c r="J120" s="1">
        <f t="shared" si="15"/>
        <v>133.40007830986559</v>
      </c>
      <c r="K120" s="3">
        <f t="shared" si="13"/>
        <v>182986.32397336158</v>
      </c>
      <c r="L120" s="6">
        <v>193.4</v>
      </c>
      <c r="M120" s="6">
        <f t="shared" si="20"/>
        <v>105.37576020851434</v>
      </c>
      <c r="N120" s="6">
        <f t="shared" si="21"/>
        <v>101.09775222164139</v>
      </c>
    </row>
    <row r="121" spans="1:15" x14ac:dyDescent="0.2">
      <c r="A121" s="10">
        <v>1999</v>
      </c>
      <c r="B121" s="10" t="s">
        <v>8</v>
      </c>
      <c r="C121" s="15">
        <v>98.29</v>
      </c>
      <c r="D121" s="15" t="s">
        <v>21</v>
      </c>
      <c r="E121" s="3">
        <f t="shared" si="11"/>
        <v>134825.45146310903</v>
      </c>
      <c r="F121" s="14">
        <v>247.5</v>
      </c>
      <c r="G121" s="13">
        <f t="shared" si="18"/>
        <v>7.3260073260073E-3</v>
      </c>
      <c r="H121" t="s">
        <v>23</v>
      </c>
      <c r="I121" s="13">
        <f t="shared" si="19"/>
        <v>5.6596672076421051E-3</v>
      </c>
      <c r="J121" s="1">
        <f t="shared" si="15"/>
        <v>134.15507835857284</v>
      </c>
      <c r="K121" s="3">
        <f t="shared" si="13"/>
        <v>184021.96567060059</v>
      </c>
      <c r="L121" s="6">
        <v>194.9</v>
      </c>
      <c r="M121" s="6">
        <f t="shared" si="20"/>
        <v>106.74413553431799</v>
      </c>
      <c r="N121" s="6">
        <f t="shared" si="21"/>
        <v>101.88186095138525</v>
      </c>
      <c r="O121" s="3"/>
    </row>
    <row r="122" spans="1:15" x14ac:dyDescent="0.2">
      <c r="A122" s="10">
        <v>2000</v>
      </c>
      <c r="B122" s="10" t="s">
        <v>5</v>
      </c>
      <c r="C122" s="22">
        <v>100</v>
      </c>
      <c r="D122" s="15" t="s">
        <v>21</v>
      </c>
      <c r="E122" s="3">
        <f t="shared" si="11"/>
        <v>137171.07687771801</v>
      </c>
      <c r="F122" s="14">
        <v>249.83333333300001</v>
      </c>
      <c r="G122" s="13">
        <f t="shared" si="18"/>
        <v>9.4276094262626398E-3</v>
      </c>
      <c r="H122" t="s">
        <v>23</v>
      </c>
      <c r="I122" s="13">
        <f t="shared" si="19"/>
        <v>7.9698877758942466E-3</v>
      </c>
      <c r="J122" s="1">
        <f t="shared" si="15"/>
        <v>135.22427927765696</v>
      </c>
      <c r="K122" s="3">
        <f t="shared" si="13"/>
        <v>185488.60008529475</v>
      </c>
      <c r="L122" s="6">
        <v>196.6</v>
      </c>
      <c r="M122" s="6">
        <f t="shared" si="20"/>
        <v>108.60121633362294</v>
      </c>
      <c r="N122" s="6">
        <f t="shared" si="21"/>
        <v>102.77051751176162</v>
      </c>
    </row>
    <row r="123" spans="1:15" x14ac:dyDescent="0.2">
      <c r="A123" s="10">
        <v>2000</v>
      </c>
      <c r="B123" s="10" t="s">
        <v>6</v>
      </c>
      <c r="C123" s="22">
        <v>103.77</v>
      </c>
      <c r="D123" s="15" t="s">
        <v>21</v>
      </c>
      <c r="E123" s="3">
        <f t="shared" si="11"/>
        <v>142342.42647600797</v>
      </c>
      <c r="F123" s="14">
        <v>251.76666666700001</v>
      </c>
      <c r="G123" s="13">
        <f t="shared" si="18"/>
        <v>7.7384923308976283E-3</v>
      </c>
      <c r="H123" t="s">
        <v>23</v>
      </c>
      <c r="I123" s="13">
        <f t="shared" si="19"/>
        <v>2.9961507669102438E-2</v>
      </c>
      <c r="J123" s="1">
        <f t="shared" si="15"/>
        <v>139.27580255828332</v>
      </c>
      <c r="K123" s="3">
        <f t="shared" si="13"/>
        <v>191046.11819928139</v>
      </c>
      <c r="L123" s="6">
        <v>197.6</v>
      </c>
      <c r="M123" s="6">
        <f t="shared" si="20"/>
        <v>112.69548218940051</v>
      </c>
      <c r="N123" s="6">
        <f t="shared" si="21"/>
        <v>103.2932566649242</v>
      </c>
    </row>
    <row r="124" spans="1:15" x14ac:dyDescent="0.2">
      <c r="A124" s="10">
        <v>2000</v>
      </c>
      <c r="B124" s="10" t="s">
        <v>7</v>
      </c>
      <c r="C124" s="22">
        <v>106.33</v>
      </c>
      <c r="D124" s="15" t="s">
        <v>21</v>
      </c>
      <c r="E124" s="3">
        <f t="shared" si="11"/>
        <v>145854.00604407754</v>
      </c>
      <c r="F124" s="14">
        <v>254.1</v>
      </c>
      <c r="G124" s="13">
        <f t="shared" si="18"/>
        <v>9.2678405918054096E-3</v>
      </c>
      <c r="H124" t="s">
        <v>23</v>
      </c>
      <c r="I124" s="13">
        <f t="shared" si="19"/>
        <v>1.540210255168506E-2</v>
      </c>
      <c r="J124" s="1">
        <f t="shared" si="15"/>
        <v>141.42094275225423</v>
      </c>
      <c r="K124" s="3">
        <f t="shared" si="13"/>
        <v>193988.63010388808</v>
      </c>
      <c r="L124" s="6">
        <v>199.2</v>
      </c>
      <c r="M124" s="6">
        <f t="shared" si="20"/>
        <v>115.47567332754127</v>
      </c>
      <c r="N124" s="6">
        <f t="shared" si="21"/>
        <v>104.12963930998431</v>
      </c>
    </row>
    <row r="125" spans="1:15" x14ac:dyDescent="0.2">
      <c r="A125" s="10">
        <v>2000</v>
      </c>
      <c r="B125" s="10" t="s">
        <v>8</v>
      </c>
      <c r="C125" s="22">
        <v>107.9</v>
      </c>
      <c r="D125" s="15" t="s">
        <v>21</v>
      </c>
      <c r="E125" s="3">
        <f t="shared" si="11"/>
        <v>148007.59195105772</v>
      </c>
      <c r="F125" s="14">
        <v>255.866666667</v>
      </c>
      <c r="G125" s="13">
        <f t="shared" si="18"/>
        <v>6.9526433175914892E-3</v>
      </c>
      <c r="H125" t="s">
        <v>23</v>
      </c>
      <c r="I125" s="13">
        <f t="shared" si="19"/>
        <v>7.8127098282751994E-3</v>
      </c>
      <c r="J125" s="1">
        <f t="shared" si="15"/>
        <v>142.52582354161871</v>
      </c>
      <c r="K125" s="3">
        <f t="shared" si="13"/>
        <v>195504.20698087435</v>
      </c>
      <c r="L125" s="6">
        <v>201.2</v>
      </c>
      <c r="M125" s="6">
        <f t="shared" si="20"/>
        <v>117.18071242397916</v>
      </c>
      <c r="N125" s="6">
        <f t="shared" si="21"/>
        <v>105.17511761630945</v>
      </c>
    </row>
    <row r="126" spans="1:15" x14ac:dyDescent="0.2">
      <c r="A126" s="10">
        <v>2001</v>
      </c>
      <c r="B126" s="10" t="s">
        <v>5</v>
      </c>
      <c r="C126" s="22">
        <v>109.27</v>
      </c>
      <c r="D126" s="15" t="s">
        <v>21</v>
      </c>
      <c r="E126" s="3">
        <f t="shared" si="11"/>
        <v>149886.83570428245</v>
      </c>
      <c r="F126" s="14">
        <v>258.33333333299998</v>
      </c>
      <c r="G126" s="13">
        <f t="shared" si="18"/>
        <v>9.6404377253651585E-3</v>
      </c>
      <c r="H126" t="s">
        <v>23</v>
      </c>
      <c r="I126" s="13">
        <f t="shared" si="19"/>
        <v>3.0565038872389927E-3</v>
      </c>
      <c r="J126" s="1">
        <f t="shared" si="15"/>
        <v>142.96145427530561</v>
      </c>
      <c r="K126" s="3">
        <f t="shared" si="13"/>
        <v>196101.76634948296</v>
      </c>
      <c r="L126" s="6">
        <v>202.9</v>
      </c>
      <c r="M126" s="6">
        <f t="shared" si="20"/>
        <v>118.66854908774978</v>
      </c>
      <c r="N126" s="6">
        <f t="shared" si="21"/>
        <v>106.06377417668583</v>
      </c>
    </row>
    <row r="127" spans="1:15" x14ac:dyDescent="0.2">
      <c r="A127" s="10">
        <v>2001</v>
      </c>
      <c r="B127" s="10" t="s">
        <v>6</v>
      </c>
      <c r="C127" s="22">
        <v>112.69</v>
      </c>
      <c r="D127" s="15" t="s">
        <v>21</v>
      </c>
      <c r="E127" s="3">
        <f t="shared" si="11"/>
        <v>154578.08653350041</v>
      </c>
      <c r="F127" s="14">
        <v>260.133333333</v>
      </c>
      <c r="G127" s="13">
        <f t="shared" si="18"/>
        <v>6.9677419354929881E-3</v>
      </c>
      <c r="H127" t="s">
        <v>23</v>
      </c>
      <c r="I127" s="13">
        <f t="shared" si="19"/>
        <v>2.4330876166456239E-2</v>
      </c>
      <c r="J127" s="1">
        <f t="shared" si="15"/>
        <v>146.43983171585458</v>
      </c>
      <c r="K127" s="3">
        <f t="shared" si="13"/>
        <v>200873.09414255558</v>
      </c>
      <c r="L127" s="6">
        <v>204.9</v>
      </c>
      <c r="M127" s="6">
        <f t="shared" si="20"/>
        <v>122.38271068635969</v>
      </c>
      <c r="N127" s="6">
        <f t="shared" si="21"/>
        <v>107.10925248301098</v>
      </c>
    </row>
    <row r="128" spans="1:15" x14ac:dyDescent="0.2">
      <c r="A128" s="10">
        <v>2001</v>
      </c>
      <c r="B128" s="10" t="s">
        <v>7</v>
      </c>
      <c r="C128" s="22">
        <v>115.5</v>
      </c>
      <c r="D128" s="15" t="s">
        <v>21</v>
      </c>
      <c r="E128" s="3">
        <f t="shared" si="11"/>
        <v>158432.59379376427</v>
      </c>
      <c r="F128" s="14">
        <v>260.866666667</v>
      </c>
      <c r="G128" s="13">
        <f t="shared" si="18"/>
        <v>2.8190671476202578E-3</v>
      </c>
      <c r="H128" t="s">
        <v>23</v>
      </c>
      <c r="I128" s="13">
        <f t="shared" si="19"/>
        <v>2.2116597063933652E-2</v>
      </c>
      <c r="J128" s="1">
        <f t="shared" si="15"/>
        <v>149.67858246802439</v>
      </c>
      <c r="K128" s="3">
        <f t="shared" si="13"/>
        <v>205315.7234266921</v>
      </c>
      <c r="L128" s="6">
        <v>207.3</v>
      </c>
      <c r="M128" s="6">
        <f t="shared" si="20"/>
        <v>125.4344048653345</v>
      </c>
      <c r="N128" s="6">
        <f t="shared" si="21"/>
        <v>108.36382645060114</v>
      </c>
    </row>
    <row r="129" spans="1:14" x14ac:dyDescent="0.2">
      <c r="A129" s="10">
        <v>2001</v>
      </c>
      <c r="B129" s="10" t="s">
        <v>8</v>
      </c>
      <c r="C129" s="22">
        <v>116.23</v>
      </c>
      <c r="D129" s="15" t="s">
        <v>21</v>
      </c>
      <c r="E129" s="3">
        <f t="shared" si="11"/>
        <v>159433.94265497164</v>
      </c>
      <c r="F129" s="14">
        <v>260.56666666699999</v>
      </c>
      <c r="G129" s="13">
        <f t="shared" si="18"/>
        <v>-1.1500127779183744E-3</v>
      </c>
      <c r="H129" t="s">
        <v>23</v>
      </c>
      <c r="I129" s="13">
        <f t="shared" si="19"/>
        <v>7.4703590982646562E-3</v>
      </c>
      <c r="J129" s="1">
        <f t="shared" si="15"/>
        <v>150.79673522837973</v>
      </c>
      <c r="K129" s="3">
        <f t="shared" si="13"/>
        <v>206849.50560920945</v>
      </c>
      <c r="L129" s="6">
        <v>210.1</v>
      </c>
      <c r="M129" s="6">
        <f t="shared" si="20"/>
        <v>126.22719374456995</v>
      </c>
      <c r="N129" s="6">
        <f t="shared" si="21"/>
        <v>109.82749607945634</v>
      </c>
    </row>
    <row r="130" spans="1:14" x14ac:dyDescent="0.2">
      <c r="A130" s="10">
        <v>2002</v>
      </c>
      <c r="B130" s="10" t="s">
        <v>5</v>
      </c>
      <c r="C130" s="22">
        <v>118</v>
      </c>
      <c r="D130" s="15" t="s">
        <v>21</v>
      </c>
      <c r="E130" s="3">
        <f t="shared" ref="E130:E167" si="22">(C130/$C$172)*$E$172</f>
        <v>161861.87071570725</v>
      </c>
      <c r="F130" s="14">
        <v>261.5</v>
      </c>
      <c r="G130" s="13">
        <f t="shared" ref="G130:G169" si="23">(F130/F129)-1</f>
        <v>3.5819368031169141E-3</v>
      </c>
      <c r="H130" t="s">
        <v>23</v>
      </c>
      <c r="I130" s="13">
        <f t="shared" si="19"/>
        <v>1.1646489592822107E-2</v>
      </c>
      <c r="J130" s="1">
        <f t="shared" si="15"/>
        <v>152.5529878358486</v>
      </c>
      <c r="K130" s="3">
        <f t="shared" ref="K130:K171" si="24">K131/(1+I131)</f>
        <v>209258.57622356751</v>
      </c>
      <c r="L130" s="6">
        <v>212.2</v>
      </c>
      <c r="M130" s="6">
        <f t="shared" si="20"/>
        <v>128.14943527367507</v>
      </c>
      <c r="N130" s="6">
        <f t="shared" si="21"/>
        <v>110.92524830109774</v>
      </c>
    </row>
    <row r="131" spans="1:14" x14ac:dyDescent="0.2">
      <c r="A131" s="10">
        <v>2002</v>
      </c>
      <c r="B131" s="10" t="s">
        <v>6</v>
      </c>
      <c r="C131" s="22">
        <v>122.24</v>
      </c>
      <c r="D131" s="15" t="s">
        <v>21</v>
      </c>
      <c r="E131" s="3">
        <f t="shared" si="22"/>
        <v>167677.92437532247</v>
      </c>
      <c r="F131" s="14">
        <v>263.56666666699999</v>
      </c>
      <c r="G131" s="13">
        <f t="shared" si="23"/>
        <v>7.9031230095603089E-3</v>
      </c>
      <c r="H131" t="s">
        <v>23</v>
      </c>
      <c r="I131" s="13">
        <f t="shared" ref="I131:I172" si="25">(C131/C130)-(1+G131)</f>
        <v>2.8029080380270077E-2</v>
      </c>
      <c r="J131" s="1">
        <f t="shared" si="15"/>
        <v>156.82890779414996</v>
      </c>
      <c r="K131" s="3">
        <f t="shared" si="24"/>
        <v>215123.90167679876</v>
      </c>
      <c r="L131" s="6">
        <v>213.7</v>
      </c>
      <c r="M131" s="6">
        <f t="shared" si="20"/>
        <v>132.75412684622069</v>
      </c>
      <c r="N131" s="6">
        <f t="shared" si="21"/>
        <v>111.70935703084159</v>
      </c>
    </row>
    <row r="132" spans="1:14" x14ac:dyDescent="0.2">
      <c r="A132" s="10">
        <v>2002</v>
      </c>
      <c r="B132" s="10" t="s">
        <v>7</v>
      </c>
      <c r="C132" s="22">
        <v>126.13</v>
      </c>
      <c r="D132" s="15" t="s">
        <v>21</v>
      </c>
      <c r="E132" s="3">
        <f t="shared" si="22"/>
        <v>173013.87926586572</v>
      </c>
      <c r="F132" s="14">
        <v>264.96666666700003</v>
      </c>
      <c r="G132" s="13">
        <f t="shared" si="23"/>
        <v>5.3117490830842939E-3</v>
      </c>
      <c r="H132" t="s">
        <v>23</v>
      </c>
      <c r="I132" s="13">
        <f t="shared" si="25"/>
        <v>2.6510894895973358E-2</v>
      </c>
      <c r="J132" s="1">
        <f t="shared" si="15"/>
        <v>160.98658248533096</v>
      </c>
      <c r="K132" s="3">
        <f t="shared" si="24"/>
        <v>220827.02882376409</v>
      </c>
      <c r="L132" s="6">
        <v>215.4</v>
      </c>
      <c r="M132" s="6">
        <f t="shared" si="20"/>
        <v>136.97871416159862</v>
      </c>
      <c r="N132" s="6">
        <f t="shared" si="21"/>
        <v>112.59801359121798</v>
      </c>
    </row>
    <row r="133" spans="1:14" x14ac:dyDescent="0.2">
      <c r="A133" s="10">
        <v>2002</v>
      </c>
      <c r="B133" s="10" t="s">
        <v>8</v>
      </c>
      <c r="C133" s="22">
        <v>128.58000000000001</v>
      </c>
      <c r="D133" s="15" t="s">
        <v>21</v>
      </c>
      <c r="E133" s="3">
        <f t="shared" si="22"/>
        <v>176374.57064936982</v>
      </c>
      <c r="F133" s="14">
        <v>266.60000000000002</v>
      </c>
      <c r="G133" s="13">
        <f t="shared" si="23"/>
        <v>6.1642973946329782E-3</v>
      </c>
      <c r="H133" t="s">
        <v>23</v>
      </c>
      <c r="I133" s="13">
        <f t="shared" si="25"/>
        <v>1.3260105998691429E-2</v>
      </c>
      <c r="J133" s="1">
        <f t="shared" si="15"/>
        <v>163.12128163345352</v>
      </c>
      <c r="K133" s="3">
        <f t="shared" si="24"/>
        <v>223755.21863334329</v>
      </c>
      <c r="L133" s="6">
        <v>217.3</v>
      </c>
      <c r="M133" s="6">
        <f t="shared" si="20"/>
        <v>139.6394439617724</v>
      </c>
      <c r="N133" s="6">
        <f t="shared" si="21"/>
        <v>113.59121798222687</v>
      </c>
    </row>
    <row r="134" spans="1:14" x14ac:dyDescent="0.2">
      <c r="A134" s="10">
        <v>2003</v>
      </c>
      <c r="B134" s="10" t="s">
        <v>5</v>
      </c>
      <c r="C134" s="22">
        <v>130.47999999999999</v>
      </c>
      <c r="D134" s="15" t="s">
        <v>21</v>
      </c>
      <c r="E134" s="3">
        <f t="shared" si="22"/>
        <v>178980.82111004644</v>
      </c>
      <c r="F134" s="14">
        <v>269.26666666699998</v>
      </c>
      <c r="G134" s="13">
        <f t="shared" si="23"/>
        <v>1.0002500626406396E-2</v>
      </c>
      <c r="H134" t="s">
        <v>23</v>
      </c>
      <c r="I134" s="13">
        <f t="shared" si="25"/>
        <v>4.7742920318607496E-3</v>
      </c>
      <c r="J134" s="1">
        <f t="shared" si="15"/>
        <v>163.90007026858302</v>
      </c>
      <c r="K134" s="3">
        <f t="shared" si="24"/>
        <v>224823.49139075173</v>
      </c>
      <c r="L134" s="6">
        <v>218.7</v>
      </c>
      <c r="M134" s="6">
        <f t="shared" si="20"/>
        <v>141.70286707211119</v>
      </c>
      <c r="N134" s="6">
        <f t="shared" si="21"/>
        <v>114.32305279665447</v>
      </c>
    </row>
    <row r="135" spans="1:14" x14ac:dyDescent="0.2">
      <c r="A135" s="10">
        <v>2003</v>
      </c>
      <c r="B135" s="10" t="s">
        <v>6</v>
      </c>
      <c r="C135" s="22">
        <v>134.19999999999999</v>
      </c>
      <c r="D135" s="15" t="s">
        <v>21</v>
      </c>
      <c r="E135" s="3">
        <f t="shared" si="22"/>
        <v>184083.58516989756</v>
      </c>
      <c r="F135" s="14">
        <v>268.83333333299998</v>
      </c>
      <c r="G135" s="13">
        <f t="shared" si="23"/>
        <v>-1.6093092374329654E-3</v>
      </c>
      <c r="H135" t="s">
        <v>23</v>
      </c>
      <c r="I135" s="13">
        <f t="shared" si="25"/>
        <v>3.0119425730382066E-2</v>
      </c>
      <c r="J135" s="1">
        <f t="shared" si="15"/>
        <v>168.836646262242</v>
      </c>
      <c r="K135" s="3">
        <f t="shared" si="24"/>
        <v>231595.04584214068</v>
      </c>
      <c r="L135" s="6">
        <v>219.1</v>
      </c>
      <c r="M135" s="6">
        <f t="shared" si="20"/>
        <v>145.74283231972197</v>
      </c>
      <c r="N135" s="6">
        <f t="shared" si="21"/>
        <v>114.53214845791948</v>
      </c>
    </row>
    <row r="136" spans="1:14" x14ac:dyDescent="0.2">
      <c r="A136" s="10">
        <v>2003</v>
      </c>
      <c r="B136" s="10" t="s">
        <v>7</v>
      </c>
      <c r="C136" s="22">
        <v>138.41</v>
      </c>
      <c r="D136" s="15" t="s">
        <v>21</v>
      </c>
      <c r="E136" s="3">
        <f t="shared" si="22"/>
        <v>189858.48750644951</v>
      </c>
      <c r="F136" s="14">
        <v>270.866666667</v>
      </c>
      <c r="G136" s="13">
        <f t="shared" si="23"/>
        <v>7.5635461897181067E-3</v>
      </c>
      <c r="H136" t="s">
        <v>23</v>
      </c>
      <c r="I136" s="13">
        <f t="shared" si="25"/>
        <v>2.3807541738746885E-2</v>
      </c>
      <c r="J136" s="1">
        <f t="shared" si="15"/>
        <v>172.85623176516037</v>
      </c>
      <c r="K136" s="3">
        <f t="shared" si="24"/>
        <v>237108.75456251446</v>
      </c>
      <c r="L136" s="6">
        <v>220.1</v>
      </c>
      <c r="M136" s="6">
        <f t="shared" si="20"/>
        <v>150.31494352736749</v>
      </c>
      <c r="N136" s="6">
        <f t="shared" si="21"/>
        <v>115.05488761108207</v>
      </c>
    </row>
    <row r="137" spans="1:14" x14ac:dyDescent="0.2">
      <c r="A137" s="10">
        <v>2003</v>
      </c>
      <c r="B137" s="10" t="s">
        <v>8</v>
      </c>
      <c r="C137" s="22">
        <v>142.29</v>
      </c>
      <c r="D137" s="15" t="s">
        <v>21</v>
      </c>
      <c r="E137" s="3">
        <f t="shared" si="22"/>
        <v>195180.72528930492</v>
      </c>
      <c r="F137" s="14">
        <v>271.866666667</v>
      </c>
      <c r="G137" s="13">
        <f t="shared" si="23"/>
        <v>3.6918533103571516E-3</v>
      </c>
      <c r="H137" t="s">
        <v>23</v>
      </c>
      <c r="I137" s="13">
        <f t="shared" si="25"/>
        <v>2.4340803289599533E-2</v>
      </c>
      <c r="J137" s="1">
        <f t="shared" si="15"/>
        <v>177.06369129993757</v>
      </c>
      <c r="K137" s="3">
        <f t="shared" si="24"/>
        <v>242880.17211556254</v>
      </c>
      <c r="L137" s="6">
        <v>221.9</v>
      </c>
      <c r="M137" s="6">
        <f t="shared" si="20"/>
        <v>154.52867072111206</v>
      </c>
      <c r="N137" s="6">
        <f t="shared" si="21"/>
        <v>115.9958180867747</v>
      </c>
    </row>
    <row r="138" spans="1:14" x14ac:dyDescent="0.2">
      <c r="A138" s="10">
        <v>2004</v>
      </c>
      <c r="B138" s="10" t="s">
        <v>5</v>
      </c>
      <c r="C138" s="22">
        <v>146.26</v>
      </c>
      <c r="D138" s="15" t="s">
        <v>21</v>
      </c>
      <c r="E138" s="3">
        <f t="shared" si="22"/>
        <v>200626.41704135033</v>
      </c>
      <c r="F138" s="14">
        <v>274.2</v>
      </c>
      <c r="G138" s="13">
        <f t="shared" si="23"/>
        <v>8.5826385470713085E-3</v>
      </c>
      <c r="H138" t="s">
        <v>23</v>
      </c>
      <c r="I138" s="13">
        <f t="shared" si="25"/>
        <v>1.9318127494112103E-2</v>
      </c>
      <c r="J138" s="1">
        <f t="shared" si="15"/>
        <v>180.48423026304786</v>
      </c>
      <c r="K138" s="3">
        <f t="shared" si="24"/>
        <v>247572.16224628288</v>
      </c>
      <c r="L138" s="6">
        <v>222.9</v>
      </c>
      <c r="M138" s="6">
        <f t="shared" si="20"/>
        <v>158.84013900955688</v>
      </c>
      <c r="N138" s="6">
        <f t="shared" si="21"/>
        <v>116.51855723993727</v>
      </c>
    </row>
    <row r="139" spans="1:14" x14ac:dyDescent="0.2">
      <c r="A139" s="10">
        <v>2004</v>
      </c>
      <c r="B139" s="10" t="s">
        <v>6</v>
      </c>
      <c r="C139" s="22">
        <v>152.91999999999999</v>
      </c>
      <c r="D139" s="15" t="s">
        <v>21</v>
      </c>
      <c r="E139" s="3">
        <f t="shared" si="22"/>
        <v>209762.01076140636</v>
      </c>
      <c r="F139" s="14">
        <v>276.26666666699998</v>
      </c>
      <c r="G139" s="13">
        <f t="shared" si="23"/>
        <v>7.5370775601750761E-3</v>
      </c>
      <c r="H139" t="s">
        <v>23</v>
      </c>
      <c r="I139" s="13">
        <f t="shared" si="25"/>
        <v>3.7998270450217309E-2</v>
      </c>
      <c r="J139" s="1">
        <f t="shared" si="15"/>
        <v>187.34231885658244</v>
      </c>
      <c r="K139" s="3">
        <f t="shared" si="24"/>
        <v>256979.47622326223</v>
      </c>
      <c r="L139" s="6">
        <v>224.3</v>
      </c>
      <c r="M139" s="6">
        <f t="shared" si="20"/>
        <v>166.07298001737618</v>
      </c>
      <c r="N139" s="6">
        <f t="shared" si="21"/>
        <v>117.25039205436487</v>
      </c>
    </row>
    <row r="140" spans="1:14" x14ac:dyDescent="0.2">
      <c r="A140" s="10">
        <v>2004</v>
      </c>
      <c r="B140" s="10" t="s">
        <v>7</v>
      </c>
      <c r="C140" s="22">
        <v>158.53</v>
      </c>
      <c r="D140" s="15" t="s">
        <v>21</v>
      </c>
      <c r="E140" s="3">
        <f t="shared" si="22"/>
        <v>217457.30817424637</v>
      </c>
      <c r="F140" s="14">
        <v>278.133333333</v>
      </c>
      <c r="G140" s="13">
        <f t="shared" si="23"/>
        <v>6.7567567543356244E-3</v>
      </c>
      <c r="H140" t="s">
        <v>23</v>
      </c>
      <c r="I140" s="13">
        <f t="shared" si="25"/>
        <v>2.9929092055499762E-2</v>
      </c>
      <c r="J140" s="1">
        <f t="shared" si="15"/>
        <v>192.94930436353189</v>
      </c>
      <c r="K140" s="3">
        <f t="shared" si="24"/>
        <v>264670.63862352236</v>
      </c>
      <c r="L140" s="6">
        <v>225.7</v>
      </c>
      <c r="M140" s="6">
        <f t="shared" si="20"/>
        <v>172.16550825369245</v>
      </c>
      <c r="N140" s="6">
        <f t="shared" si="21"/>
        <v>117.98222686879245</v>
      </c>
    </row>
    <row r="141" spans="1:14" x14ac:dyDescent="0.2">
      <c r="A141" s="10">
        <v>2004</v>
      </c>
      <c r="B141" s="10" t="s">
        <v>8</v>
      </c>
      <c r="C141" s="22">
        <v>163.06</v>
      </c>
      <c r="D141" s="15" t="s">
        <v>21</v>
      </c>
      <c r="E141" s="3">
        <f t="shared" si="22"/>
        <v>223671.15795680697</v>
      </c>
      <c r="F141" s="14">
        <v>281.133333333</v>
      </c>
      <c r="G141" s="13">
        <f t="shared" si="23"/>
        <v>1.0786193672112532E-2</v>
      </c>
      <c r="H141" t="s">
        <v>23</v>
      </c>
      <c r="I141" s="13">
        <f t="shared" si="25"/>
        <v>1.7788839444647708E-2</v>
      </c>
      <c r="J141" s="1">
        <f t="shared" si="15"/>
        <v>196.38164855981123</v>
      </c>
      <c r="K141" s="3">
        <f t="shared" si="24"/>
        <v>269378.82211970858</v>
      </c>
      <c r="L141" s="6">
        <v>226.8</v>
      </c>
      <c r="M141" s="6">
        <f t="shared" si="20"/>
        <v>177.08514335360556</v>
      </c>
      <c r="N141" s="6">
        <f t="shared" si="21"/>
        <v>118.55723993727129</v>
      </c>
    </row>
    <row r="142" spans="1:14" x14ac:dyDescent="0.2">
      <c r="A142" s="10">
        <v>2005</v>
      </c>
      <c r="B142" s="10" t="s">
        <v>5</v>
      </c>
      <c r="C142" s="22">
        <v>169.19</v>
      </c>
      <c r="D142" s="15" t="s">
        <v>21</v>
      </c>
      <c r="E142" s="3">
        <f t="shared" si="22"/>
        <v>232079.74496941111</v>
      </c>
      <c r="F142" s="14">
        <v>282.43333333300001</v>
      </c>
      <c r="G142" s="13">
        <f t="shared" si="23"/>
        <v>4.6241403841649209E-3</v>
      </c>
      <c r="H142" t="s">
        <v>23</v>
      </c>
      <c r="I142" s="13">
        <f t="shared" si="25"/>
        <v>3.2969383472084335E-2</v>
      </c>
      <c r="J142" s="1">
        <f t="shared" si="15"/>
        <v>202.85623043805973</v>
      </c>
      <c r="K142" s="3">
        <f t="shared" si="24"/>
        <v>278260.07580543164</v>
      </c>
      <c r="L142" s="6">
        <v>228.4</v>
      </c>
      <c r="M142" s="6">
        <f t="shared" si="20"/>
        <v>183.74239791485664</v>
      </c>
      <c r="N142" s="6">
        <f t="shared" si="21"/>
        <v>119.39362258233142</v>
      </c>
    </row>
    <row r="143" spans="1:14" x14ac:dyDescent="0.2">
      <c r="A143" s="10">
        <v>2005</v>
      </c>
      <c r="B143" s="10" t="s">
        <v>6</v>
      </c>
      <c r="C143" s="22">
        <v>176.7</v>
      </c>
      <c r="D143" s="15" t="s">
        <v>21</v>
      </c>
      <c r="E143" s="3">
        <f t="shared" si="22"/>
        <v>242381.29284292771</v>
      </c>
      <c r="F143" s="14">
        <v>284.366666667</v>
      </c>
      <c r="G143" s="13">
        <f t="shared" si="23"/>
        <v>6.8452732231876201E-3</v>
      </c>
      <c r="H143" t="s">
        <v>23</v>
      </c>
      <c r="I143" s="13">
        <f t="shared" si="25"/>
        <v>3.7542692968667746E-2</v>
      </c>
      <c r="J143" s="1">
        <f t="shared" si="15"/>
        <v>210.47199961417712</v>
      </c>
      <c r="K143" s="3">
        <f t="shared" si="24"/>
        <v>288706.70839683316</v>
      </c>
      <c r="L143" s="6">
        <v>229.4</v>
      </c>
      <c r="M143" s="6">
        <f t="shared" si="20"/>
        <v>191.89834926151173</v>
      </c>
      <c r="N143" s="6">
        <f t="shared" si="21"/>
        <v>119.91636173549398</v>
      </c>
    </row>
    <row r="144" spans="1:14" x14ac:dyDescent="0.2">
      <c r="A144" s="10">
        <v>2005</v>
      </c>
      <c r="B144" s="10" t="s">
        <v>7</v>
      </c>
      <c r="C144" s="22">
        <v>183.08</v>
      </c>
      <c r="D144" s="15" t="s">
        <v>21</v>
      </c>
      <c r="E144" s="3">
        <f t="shared" si="22"/>
        <v>251132.80754772614</v>
      </c>
      <c r="F144" s="14">
        <v>288.66666666700002</v>
      </c>
      <c r="G144" s="13">
        <f t="shared" si="23"/>
        <v>1.5121322236531398E-2</v>
      </c>
      <c r="H144" t="s">
        <v>23</v>
      </c>
      <c r="I144" s="13">
        <f t="shared" si="25"/>
        <v>2.0985072783276326E-2</v>
      </c>
      <c r="J144" s="1">
        <f t="shared" si="15"/>
        <v>214.88876984492234</v>
      </c>
      <c r="K144" s="3">
        <f t="shared" si="24"/>
        <v>294765.23968556081</v>
      </c>
      <c r="L144" s="6">
        <v>230.7</v>
      </c>
      <c r="M144" s="6">
        <f t="shared" si="20"/>
        <v>198.82710686359687</v>
      </c>
      <c r="N144" s="6">
        <f t="shared" si="21"/>
        <v>120.59592263460533</v>
      </c>
    </row>
    <row r="145" spans="1:14" x14ac:dyDescent="0.2">
      <c r="A145" s="10">
        <v>2005</v>
      </c>
      <c r="B145" s="10" t="s">
        <v>8</v>
      </c>
      <c r="C145" s="22">
        <v>186.97</v>
      </c>
      <c r="D145" s="15" t="s">
        <v>21</v>
      </c>
      <c r="E145" s="3">
        <f t="shared" si="22"/>
        <v>256468.76243826933</v>
      </c>
      <c r="F145" s="14">
        <v>291.366666667</v>
      </c>
      <c r="G145" s="13">
        <f t="shared" si="23"/>
        <v>9.353348729781219E-3</v>
      </c>
      <c r="H145" t="s">
        <v>23</v>
      </c>
      <c r="I145" s="13">
        <f t="shared" si="25"/>
        <v>1.1894193328335412E-2</v>
      </c>
      <c r="J145" s="1">
        <f t="shared" si="15"/>
        <v>217.44469841754602</v>
      </c>
      <c r="K145" s="3">
        <f t="shared" si="24"/>
        <v>298271.23443285399</v>
      </c>
      <c r="L145" s="6">
        <v>232.2</v>
      </c>
      <c r="M145" s="6">
        <f t="shared" si="20"/>
        <v>203.0516941789748</v>
      </c>
      <c r="N145" s="6">
        <f t="shared" si="21"/>
        <v>121.38003136434918</v>
      </c>
    </row>
    <row r="146" spans="1:14" x14ac:dyDescent="0.2">
      <c r="A146" s="10">
        <v>2006</v>
      </c>
      <c r="B146" s="10" t="s">
        <v>5</v>
      </c>
      <c r="C146" s="22">
        <v>188.66</v>
      </c>
      <c r="D146" s="15" t="s">
        <v>21</v>
      </c>
      <c r="E146" s="3">
        <f t="shared" si="22"/>
        <v>258786.9536375028</v>
      </c>
      <c r="F146" s="14">
        <v>292.96666666700003</v>
      </c>
      <c r="G146" s="13">
        <f t="shared" si="23"/>
        <v>5.4913625443251401E-3</v>
      </c>
      <c r="H146" t="s">
        <v>23</v>
      </c>
      <c r="I146" s="13">
        <f t="shared" si="25"/>
        <v>3.5475206989759034E-3</v>
      </c>
      <c r="J146" s="1">
        <f t="shared" si="15"/>
        <v>218.21608798606485</v>
      </c>
      <c r="K146" s="3">
        <f t="shared" si="24"/>
        <v>299329.35781091364</v>
      </c>
      <c r="L146" s="6">
        <v>234.1</v>
      </c>
      <c r="M146" s="6">
        <f t="shared" si="20"/>
        <v>204.88705473501307</v>
      </c>
      <c r="N146" s="6">
        <f t="shared" si="21"/>
        <v>122.37323575535805</v>
      </c>
    </row>
    <row r="147" spans="1:14" x14ac:dyDescent="0.2">
      <c r="A147" s="10">
        <v>2006</v>
      </c>
      <c r="B147" s="10" t="s">
        <v>6</v>
      </c>
      <c r="C147" s="22">
        <v>189.93</v>
      </c>
      <c r="D147" s="15" t="s">
        <v>21</v>
      </c>
      <c r="E147" s="3">
        <f t="shared" si="22"/>
        <v>260529.02631384981</v>
      </c>
      <c r="F147" s="14">
        <v>295.5</v>
      </c>
      <c r="G147" s="13">
        <f t="shared" si="23"/>
        <v>8.647172600968478E-3</v>
      </c>
      <c r="H147" t="s">
        <v>23</v>
      </c>
      <c r="I147" s="13">
        <f t="shared" si="25"/>
        <v>-1.9154859689318737E-3</v>
      </c>
      <c r="J147" s="1">
        <f t="shared" si="15"/>
        <v>217.79809813133235</v>
      </c>
      <c r="K147" s="3">
        <f t="shared" si="24"/>
        <v>298755.99662593746</v>
      </c>
      <c r="L147" s="6">
        <v>236.9</v>
      </c>
      <c r="M147" s="6">
        <f t="shared" si="20"/>
        <v>206.26629018245004</v>
      </c>
      <c r="N147" s="6">
        <f t="shared" si="21"/>
        <v>123.83690538421328</v>
      </c>
    </row>
    <row r="148" spans="1:14" x14ac:dyDescent="0.2">
      <c r="A148" s="10">
        <v>2006</v>
      </c>
      <c r="B148" s="10" t="s">
        <v>7</v>
      </c>
      <c r="C148" s="22">
        <v>188.11</v>
      </c>
      <c r="D148" s="15" t="s">
        <v>21</v>
      </c>
      <c r="E148" s="3">
        <f t="shared" si="22"/>
        <v>258032.51271467537</v>
      </c>
      <c r="F148" s="14">
        <v>298.39999999999998</v>
      </c>
      <c r="G148" s="13">
        <f t="shared" si="23"/>
        <v>9.813874788493937E-3</v>
      </c>
      <c r="H148" t="s">
        <v>23</v>
      </c>
      <c r="I148" s="13">
        <f t="shared" si="25"/>
        <v>-1.9396352543456286E-2</v>
      </c>
      <c r="J148" s="1">
        <f t="shared" si="15"/>
        <v>213.57360943668274</v>
      </c>
      <c r="K148" s="3">
        <f t="shared" si="24"/>
        <v>292961.21999090916</v>
      </c>
      <c r="L148" s="6">
        <v>239.7</v>
      </c>
      <c r="M148" s="6">
        <f t="shared" si="20"/>
        <v>204.28974804517816</v>
      </c>
      <c r="N148" s="6">
        <f t="shared" si="21"/>
        <v>125.30057501306845</v>
      </c>
    </row>
    <row r="149" spans="1:14" x14ac:dyDescent="0.2">
      <c r="A149" s="10">
        <v>2006</v>
      </c>
      <c r="B149" s="10" t="s">
        <v>8</v>
      </c>
      <c r="C149" s="22">
        <v>186.44</v>
      </c>
      <c r="D149" s="15" t="s">
        <v>21</v>
      </c>
      <c r="E149" s="3">
        <f t="shared" si="22"/>
        <v>255741.75573081744</v>
      </c>
      <c r="F149" s="14">
        <v>297.133333333</v>
      </c>
      <c r="G149" s="13">
        <f t="shared" si="23"/>
        <v>-4.2448614845843613E-3</v>
      </c>
      <c r="H149" t="s">
        <v>23</v>
      </c>
      <c r="I149" s="13">
        <f t="shared" si="25"/>
        <v>-4.6329227905739234E-3</v>
      </c>
      <c r="J149" s="1">
        <f t="shared" si="15"/>
        <v>212.58413939405841</v>
      </c>
      <c r="K149" s="3">
        <f t="shared" si="24"/>
        <v>291603.95327805891</v>
      </c>
      <c r="L149" s="6">
        <v>242.1</v>
      </c>
      <c r="M149" s="6">
        <f t="shared" si="20"/>
        <v>202.4761077324066</v>
      </c>
      <c r="N149" s="6">
        <f t="shared" si="21"/>
        <v>126.55514898065864</v>
      </c>
    </row>
    <row r="150" spans="1:14" x14ac:dyDescent="0.2">
      <c r="A150" s="10">
        <v>2007</v>
      </c>
      <c r="B150" s="10" t="s">
        <v>5</v>
      </c>
      <c r="C150" s="22">
        <v>184.83</v>
      </c>
      <c r="D150" s="15" t="s">
        <v>21</v>
      </c>
      <c r="E150" s="3">
        <f t="shared" si="22"/>
        <v>253533.30139308618</v>
      </c>
      <c r="F150" s="14">
        <v>299.96666666700003</v>
      </c>
      <c r="G150" s="13">
        <f t="shared" si="23"/>
        <v>9.5355620394992346E-3</v>
      </c>
      <c r="H150" t="s">
        <v>23</v>
      </c>
      <c r="I150" s="13">
        <f t="shared" si="25"/>
        <v>-1.8171047986720756E-2</v>
      </c>
      <c r="J150" s="1">
        <f t="shared" ref="J150:J171" si="26">J151/(1+I151)</f>
        <v>208.72126279591325</v>
      </c>
      <c r="K150" s="3">
        <f t="shared" si="24"/>
        <v>286305.20384992583</v>
      </c>
      <c r="L150" s="6">
        <v>244.02</v>
      </c>
      <c r="M150" s="6">
        <f t="shared" ref="M150:M172" si="27">C150/$C$118*100</f>
        <v>200.72762814943528</v>
      </c>
      <c r="N150" s="6">
        <f t="shared" ref="N150:N172" si="28">L150/$L$118*100</f>
        <v>127.5588081547308</v>
      </c>
    </row>
    <row r="151" spans="1:14" x14ac:dyDescent="0.2">
      <c r="A151" s="10">
        <v>2007</v>
      </c>
      <c r="B151" s="10" t="s">
        <v>6</v>
      </c>
      <c r="C151" s="22">
        <v>183.17</v>
      </c>
      <c r="D151" s="15" t="s">
        <v>21</v>
      </c>
      <c r="E151" s="3">
        <f t="shared" si="22"/>
        <v>251256.26151691607</v>
      </c>
      <c r="F151" s="14">
        <v>303.5</v>
      </c>
      <c r="G151" s="13">
        <f t="shared" si="23"/>
        <v>1.1779086564049468E-2</v>
      </c>
      <c r="H151" t="s">
        <v>23</v>
      </c>
      <c r="I151" s="13">
        <f t="shared" si="25"/>
        <v>-2.0760312555501259E-2</v>
      </c>
      <c r="J151" s="1">
        <f t="shared" si="26"/>
        <v>204.38814414329119</v>
      </c>
      <c r="K151" s="3">
        <f t="shared" si="24"/>
        <v>280361.41833173489</v>
      </c>
      <c r="L151" s="6">
        <v>245.23599999999999</v>
      </c>
      <c r="M151" s="6">
        <f t="shared" si="27"/>
        <v>198.92484795829714</v>
      </c>
      <c r="N151" s="6">
        <f t="shared" si="28"/>
        <v>128.19445896497646</v>
      </c>
    </row>
    <row r="152" spans="1:14" x14ac:dyDescent="0.2">
      <c r="A152" s="10">
        <v>2007</v>
      </c>
      <c r="B152" s="10" t="s">
        <v>7</v>
      </c>
      <c r="C152" s="22">
        <v>180.01</v>
      </c>
      <c r="D152" s="15" t="s">
        <v>21</v>
      </c>
      <c r="E152" s="3">
        <f t="shared" si="22"/>
        <v>246921.6554875802</v>
      </c>
      <c r="F152" s="14">
        <v>305.39999999999998</v>
      </c>
      <c r="G152" s="13">
        <f t="shared" si="23"/>
        <v>6.26029654036242E-3</v>
      </c>
      <c r="H152" t="s">
        <v>23</v>
      </c>
      <c r="I152" s="13">
        <f t="shared" si="25"/>
        <v>-2.3512029902812537E-2</v>
      </c>
      <c r="J152" s="1">
        <f t="shared" si="26"/>
        <v>199.58256398641376</v>
      </c>
      <c r="K152" s="3">
        <f t="shared" si="24"/>
        <v>273769.55228032422</v>
      </c>
      <c r="L152" s="6">
        <v>246.815</v>
      </c>
      <c r="M152" s="6">
        <f t="shared" si="27"/>
        <v>195.49304952215465</v>
      </c>
      <c r="N152" s="6">
        <f t="shared" si="28"/>
        <v>129.01986408782017</v>
      </c>
    </row>
    <row r="153" spans="1:14" x14ac:dyDescent="0.2">
      <c r="A153" s="10">
        <v>2007</v>
      </c>
      <c r="B153" s="10" t="s">
        <v>8</v>
      </c>
      <c r="C153" s="22">
        <v>170.75</v>
      </c>
      <c r="D153" s="15" t="s">
        <v>21</v>
      </c>
      <c r="E153" s="3">
        <f t="shared" si="22"/>
        <v>234219.61376870351</v>
      </c>
      <c r="F153" s="14">
        <v>309</v>
      </c>
      <c r="G153" s="13">
        <f t="shared" si="23"/>
        <v>1.1787819253438192E-2</v>
      </c>
      <c r="H153" t="s">
        <v>23</v>
      </c>
      <c r="I153" s="13">
        <f t="shared" si="25"/>
        <v>-6.3229405831961571E-2</v>
      </c>
      <c r="J153" s="1">
        <f t="shared" si="26"/>
        <v>186.96307705113335</v>
      </c>
      <c r="K153" s="3">
        <f t="shared" si="24"/>
        <v>256459.26615475721</v>
      </c>
      <c r="L153" s="6">
        <v>248.876</v>
      </c>
      <c r="M153" s="6">
        <f t="shared" si="27"/>
        <v>185.43657688966118</v>
      </c>
      <c r="N153" s="6">
        <f t="shared" si="28"/>
        <v>130.09722948248822</v>
      </c>
    </row>
    <row r="154" spans="1:14" x14ac:dyDescent="0.2">
      <c r="A154" s="10">
        <v>2008</v>
      </c>
      <c r="B154" s="10" t="s">
        <v>5</v>
      </c>
      <c r="C154" s="22">
        <v>159.36000000000001</v>
      </c>
      <c r="D154" s="15" t="s">
        <v>21</v>
      </c>
      <c r="E154" s="3">
        <f t="shared" si="22"/>
        <v>218595.82811233142</v>
      </c>
      <c r="F154" s="14">
        <v>312.5</v>
      </c>
      <c r="G154" s="13">
        <f t="shared" si="23"/>
        <v>1.1326860841423869E-2</v>
      </c>
      <c r="H154" t="s">
        <v>23</v>
      </c>
      <c r="I154" s="13">
        <f t="shared" si="25"/>
        <v>-7.8032570943912805E-2</v>
      </c>
      <c r="J154" s="1">
        <f t="shared" si="26"/>
        <v>172.37386747724855</v>
      </c>
      <c r="K154" s="3">
        <f t="shared" si="24"/>
        <v>236447.0902743123</v>
      </c>
      <c r="L154" s="6">
        <v>250.48099999999999</v>
      </c>
      <c r="M154" s="6">
        <f t="shared" si="27"/>
        <v>173.06689834926152</v>
      </c>
      <c r="N154" s="6">
        <f t="shared" si="28"/>
        <v>130.93622582331415</v>
      </c>
    </row>
    <row r="155" spans="1:14" x14ac:dyDescent="0.2">
      <c r="A155" s="10">
        <v>2008</v>
      </c>
      <c r="B155" s="10" t="s">
        <v>6</v>
      </c>
      <c r="C155" s="22">
        <v>155.93</v>
      </c>
      <c r="D155" s="15" t="s">
        <v>21</v>
      </c>
      <c r="E155" s="3">
        <f t="shared" si="22"/>
        <v>213890.86017542571</v>
      </c>
      <c r="F155" s="14">
        <v>316.53333333299997</v>
      </c>
      <c r="G155" s="13">
        <f t="shared" si="23"/>
        <v>1.290666666559992E-2</v>
      </c>
      <c r="H155" t="s">
        <v>23</v>
      </c>
      <c r="I155" s="13">
        <f t="shared" si="25"/>
        <v>-3.4430261043109978E-2</v>
      </c>
      <c r="J155" s="1">
        <f t="shared" si="26"/>
        <v>166.43899022299644</v>
      </c>
      <c r="K155" s="3">
        <f t="shared" si="24"/>
        <v>228306.15523328393</v>
      </c>
      <c r="L155" s="6">
        <v>251.57599999999999</v>
      </c>
      <c r="M155" s="6">
        <f t="shared" si="27"/>
        <v>169.34187662901826</v>
      </c>
      <c r="N155" s="6">
        <f t="shared" si="28"/>
        <v>131.50862519602717</v>
      </c>
    </row>
    <row r="156" spans="1:14" x14ac:dyDescent="0.2">
      <c r="A156" s="10">
        <v>2008</v>
      </c>
      <c r="B156" s="10" t="s">
        <v>7</v>
      </c>
      <c r="C156" s="22">
        <v>150.47999999999999</v>
      </c>
      <c r="D156" s="15" t="s">
        <v>21</v>
      </c>
      <c r="E156" s="3">
        <f t="shared" si="22"/>
        <v>206415.03648559001</v>
      </c>
      <c r="F156" s="14">
        <v>321.5</v>
      </c>
      <c r="G156" s="13">
        <f t="shared" si="23"/>
        <v>1.5690817187253403E-2</v>
      </c>
      <c r="H156" t="s">
        <v>23</v>
      </c>
      <c r="I156" s="13">
        <f t="shared" si="25"/>
        <v>-5.0642398024808855E-2</v>
      </c>
      <c r="J156" s="1">
        <f>J157/(1+I157)</f>
        <v>158.01012063327619</v>
      </c>
      <c r="K156" s="3">
        <f t="shared" si="24"/>
        <v>216744.18404844619</v>
      </c>
      <c r="L156" s="6">
        <v>252.95699999999999</v>
      </c>
      <c r="M156" s="6">
        <f t="shared" si="27"/>
        <v>163.42311033883578</v>
      </c>
      <c r="N156" s="6">
        <f t="shared" si="28"/>
        <v>132.23052796654468</v>
      </c>
    </row>
    <row r="157" spans="1:14" x14ac:dyDescent="0.2">
      <c r="A157" s="10">
        <v>2008</v>
      </c>
      <c r="B157" s="10" t="s">
        <v>8</v>
      </c>
      <c r="C157" s="22">
        <v>139.41</v>
      </c>
      <c r="D157" s="15" t="s">
        <v>21</v>
      </c>
      <c r="E157" s="3">
        <f t="shared" si="22"/>
        <v>191230.19827522669</v>
      </c>
      <c r="F157" s="14">
        <v>313.83333333299998</v>
      </c>
      <c r="G157" s="13">
        <f t="shared" si="23"/>
        <v>-2.3846552618973615E-2</v>
      </c>
      <c r="H157" t="s">
        <v>23</v>
      </c>
      <c r="I157" s="13">
        <f t="shared" si="25"/>
        <v>-4.9718040682461773E-2</v>
      </c>
      <c r="J157" s="1">
        <f t="shared" si="26"/>
        <v>150.15416702739026</v>
      </c>
      <c r="K157" s="3">
        <f t="shared" si="24"/>
        <v>205968.08788823854</v>
      </c>
      <c r="L157" s="6">
        <v>254.66900000000001</v>
      </c>
      <c r="M157" s="6">
        <f t="shared" si="27"/>
        <v>151.40095569070374</v>
      </c>
      <c r="N157" s="6">
        <f t="shared" si="28"/>
        <v>133.125457396759</v>
      </c>
    </row>
    <row r="158" spans="1:14" x14ac:dyDescent="0.2">
      <c r="A158" s="10">
        <v>2009</v>
      </c>
      <c r="B158" s="10" t="s">
        <v>5</v>
      </c>
      <c r="C158" s="22">
        <v>129.16999999999999</v>
      </c>
      <c r="D158" s="15" t="s">
        <v>21</v>
      </c>
      <c r="E158" s="3">
        <f t="shared" si="22"/>
        <v>177183.88000294834</v>
      </c>
      <c r="F158" s="14">
        <v>312</v>
      </c>
      <c r="G158" s="13">
        <f t="shared" si="23"/>
        <v>-5.8417419001655091E-3</v>
      </c>
      <c r="H158" t="s">
        <v>23</v>
      </c>
      <c r="I158" s="13">
        <f t="shared" si="25"/>
        <v>-6.7610664670381904E-2</v>
      </c>
      <c r="J158" s="1">
        <f t="shared" si="26"/>
        <v>140.00214399164085</v>
      </c>
      <c r="K158" s="3">
        <f t="shared" si="24"/>
        <v>192042.4485652271</v>
      </c>
      <c r="L158" s="6">
        <v>255.779</v>
      </c>
      <c r="M158" s="6">
        <f t="shared" si="27"/>
        <v>140.28019113814074</v>
      </c>
      <c r="N158" s="6">
        <f t="shared" si="28"/>
        <v>133.70569785676946</v>
      </c>
    </row>
    <row r="159" spans="1:14" x14ac:dyDescent="0.2">
      <c r="A159" s="10">
        <v>2009</v>
      </c>
      <c r="B159" s="10" t="s">
        <v>6</v>
      </c>
      <c r="C159" s="22">
        <v>133.19</v>
      </c>
      <c r="D159" s="15" t="s">
        <v>21</v>
      </c>
      <c r="E159" s="3">
        <f t="shared" si="22"/>
        <v>182698.1572934326</v>
      </c>
      <c r="F159" s="14">
        <v>313.46666666700003</v>
      </c>
      <c r="G159" s="13">
        <f t="shared" si="23"/>
        <v>4.7008547019231628E-3</v>
      </c>
      <c r="H159" t="s">
        <v>23</v>
      </c>
      <c r="I159" s="13">
        <f t="shared" si="25"/>
        <v>2.6420922800592939E-2</v>
      </c>
      <c r="J159" s="1">
        <f t="shared" si="26"/>
        <v>143.7011298299615</v>
      </c>
      <c r="K159" s="3">
        <f t="shared" si="24"/>
        <v>197116.38727320579</v>
      </c>
      <c r="L159">
        <v>256.875</v>
      </c>
      <c r="M159" s="6">
        <f t="shared" si="27"/>
        <v>144.64596003475239</v>
      </c>
      <c r="N159" s="6">
        <f t="shared" si="28"/>
        <v>134.27861996863564</v>
      </c>
    </row>
    <row r="160" spans="1:14" x14ac:dyDescent="0.2">
      <c r="A160" s="10">
        <v>2009</v>
      </c>
      <c r="B160" s="10" t="s">
        <v>7</v>
      </c>
      <c r="C160" s="22">
        <v>137.51</v>
      </c>
      <c r="D160" s="15" t="s">
        <v>21</v>
      </c>
      <c r="E160" s="3">
        <f t="shared" si="22"/>
        <v>188623.94781455002</v>
      </c>
      <c r="F160" s="14">
        <v>316.3</v>
      </c>
      <c r="G160" s="13">
        <f t="shared" si="23"/>
        <v>9.0387069321469227E-3</v>
      </c>
      <c r="H160" t="s">
        <v>23</v>
      </c>
      <c r="I160" s="13">
        <f t="shared" si="25"/>
        <v>2.3396160550396727E-2</v>
      </c>
      <c r="J160" s="1">
        <f t="shared" si="26"/>
        <v>147.06318453473668</v>
      </c>
      <c r="K160" s="3">
        <f t="shared" si="24"/>
        <v>201728.1539169639</v>
      </c>
      <c r="L160">
        <v>257.15499999999997</v>
      </c>
      <c r="M160" s="6">
        <f t="shared" si="27"/>
        <v>149.33753258036489</v>
      </c>
      <c r="N160" s="6">
        <f t="shared" si="28"/>
        <v>134.42498693152115</v>
      </c>
    </row>
    <row r="161" spans="1:14" x14ac:dyDescent="0.2">
      <c r="A161" s="10">
        <v>2009</v>
      </c>
      <c r="B161" s="10" t="s">
        <v>8</v>
      </c>
      <c r="C161" s="22">
        <v>135.99</v>
      </c>
      <c r="D161" s="15" t="s">
        <v>21</v>
      </c>
      <c r="E161" s="3">
        <f t="shared" si="22"/>
        <v>186538.94744600871</v>
      </c>
      <c r="F161" s="14">
        <v>318.46666666700003</v>
      </c>
      <c r="G161" s="13">
        <f t="shared" si="23"/>
        <v>6.8500368858679384E-3</v>
      </c>
      <c r="H161" t="s">
        <v>23</v>
      </c>
      <c r="I161" s="13">
        <f t="shared" si="25"/>
        <v>-1.7903778431937134E-2</v>
      </c>
      <c r="J161" s="1">
        <f t="shared" si="26"/>
        <v>144.43019786333167</v>
      </c>
      <c r="K161" s="3">
        <f>K162/(1+I162)</f>
        <v>198116.45774575087</v>
      </c>
      <c r="L161">
        <v>256.73099999999999</v>
      </c>
      <c r="M161" s="6">
        <f t="shared" si="27"/>
        <v>147.68679409209383</v>
      </c>
      <c r="N161" s="6">
        <f t="shared" si="28"/>
        <v>134.20334553058021</v>
      </c>
    </row>
    <row r="162" spans="1:14" x14ac:dyDescent="0.2">
      <c r="A162" s="10">
        <v>2010</v>
      </c>
      <c r="B162" s="10" t="s">
        <v>5</v>
      </c>
      <c r="C162" s="22">
        <v>132.08000000000001</v>
      </c>
      <c r="D162" s="15" t="s">
        <v>21</v>
      </c>
      <c r="E162" s="3">
        <f t="shared" si="22"/>
        <v>181175.55834008995</v>
      </c>
      <c r="F162" s="14">
        <v>319.46666666700003</v>
      </c>
      <c r="G162" s="13">
        <f t="shared" si="23"/>
        <v>3.1400460540054187E-3</v>
      </c>
      <c r="H162" t="s">
        <v>23</v>
      </c>
      <c r="I162" s="13">
        <f t="shared" si="25"/>
        <v>-3.1892160180044038E-2</v>
      </c>
      <c r="J162" s="1">
        <f t="shared" si="26"/>
        <v>139.82400685823885</v>
      </c>
      <c r="K162" s="3">
        <f t="shared" si="24"/>
        <v>191798.09594102047</v>
      </c>
      <c r="L162">
        <v>256.483</v>
      </c>
      <c r="M162" s="6">
        <f t="shared" si="27"/>
        <v>143.44048653344919</v>
      </c>
      <c r="N162" s="6">
        <f t="shared" si="28"/>
        <v>134.07370622059591</v>
      </c>
    </row>
    <row r="163" spans="1:14" x14ac:dyDescent="0.2">
      <c r="A163" s="10">
        <v>2010</v>
      </c>
      <c r="B163" s="10" t="s">
        <v>6</v>
      </c>
      <c r="C163" s="22">
        <v>138.28</v>
      </c>
      <c r="D163" s="15" t="s">
        <v>21</v>
      </c>
      <c r="E163" s="3">
        <f t="shared" si="22"/>
        <v>189680.16510650844</v>
      </c>
      <c r="F163" s="14">
        <v>319.03333333299997</v>
      </c>
      <c r="G163" s="13">
        <f t="shared" si="23"/>
        <v>-1.3564273810504623E-3</v>
      </c>
      <c r="H163" t="s">
        <v>23</v>
      </c>
      <c r="I163" s="13">
        <f t="shared" si="25"/>
        <v>4.8297675109699734E-2</v>
      </c>
      <c r="J163" s="1">
        <f t="shared" si="26"/>
        <v>146.5771813140145</v>
      </c>
      <c r="K163" s="3">
        <f t="shared" si="24"/>
        <v>201061.49806543888</v>
      </c>
      <c r="L163">
        <v>256.16300000000001</v>
      </c>
      <c r="M163" s="6">
        <f t="shared" si="27"/>
        <v>150.17376194613382</v>
      </c>
      <c r="N163" s="6">
        <f t="shared" si="28"/>
        <v>133.9064296915839</v>
      </c>
    </row>
    <row r="164" spans="1:14" x14ac:dyDescent="0.2">
      <c r="A164" s="10">
        <v>2010</v>
      </c>
      <c r="B164" s="10" t="s">
        <v>7</v>
      </c>
      <c r="C164" s="22">
        <v>135.61000000000001</v>
      </c>
      <c r="D164" s="15" t="s">
        <v>21</v>
      </c>
      <c r="E164" s="3">
        <f t="shared" si="22"/>
        <v>186017.6973538734</v>
      </c>
      <c r="F164" s="14">
        <v>320.16666666700002</v>
      </c>
      <c r="G164" s="13">
        <f t="shared" si="23"/>
        <v>3.5523978706548665E-3</v>
      </c>
      <c r="H164" t="s">
        <v>23</v>
      </c>
      <c r="I164" s="13">
        <f t="shared" si="25"/>
        <v>-2.2861046988386868E-2</v>
      </c>
      <c r="J164" s="1">
        <f t="shared" si="26"/>
        <v>143.2262734845695</v>
      </c>
      <c r="K164" s="3">
        <f t="shared" si="24"/>
        <v>196465.02171060944</v>
      </c>
      <c r="L164">
        <v>256.50900000000001</v>
      </c>
      <c r="M164" s="6">
        <f t="shared" si="27"/>
        <v>147.27410947002608</v>
      </c>
      <c r="N164" s="6">
        <f t="shared" si="28"/>
        <v>134.08729743857813</v>
      </c>
    </row>
    <row r="165" spans="1:14" x14ac:dyDescent="0.2">
      <c r="A165" s="10">
        <v>2010</v>
      </c>
      <c r="B165" s="10" t="s">
        <v>8</v>
      </c>
      <c r="C165" s="22">
        <v>130.88999999999999</v>
      </c>
      <c r="D165" s="15" t="s">
        <v>21</v>
      </c>
      <c r="E165" s="3">
        <f t="shared" si="22"/>
        <v>179543.22252524507</v>
      </c>
      <c r="F165" s="14">
        <v>322.39999999999998</v>
      </c>
      <c r="G165" s="13">
        <f t="shared" si="23"/>
        <v>6.9755335752139658E-3</v>
      </c>
      <c r="H165" t="s">
        <v>23</v>
      </c>
      <c r="I165" s="13">
        <f t="shared" si="25"/>
        <v>-4.1781226370730673E-2</v>
      </c>
      <c r="J165" s="1">
        <f t="shared" si="26"/>
        <v>137.24210412987452</v>
      </c>
      <c r="K165" s="3">
        <f t="shared" si="24"/>
        <v>188256.47216458793</v>
      </c>
      <c r="L165">
        <v>257.202</v>
      </c>
      <c r="M165" s="6">
        <f t="shared" si="27"/>
        <v>142.14813205907905</v>
      </c>
      <c r="N165" s="6">
        <f t="shared" si="28"/>
        <v>134.44955567171982</v>
      </c>
    </row>
    <row r="166" spans="1:14" x14ac:dyDescent="0.2">
      <c r="A166" s="10">
        <v>2011</v>
      </c>
      <c r="B166" s="10" t="s">
        <v>5</v>
      </c>
      <c r="C166" s="22">
        <v>125.62</v>
      </c>
      <c r="D166" s="15" t="s">
        <v>21</v>
      </c>
      <c r="E166" s="3">
        <f t="shared" si="22"/>
        <v>172314.30677378937</v>
      </c>
      <c r="F166" s="14">
        <v>326.133333333</v>
      </c>
      <c r="G166" s="13">
        <f t="shared" si="23"/>
        <v>1.1579818030396982E-2</v>
      </c>
      <c r="H166" t="s">
        <v>23</v>
      </c>
      <c r="I166" s="13">
        <f t="shared" si="25"/>
        <v>-5.1842634135523258E-2</v>
      </c>
      <c r="J166" s="1">
        <f t="shared" si="26"/>
        <v>130.12711193748004</v>
      </c>
      <c r="K166" s="3">
        <f t="shared" si="24"/>
        <v>178496.76075451489</v>
      </c>
      <c r="L166">
        <v>258.07299999999998</v>
      </c>
      <c r="M166" s="6">
        <f t="shared" si="27"/>
        <v>136.42484795829714</v>
      </c>
      <c r="N166" s="6">
        <f t="shared" si="28"/>
        <v>134.9048614741244</v>
      </c>
    </row>
    <row r="167" spans="1:14" x14ac:dyDescent="0.2">
      <c r="A167" s="10">
        <v>2011</v>
      </c>
      <c r="B167" s="10" t="s">
        <v>6</v>
      </c>
      <c r="C167" s="22">
        <v>130.78</v>
      </c>
      <c r="D167" s="15" t="s">
        <v>21</v>
      </c>
      <c r="E167" s="3">
        <f t="shared" si="22"/>
        <v>179392.3343406796</v>
      </c>
      <c r="F167" s="14">
        <v>329.7</v>
      </c>
      <c r="G167" s="13">
        <f t="shared" si="23"/>
        <v>1.0936222404958063E-2</v>
      </c>
      <c r="H167" t="s">
        <v>23</v>
      </c>
      <c r="I167" s="13">
        <f t="shared" si="25"/>
        <v>3.014003933680276E-2</v>
      </c>
      <c r="J167" s="1">
        <f t="shared" si="26"/>
        <v>134.04914821006022</v>
      </c>
      <c r="K167" s="3">
        <f t="shared" si="24"/>
        <v>183876.66014514785</v>
      </c>
      <c r="L167" s="6">
        <v>258.58699999999999</v>
      </c>
      <c r="M167" s="6">
        <f t="shared" si="27"/>
        <v>142.02867072111206</v>
      </c>
      <c r="N167" s="6">
        <f t="shared" si="28"/>
        <v>135.17354939884996</v>
      </c>
    </row>
    <row r="168" spans="1:14" x14ac:dyDescent="0.2">
      <c r="A168" s="10">
        <v>2011</v>
      </c>
      <c r="B168" s="10" t="s">
        <v>7</v>
      </c>
      <c r="C168" s="22">
        <v>130.9</v>
      </c>
      <c r="D168" s="15" t="s">
        <v>21</v>
      </c>
      <c r="E168" s="3">
        <f>(C168/$C$172)*$E$172</f>
        <v>179556.93963293289</v>
      </c>
      <c r="F168" s="20">
        <v>332.23333333300002</v>
      </c>
      <c r="G168" s="13">
        <f t="shared" si="23"/>
        <v>7.6837529056719145E-3</v>
      </c>
      <c r="H168" t="s">
        <v>23</v>
      </c>
      <c r="I168" s="13">
        <f t="shared" si="25"/>
        <v>-6.766181411559602E-3</v>
      </c>
      <c r="J168" s="1">
        <f t="shared" si="26"/>
        <v>133.14214735520591</v>
      </c>
      <c r="K168" s="3">
        <f t="shared" si="24"/>
        <v>182632.51730525409</v>
      </c>
      <c r="L168" s="21">
        <v>260.178</v>
      </c>
      <c r="M168" s="6">
        <f t="shared" si="27"/>
        <v>142.15899218071243</v>
      </c>
      <c r="N168" s="6">
        <f t="shared" si="28"/>
        <v>136.00522739153163</v>
      </c>
    </row>
    <row r="169" spans="1:14" x14ac:dyDescent="0.2">
      <c r="A169" s="10">
        <v>2011</v>
      </c>
      <c r="B169" s="10" t="s">
        <v>8</v>
      </c>
      <c r="C169" s="22">
        <v>125.99</v>
      </c>
      <c r="D169" s="15" t="s">
        <v>21</v>
      </c>
      <c r="E169" s="3">
        <f t="shared" ref="E169:E171" si="29">(C169/$C$172)*$E$172</f>
        <v>172821.83975823692</v>
      </c>
      <c r="F169" s="20">
        <v>333.33333333299998</v>
      </c>
      <c r="G169" s="13">
        <f t="shared" si="23"/>
        <v>3.3109260559880394E-3</v>
      </c>
      <c r="H169" t="s">
        <v>23</v>
      </c>
      <c r="I169" s="13">
        <f t="shared" si="25"/>
        <v>-4.0820475330243244E-2</v>
      </c>
      <c r="J169" s="1">
        <f t="shared" si="26"/>
        <v>127.70722161367712</v>
      </c>
      <c r="K169" s="3">
        <f t="shared" si="24"/>
        <v>175177.37113809475</v>
      </c>
      <c r="L169" s="21">
        <v>261.50299999999999</v>
      </c>
      <c r="M169" s="6">
        <f t="shared" si="27"/>
        <v>136.82667245873154</v>
      </c>
      <c r="N169" s="6">
        <f t="shared" si="28"/>
        <v>136.69785676947203</v>
      </c>
    </row>
    <row r="170" spans="1:14" x14ac:dyDescent="0.2">
      <c r="A170" s="10">
        <v>2012</v>
      </c>
      <c r="B170" s="10" t="s">
        <v>5</v>
      </c>
      <c r="C170" s="16">
        <v>124.01</v>
      </c>
      <c r="D170" s="15" t="s">
        <v>21</v>
      </c>
      <c r="E170" s="3">
        <f t="shared" si="29"/>
        <v>170105.85243605811</v>
      </c>
      <c r="F170" s="20">
        <v>335.366666667</v>
      </c>
      <c r="G170" s="13">
        <f>(F170/F169)-1</f>
        <v>6.1000000020061673E-3</v>
      </c>
      <c r="H170" t="s">
        <v>23</v>
      </c>
      <c r="I170" s="13">
        <f t="shared" si="25"/>
        <v>-2.1815532980813956E-2</v>
      </c>
      <c r="J170" s="1">
        <f t="shared" si="26"/>
        <v>124.92122050867583</v>
      </c>
      <c r="K170" s="3">
        <f t="shared" si="24"/>
        <v>171355.78342053934</v>
      </c>
      <c r="L170" s="21">
        <v>262.81200000000001</v>
      </c>
      <c r="M170" s="6">
        <f t="shared" si="27"/>
        <v>134.67636837532581</v>
      </c>
      <c r="N170" s="6">
        <f t="shared" si="28"/>
        <v>137.38212232096183</v>
      </c>
    </row>
    <row r="171" spans="1:14" x14ac:dyDescent="0.2">
      <c r="A171" s="10">
        <v>2012</v>
      </c>
      <c r="B171" s="10" t="s">
        <v>6</v>
      </c>
      <c r="C171" s="16">
        <v>132.81</v>
      </c>
      <c r="D171" s="15" t="s">
        <v>21</v>
      </c>
      <c r="E171" s="3">
        <f t="shared" si="29"/>
        <v>182176.90720129729</v>
      </c>
      <c r="F171" s="20">
        <v>335.96666666700003</v>
      </c>
      <c r="G171" s="13">
        <f t="shared" ref="G171:G173" si="30">(F171/F170)-1</f>
        <v>1.7890865719096816E-3</v>
      </c>
      <c r="H171" t="s">
        <v>23</v>
      </c>
      <c r="I171" s="13">
        <f t="shared" si="25"/>
        <v>6.9172932620090943E-2</v>
      </c>
      <c r="J171" s="1">
        <f t="shared" si="26"/>
        <v>133.56238767774198</v>
      </c>
      <c r="K171" s="3">
        <f t="shared" si="24"/>
        <v>183208.96548115122</v>
      </c>
      <c r="L171" s="21">
        <v>264.012</v>
      </c>
      <c r="M171" s="6">
        <f t="shared" si="27"/>
        <v>144.23327541268463</v>
      </c>
      <c r="N171" s="6">
        <f t="shared" si="28"/>
        <v>138.0094093047569</v>
      </c>
    </row>
    <row r="172" spans="1:14" x14ac:dyDescent="0.2">
      <c r="A172" s="10">
        <v>2012</v>
      </c>
      <c r="B172" s="10" t="s">
        <v>7</v>
      </c>
      <c r="C172" s="16">
        <v>135.66999999999999</v>
      </c>
      <c r="D172" s="15" t="s">
        <v>21</v>
      </c>
      <c r="E172" s="3">
        <v>186100</v>
      </c>
      <c r="F172" s="20">
        <v>337.9</v>
      </c>
      <c r="G172" s="13">
        <f t="shared" si="30"/>
        <v>5.7545391397897383E-3</v>
      </c>
      <c r="H172" t="s">
        <v>23</v>
      </c>
      <c r="I172" s="13">
        <f t="shared" si="25"/>
        <v>1.5779983862996172E-2</v>
      </c>
      <c r="J172" s="1">
        <f>C172</f>
        <v>135.66999999999999</v>
      </c>
      <c r="K172" s="3">
        <f>E172</f>
        <v>186100</v>
      </c>
      <c r="L172" s="21">
        <v>265.42200000000003</v>
      </c>
      <c r="M172" s="6">
        <f t="shared" si="27"/>
        <v>147.33927019982622</v>
      </c>
      <c r="N172" s="6">
        <f t="shared" si="28"/>
        <v>138.74647151071616</v>
      </c>
    </row>
    <row r="173" spans="1:14" x14ac:dyDescent="0.2">
      <c r="A173" s="10">
        <v>2012</v>
      </c>
      <c r="B173" s="10" t="s">
        <v>8</v>
      </c>
      <c r="D173" s="15" t="s">
        <v>21</v>
      </c>
      <c r="F173" s="20">
        <v>339.8</v>
      </c>
      <c r="G173" s="13">
        <f t="shared" si="30"/>
        <v>5.622965374371125E-3</v>
      </c>
      <c r="H173" t="s">
        <v>23</v>
      </c>
      <c r="L173" s="21">
        <v>267.09899999999999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Home Price Index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2006-02-17T14:20:05Z</dcterms:created>
  <dcterms:modified xsi:type="dcterms:W3CDTF">2013-01-07T00:35:02Z</dcterms:modified>
</cp:coreProperties>
</file>