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<sst xmlns="http://schemas.openxmlformats.org/spreadsheetml/2006/main" count="55" uniqueCount="49">
  <si>
    <t xml:space="preserve">Rider Charge</t>
  </si>
  <si>
    <t xml:space="preserve">Wage</t>
  </si>
  <si>
    <t xml:space="preserve">Q1</t>
  </si>
  <si>
    <t xml:space="preserve">Q2</t>
  </si>
  <si>
    <t xml:space="preserve">Q3</t>
  </si>
  <si>
    <t xml:space="preserve">Q4</t>
  </si>
  <si>
    <t xml:space="preserve">TOTAL</t>
  </si>
  <si>
    <t xml:space="preserve">Initial Drivers</t>
  </si>
  <si>
    <t xml:space="preserve">Initial Riders</t>
  </si>
  <si>
    <t xml:space="preserve">Requests per Rider (month)</t>
  </si>
  <si>
    <t xml:space="preserve">Monthly Driver Churn</t>
  </si>
  <si>
    <t xml:space="preserve">Monthly Unmatched Rider Churn</t>
  </si>
  <si>
    <t xml:space="preserve">Monthly Matched Rider Churn</t>
  </si>
  <si>
    <t xml:space="preserve">Driver CAC</t>
  </si>
  <si>
    <t xml:space="preserve">Rider CAC</t>
  </si>
  <si>
    <t xml:space="preserve">Driver Acquisition (month)</t>
  </si>
  <si>
    <t xml:space="preserve">Rider Acquisition (month)</t>
  </si>
  <si>
    <t xml:space="preserve">Increment of Rides Accepted per $1</t>
  </si>
  <si>
    <t xml:space="preserve">Wage at 0 Rides</t>
  </si>
  <si>
    <t xml:space="preserve">Profit</t>
  </si>
  <si>
    <t xml:space="preserve">Rides Per Driver</t>
  </si>
  <si>
    <t xml:space="preserve">Month</t>
  </si>
  <si>
    <t xml:space="preserve">Drivers</t>
  </si>
  <si>
    <t xml:space="preserve">   Carryover from Last</t>
  </si>
  <si>
    <t xml:space="preserve">   Acquired</t>
  </si>
  <si>
    <t xml:space="preserve">   TOTAL DRIVERS</t>
  </si>
  <si>
    <t xml:space="preserve">Riders</t>
  </si>
  <si>
    <t xml:space="preserve">   TOTAL RIDERS</t>
  </si>
  <si>
    <t xml:space="preserve">Ride Stats</t>
  </si>
  <si>
    <t xml:space="preserve">   Ride Requests</t>
  </si>
  <si>
    <t xml:space="preserve">   Rides Unaccepted</t>
  </si>
  <si>
    <t xml:space="preserve">   RIDES ACCEPTED</t>
  </si>
  <si>
    <t xml:space="preserve">Driver Churn</t>
  </si>
  <si>
    <t xml:space="preserve">   Churned</t>
  </si>
  <si>
    <t xml:space="preserve">   Carryover to Next</t>
  </si>
  <si>
    <t xml:space="preserve">Rider Churn</t>
  </si>
  <si>
    <t xml:space="preserve">   Match Churned</t>
  </si>
  <si>
    <t xml:space="preserve">   Unmatch Churned</t>
  </si>
  <si>
    <t xml:space="preserve">Accepted Rides </t>
  </si>
  <si>
    <t xml:space="preserve">NET REVENUE</t>
  </si>
  <si>
    <t xml:space="preserve">Driver Acq Cost</t>
  </si>
  <si>
    <t xml:space="preserve">Rider Acq Cost</t>
  </si>
  <si>
    <t xml:space="preserve">TOTAL ACQ COST</t>
  </si>
  <si>
    <t xml:space="preserve">Revenue less Acq Cost</t>
  </si>
  <si>
    <t xml:space="preserve">Revenue M/M</t>
  </si>
  <si>
    <t xml:space="preserve">Acceptance %</t>
  </si>
  <si>
    <t xml:space="preserve">Take-home Per Driver</t>
  </si>
  <si>
    <t xml:space="preserve">Total</t>
  </si>
  <si>
    <t xml:space="preserve">Per Driver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</si>
</sst>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[$$-409]#,##0.00;[RED]\-[$$-409]#,##0.00"/>
    <numFmt numFmtId="167" formatCode="#,##0"/>
    <numFmt numFmtId="168" formatCode="0%"/>
    <numFmt numFmtId="169" formatCode="#,##0.0"/>
    <numFmt numFmtId="170" formatCode="0.0%"/>
    <numFmt numFmtId="171" formatCode="0.000%"/>
    <numFmt numFmtId="172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EEEEE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68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I64" activeCellId="0" sqref="I64"/>
    </sheetView>
  </sheetViews>
  <sheetFormatPr defaultRowHeight="12.8" zeroHeight="false" outlineLevelRow="0" outlineLevelCol="0"/>
  <cols>
    <col collapsed="false" customWidth="true" hidden="false" outlineLevel="0" max="1" min="1" style="0" width="33.15"/>
    <col collapsed="false" customWidth="true" hidden="false" outlineLevel="0" max="2" min="2" style="0" width="13.06"/>
    <col collapsed="false" customWidth="true" hidden="false" outlineLevel="0" max="4" min="3" style="0" width="11.94"/>
    <col collapsed="false" customWidth="true" hidden="false" outlineLevel="0" max="5" min="5" style="0" width="11.38"/>
    <col collapsed="false" customWidth="true" hidden="false" outlineLevel="0" max="6" min="6" style="0" width="13.06"/>
    <col collapsed="false" customWidth="true" hidden="false" outlineLevel="0" max="9" min="7" style="0" width="11.38"/>
    <col collapsed="false" customWidth="true" hidden="false" outlineLevel="0" max="10" min="10" style="0" width="13.06"/>
    <col collapsed="false" customWidth="true" hidden="false" outlineLevel="0" max="12" min="11" style="0" width="12.5"/>
    <col collapsed="false" customWidth="true" hidden="false" outlineLevel="0" max="13" min="13" style="0" width="12.13"/>
    <col collapsed="false" customWidth="true" hidden="false" outlineLevel="0" max="14" min="14" style="0" width="14.27"/>
    <col collapsed="false" customWidth="false" hidden="false" outlineLevel="0" max="15" min="15" style="0" width="11.52"/>
    <col collapsed="false" customWidth="true" hidden="false" outlineLevel="0" max="16" min="16" style="0" width="12.59"/>
    <col collapsed="false" customWidth="false" hidden="false" outlineLevel="0" max="1025" min="17" style="0" width="11.52"/>
  </cols>
  <sheetData>
    <row r="2" customFormat="false" ht="12.8" hidden="false" customHeight="false" outlineLevel="0" collapsed="false">
      <c r="A2" s="1" t="s">
        <v>0</v>
      </c>
      <c r="B2" s="2" t="n">
        <v>25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customFormat="false" ht="12.8" hidden="false" customHeight="false" outlineLevel="0" collapsed="false">
      <c r="A3" s="4" t="s">
        <v>7</v>
      </c>
      <c r="B3" s="5" t="n">
        <v>30</v>
      </c>
      <c r="E3" s="6" t="n">
        <v>19.27</v>
      </c>
      <c r="F3" s="7" t="n">
        <f aca="false">SUM(B43:D43)</f>
        <v>55009.7261625</v>
      </c>
      <c r="G3" s="7" t="n">
        <f aca="false">SUM(E43:G43)</f>
        <v>57456.3002710734</v>
      </c>
      <c r="H3" s="7" t="n">
        <f aca="false">SUM(H43:J43)</f>
        <v>59553.9317474116</v>
      </c>
      <c r="I3" s="7" t="n">
        <f aca="false">SUM(K43:M43)</f>
        <v>61352.388534437</v>
      </c>
      <c r="J3" s="8" t="n">
        <f aca="false">SUM(B43:M43)</f>
        <v>233372.346715422</v>
      </c>
    </row>
    <row r="4" customFormat="false" ht="12.8" hidden="false" customHeight="false" outlineLevel="0" collapsed="false">
      <c r="A4" s="4" t="s">
        <v>8</v>
      </c>
      <c r="B4" s="9" t="n">
        <f aca="false">B3*500/3</f>
        <v>5000</v>
      </c>
      <c r="E4" s="6" t="n">
        <v>22</v>
      </c>
      <c r="F4" s="7" t="n">
        <v>42535.875</v>
      </c>
      <c r="G4" s="7" t="n">
        <v>44427.670828125</v>
      </c>
      <c r="H4" s="7" t="n">
        <v>46049.6492762637</v>
      </c>
      <c r="I4" s="7" t="n">
        <v>47440.2930482366</v>
      </c>
      <c r="J4" s="8" t="n">
        <v>180453.488152625</v>
      </c>
    </row>
    <row r="5" customFormat="false" ht="12.8" hidden="false" customHeight="false" outlineLevel="0" collapsed="false">
      <c r="A5" s="4"/>
      <c r="B5" s="5"/>
      <c r="E5" s="6" t="n">
        <v>13.5454545454545</v>
      </c>
      <c r="F5" s="7" t="n">
        <v>0</v>
      </c>
      <c r="G5" s="7" t="n">
        <v>0</v>
      </c>
      <c r="H5" s="7" t="n">
        <v>0</v>
      </c>
      <c r="I5" s="7" t="n">
        <v>0</v>
      </c>
      <c r="J5" s="8" t="n">
        <v>0</v>
      </c>
    </row>
    <row r="6" customFormat="false" ht="12.8" hidden="false" customHeight="false" outlineLevel="0" collapsed="false">
      <c r="A6" s="4" t="s">
        <v>9</v>
      </c>
      <c r="B6" s="5" t="n">
        <v>1</v>
      </c>
      <c r="E6" s="3" t="n">
        <v>22.64</v>
      </c>
      <c r="F6" s="7" t="n">
        <v>35989.8387333333</v>
      </c>
      <c r="G6" s="7" t="n">
        <v>37595.4275539917</v>
      </c>
      <c r="H6" s="7" t="n">
        <v>38967.9724591036</v>
      </c>
      <c r="I6" s="7" t="n">
        <v>40144.7581471239</v>
      </c>
      <c r="J6" s="8" t="n">
        <v>152697.996893553</v>
      </c>
    </row>
    <row r="7" customFormat="false" ht="12.8" hidden="false" customHeight="false" outlineLevel="0" collapsed="false">
      <c r="A7" s="4" t="s">
        <v>10</v>
      </c>
      <c r="B7" s="10" t="n">
        <v>0.05</v>
      </c>
    </row>
    <row r="8" customFormat="false" ht="12.8" hidden="false" customHeight="false" outlineLevel="0" collapsed="false">
      <c r="A8" s="4" t="s">
        <v>11</v>
      </c>
      <c r="B8" s="10" t="n">
        <v>0.33</v>
      </c>
    </row>
    <row r="9" customFormat="false" ht="12.8" hidden="false" customHeight="false" outlineLevel="0" collapsed="false">
      <c r="A9" s="4" t="s">
        <v>12</v>
      </c>
      <c r="B9" s="10" t="n">
        <v>0.1</v>
      </c>
    </row>
    <row r="10" customFormat="false" ht="12.8" hidden="false" customHeight="false" outlineLevel="0" collapsed="false">
      <c r="A10" s="4" t="s">
        <v>13</v>
      </c>
      <c r="B10" s="5" t="n">
        <v>500</v>
      </c>
    </row>
    <row r="11" customFormat="false" ht="12.8" hidden="false" customHeight="false" outlineLevel="0" collapsed="false">
      <c r="A11" s="4" t="s">
        <v>14</v>
      </c>
      <c r="B11" s="5" t="n">
        <v>15</v>
      </c>
      <c r="E11" s="6" t="n">
        <v>19.26</v>
      </c>
      <c r="F11" s="7" t="n">
        <v>55009.4669833334</v>
      </c>
      <c r="G11" s="7" t="n">
        <v>57456.0295648354</v>
      </c>
      <c r="H11" s="7" t="n">
        <v>59553.6511581508</v>
      </c>
      <c r="I11" s="7" t="n">
        <v>61352.0994717195</v>
      </c>
      <c r="J11" s="8" t="n">
        <v>233371.247178039</v>
      </c>
    </row>
    <row r="12" customFormat="false" ht="12.8" hidden="false" customHeight="false" outlineLevel="0" collapsed="false">
      <c r="A12" s="4" t="s">
        <v>15</v>
      </c>
      <c r="B12" s="5" t="n">
        <v>2</v>
      </c>
      <c r="E12" s="6" t="n">
        <v>19.27</v>
      </c>
      <c r="F12" s="7" t="n">
        <v>55009.7261625</v>
      </c>
      <c r="G12" s="7" t="n">
        <v>57456.3002710734</v>
      </c>
      <c r="H12" s="7" t="n">
        <v>59553.9317474116</v>
      </c>
      <c r="I12" s="7" t="n">
        <v>61352.388534437</v>
      </c>
      <c r="J12" s="8" t="n">
        <v>233372.346715422</v>
      </c>
    </row>
    <row r="13" customFormat="false" ht="12.8" hidden="false" customHeight="false" outlineLevel="0" collapsed="false">
      <c r="A13" s="4" t="s">
        <v>16</v>
      </c>
      <c r="B13" s="9" t="n">
        <v>1000</v>
      </c>
      <c r="E13" s="6" t="n">
        <v>19.28</v>
      </c>
      <c r="F13" s="7" t="n">
        <v>55009.6499333333</v>
      </c>
      <c r="G13" s="7" t="n">
        <v>57456.2206515917</v>
      </c>
      <c r="H13" s="7" t="n">
        <v>59553.8492211584</v>
      </c>
      <c r="I13" s="7" t="n">
        <v>61352.3035159907</v>
      </c>
      <c r="J13" s="8" t="n">
        <v>233372.023322074</v>
      </c>
    </row>
    <row r="14" customFormat="false" ht="12.8" hidden="false" customHeight="false" outlineLevel="0" collapsed="false">
      <c r="A14" s="4" t="s">
        <v>17</v>
      </c>
      <c r="B14" s="11" t="n">
        <f aca="false">55/3</f>
        <v>18.3333333333333</v>
      </c>
    </row>
    <row r="15" customFormat="false" ht="12.8" hidden="false" customHeight="false" outlineLevel="0" collapsed="false">
      <c r="A15" s="12" t="s">
        <v>18</v>
      </c>
      <c r="B15" s="13" t="n">
        <f aca="false">149/11</f>
        <v>13.5454545454545</v>
      </c>
    </row>
    <row r="17" customFormat="false" ht="12.8" hidden="false" customHeight="false" outlineLevel="0" collapsed="false">
      <c r="A17" s="14" t="s">
        <v>1</v>
      </c>
      <c r="B17" s="15" t="n">
        <f aca="false">E3</f>
        <v>19.27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"/>
    </row>
    <row r="18" customFormat="false" ht="12.8" hidden="false" customHeight="false" outlineLevel="0" collapsed="false">
      <c r="A18" s="17" t="s">
        <v>19</v>
      </c>
      <c r="B18" s="18" t="n">
        <f aca="false">B2-B17</f>
        <v>5.73</v>
      </c>
      <c r="M18" s="5"/>
    </row>
    <row r="19" customFormat="false" ht="12.8" hidden="false" customHeight="false" outlineLevel="0" collapsed="false">
      <c r="A19" s="19" t="s">
        <v>20</v>
      </c>
      <c r="B19" s="20" t="n">
        <f aca="false">IF($B$17*$B$14-$B$15*$B$14&gt;0, $B$17*$B$14-$B$15*$B$14, 0)</f>
        <v>104.95</v>
      </c>
      <c r="M19" s="5"/>
    </row>
    <row r="20" customFormat="false" ht="12.8" hidden="false" customHeight="false" outlineLevel="0" collapsed="false">
      <c r="A20" s="4"/>
      <c r="B20" s="21"/>
      <c r="M20" s="5"/>
    </row>
    <row r="21" s="24" customFormat="true" ht="12.8" hidden="false" customHeight="false" outlineLevel="0" collapsed="false">
      <c r="A21" s="4" t="s">
        <v>21</v>
      </c>
      <c r="B21" s="22" t="n">
        <v>1</v>
      </c>
      <c r="C21" s="22" t="n">
        <v>2</v>
      </c>
      <c r="D21" s="22" t="n">
        <v>3</v>
      </c>
      <c r="E21" s="22" t="n">
        <v>4</v>
      </c>
      <c r="F21" s="22" t="n">
        <v>5</v>
      </c>
      <c r="G21" s="22" t="n">
        <v>6</v>
      </c>
      <c r="H21" s="22" t="n">
        <v>7</v>
      </c>
      <c r="I21" s="22" t="n">
        <v>8</v>
      </c>
      <c r="J21" s="22" t="n">
        <v>9</v>
      </c>
      <c r="K21" s="22" t="n">
        <v>10</v>
      </c>
      <c r="L21" s="22" t="n">
        <v>11</v>
      </c>
      <c r="M21" s="23" t="n">
        <v>12</v>
      </c>
    </row>
    <row r="22" s="21" customFormat="true" ht="12.8" hidden="false" customHeight="false" outlineLevel="0" collapsed="false">
      <c r="A22" s="25" t="s">
        <v>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6"/>
    </row>
    <row r="23" s="21" customFormat="true" ht="12.8" hidden="false" customHeight="false" outlineLevel="0" collapsed="false">
      <c r="A23" s="27" t="s">
        <v>23</v>
      </c>
      <c r="B23" s="21" t="n">
        <v>0</v>
      </c>
      <c r="C23" s="21" t="n">
        <f aca="false">B36</f>
        <v>28.5</v>
      </c>
      <c r="D23" s="21" t="n">
        <f aca="false">C36</f>
        <v>28.975</v>
      </c>
      <c r="E23" s="21" t="n">
        <f aca="false">D36</f>
        <v>29.42625</v>
      </c>
      <c r="F23" s="21" t="n">
        <f aca="false">E36</f>
        <v>29.8549375</v>
      </c>
      <c r="G23" s="21" t="n">
        <f aca="false">F36</f>
        <v>30.262190625</v>
      </c>
      <c r="H23" s="21" t="n">
        <f aca="false">G36</f>
        <v>30.64908109375</v>
      </c>
      <c r="I23" s="21" t="n">
        <f aca="false">H36</f>
        <v>31.0166270390625</v>
      </c>
      <c r="J23" s="21" t="n">
        <f aca="false">I36</f>
        <v>31.3657956871094</v>
      </c>
      <c r="K23" s="21" t="n">
        <f aca="false">J36</f>
        <v>31.6975059027539</v>
      </c>
      <c r="L23" s="21" t="n">
        <f aca="false">K36</f>
        <v>32.0126306076162</v>
      </c>
      <c r="M23" s="28" t="n">
        <f aca="false">L36</f>
        <v>32.3119990772354</v>
      </c>
    </row>
    <row r="24" s="29" customFormat="true" ht="12.8" hidden="false" customHeight="false" outlineLevel="0" collapsed="false">
      <c r="A24" s="27" t="s">
        <v>24</v>
      </c>
      <c r="B24" s="21" t="n">
        <f aca="false">B3</f>
        <v>30</v>
      </c>
      <c r="C24" s="21" t="n">
        <f aca="false">$B$12</f>
        <v>2</v>
      </c>
      <c r="D24" s="21" t="n">
        <f aca="false">$B$12</f>
        <v>2</v>
      </c>
      <c r="E24" s="21" t="n">
        <f aca="false">$B$12</f>
        <v>2</v>
      </c>
      <c r="F24" s="21" t="n">
        <f aca="false">$B$12</f>
        <v>2</v>
      </c>
      <c r="G24" s="21" t="n">
        <f aca="false">$B$12</f>
        <v>2</v>
      </c>
      <c r="H24" s="21" t="n">
        <f aca="false">$B$12</f>
        <v>2</v>
      </c>
      <c r="I24" s="21" t="n">
        <f aca="false">$B$12</f>
        <v>2</v>
      </c>
      <c r="J24" s="21" t="n">
        <f aca="false">$B$12</f>
        <v>2</v>
      </c>
      <c r="K24" s="21" t="n">
        <f aca="false">$B$12</f>
        <v>2</v>
      </c>
      <c r="L24" s="21" t="n">
        <f aca="false">$B$12</f>
        <v>2</v>
      </c>
      <c r="M24" s="28" t="n">
        <f aca="false">$B$12</f>
        <v>2</v>
      </c>
    </row>
    <row r="25" s="21" customFormat="true" ht="12.8" hidden="false" customHeight="false" outlineLevel="0" collapsed="false">
      <c r="A25" s="30" t="s">
        <v>25</v>
      </c>
      <c r="B25" s="29" t="n">
        <f aca="false">B24+B23</f>
        <v>30</v>
      </c>
      <c r="C25" s="29" t="n">
        <f aca="false">C24+C23</f>
        <v>30.5</v>
      </c>
      <c r="D25" s="29" t="n">
        <f aca="false">D24+D23</f>
        <v>30.975</v>
      </c>
      <c r="E25" s="29" t="n">
        <f aca="false">E24+E23</f>
        <v>31.42625</v>
      </c>
      <c r="F25" s="29" t="n">
        <f aca="false">F24+F23</f>
        <v>31.8549375</v>
      </c>
      <c r="G25" s="29" t="n">
        <f aca="false">G24+G23</f>
        <v>32.262190625</v>
      </c>
      <c r="H25" s="29" t="n">
        <f aca="false">H24+H23</f>
        <v>32.64908109375</v>
      </c>
      <c r="I25" s="29" t="n">
        <f aca="false">I24+I23</f>
        <v>33.0166270390625</v>
      </c>
      <c r="J25" s="29" t="n">
        <f aca="false">J24+J23</f>
        <v>33.3657956871094</v>
      </c>
      <c r="K25" s="29" t="n">
        <f aca="false">K24+K23</f>
        <v>33.6975059027539</v>
      </c>
      <c r="L25" s="29" t="n">
        <f aca="false">L24+L23</f>
        <v>34.0126306076162</v>
      </c>
      <c r="M25" s="31" t="n">
        <f aca="false">M24+M23</f>
        <v>34.3119990772354</v>
      </c>
    </row>
    <row r="26" s="21" customFormat="true" ht="12.8" hidden="false" customHeight="false" outlineLevel="0" collapsed="false">
      <c r="A26" s="25" t="s">
        <v>26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6"/>
    </row>
    <row r="27" s="21" customFormat="true" ht="12.8" hidden="false" customHeight="false" outlineLevel="0" collapsed="false">
      <c r="A27" s="27" t="s">
        <v>23</v>
      </c>
      <c r="B27" s="21" t="n">
        <v>0</v>
      </c>
      <c r="C27" s="21" t="n">
        <f aca="false">B40</f>
        <v>4074.155</v>
      </c>
      <c r="D27" s="21" t="n">
        <f aca="false">C40</f>
        <v>4135.9081</v>
      </c>
      <c r="E27" s="21" t="n">
        <f aca="false">D40</f>
        <v>4188.7484645</v>
      </c>
      <c r="F27" s="21" t="n">
        <f aca="false">E40</f>
        <v>4235.04400684</v>
      </c>
      <c r="G27" s="21" t="n">
        <f aca="false">F40</f>
        <v>4276.40989342655</v>
      </c>
      <c r="H27" s="21" t="n">
        <f aca="false">G40</f>
        <v>4313.95551699735</v>
      </c>
      <c r="I27" s="21" t="n">
        <f aca="false">H40</f>
        <v>4348.45004036971</v>
      </c>
      <c r="J27" s="21" t="n">
        <f aca="false">I40</f>
        <v>4380.43337883012</v>
      </c>
      <c r="K27" s="21" t="n">
        <f aca="false">J40</f>
        <v>4410.29062300947</v>
      </c>
      <c r="L27" s="21" t="n">
        <f aca="false">K40</f>
        <v>4438.30196364997</v>
      </c>
      <c r="M27" s="28" t="n">
        <f aca="false">L40</f>
        <v>4464.67619956742</v>
      </c>
    </row>
    <row r="28" s="29" customFormat="true" ht="12.8" hidden="false" customHeight="false" outlineLevel="0" collapsed="false">
      <c r="A28" s="27" t="s">
        <v>24</v>
      </c>
      <c r="B28" s="21" t="n">
        <f aca="false">B4</f>
        <v>5000</v>
      </c>
      <c r="C28" s="21" t="n">
        <f aca="false">$B$13</f>
        <v>1000</v>
      </c>
      <c r="D28" s="21" t="n">
        <f aca="false">$B$13</f>
        <v>1000</v>
      </c>
      <c r="E28" s="21" t="n">
        <f aca="false">$B$13</f>
        <v>1000</v>
      </c>
      <c r="F28" s="21" t="n">
        <f aca="false">$B$13</f>
        <v>1000</v>
      </c>
      <c r="G28" s="21" t="n">
        <f aca="false">$B$13</f>
        <v>1000</v>
      </c>
      <c r="H28" s="21" t="n">
        <f aca="false">$B$13</f>
        <v>1000</v>
      </c>
      <c r="I28" s="21" t="n">
        <f aca="false">$B$13</f>
        <v>1000</v>
      </c>
      <c r="J28" s="21" t="n">
        <f aca="false">$B$13</f>
        <v>1000</v>
      </c>
      <c r="K28" s="21" t="n">
        <f aca="false">$B$13</f>
        <v>1000</v>
      </c>
      <c r="L28" s="21" t="n">
        <f aca="false">$B$13</f>
        <v>1000</v>
      </c>
      <c r="M28" s="28" t="n">
        <f aca="false">$B$13</f>
        <v>1000</v>
      </c>
    </row>
    <row r="29" s="29" customFormat="true" ht="12.8" hidden="false" customHeight="false" outlineLevel="0" collapsed="false">
      <c r="A29" s="30" t="s">
        <v>27</v>
      </c>
      <c r="B29" s="29" t="n">
        <f aca="false">B28+B27</f>
        <v>5000</v>
      </c>
      <c r="C29" s="29" t="n">
        <f aca="false">C28+C27</f>
        <v>5074.155</v>
      </c>
      <c r="D29" s="29" t="n">
        <f aca="false">D28+D27</f>
        <v>5135.9081</v>
      </c>
      <c r="E29" s="29" t="n">
        <f aca="false">E28+E27</f>
        <v>5188.7484645</v>
      </c>
      <c r="F29" s="29" t="n">
        <f aca="false">F28+F27</f>
        <v>5235.04400684</v>
      </c>
      <c r="G29" s="29" t="n">
        <f aca="false">G28+G27</f>
        <v>5276.40989342655</v>
      </c>
      <c r="H29" s="29" t="n">
        <f aca="false">H28+H27</f>
        <v>5313.95551699735</v>
      </c>
      <c r="I29" s="29" t="n">
        <f aca="false">I28+I27</f>
        <v>5348.45004036971</v>
      </c>
      <c r="J29" s="29" t="n">
        <f aca="false">J28+J27</f>
        <v>5380.43337883012</v>
      </c>
      <c r="K29" s="29" t="n">
        <f aca="false">K28+K27</f>
        <v>5410.29062300947</v>
      </c>
      <c r="L29" s="29" t="n">
        <f aca="false">L28+L27</f>
        <v>5438.30196364997</v>
      </c>
      <c r="M29" s="31" t="n">
        <f aca="false">M28+M27</f>
        <v>5464.67619956742</v>
      </c>
    </row>
    <row r="30" s="32" customFormat="true" ht="12.8" hidden="false" customHeight="false" outlineLevel="0" collapsed="false">
      <c r="A30" s="30" t="s">
        <v>28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31"/>
    </row>
    <row r="31" s="21" customFormat="true" ht="12.8" hidden="false" customHeight="false" outlineLevel="0" collapsed="false">
      <c r="A31" s="4" t="s">
        <v>29</v>
      </c>
      <c r="B31" s="32" t="n">
        <f aca="false">B29*$B$6</f>
        <v>5000</v>
      </c>
      <c r="C31" s="32" t="n">
        <f aca="false">C29*$B$6</f>
        <v>5074.155</v>
      </c>
      <c r="D31" s="32" t="n">
        <f aca="false">D29*$B$6</f>
        <v>5135.9081</v>
      </c>
      <c r="E31" s="32" t="n">
        <f aca="false">E29*$B$6</f>
        <v>5188.7484645</v>
      </c>
      <c r="F31" s="32" t="n">
        <f aca="false">F29*$B$6</f>
        <v>5235.04400684</v>
      </c>
      <c r="G31" s="32" t="n">
        <f aca="false">G29*$B$6</f>
        <v>5276.40989342655</v>
      </c>
      <c r="H31" s="32" t="n">
        <f aca="false">H29*$B$6</f>
        <v>5313.95551699735</v>
      </c>
      <c r="I31" s="32" t="n">
        <f aca="false">I29*$B$6</f>
        <v>5348.45004036971</v>
      </c>
      <c r="J31" s="32" t="n">
        <f aca="false">J29*$B$6</f>
        <v>5380.43337883012</v>
      </c>
      <c r="K31" s="32" t="n">
        <f aca="false">K29*$B$6</f>
        <v>5410.29062300947</v>
      </c>
      <c r="L31" s="32" t="n">
        <f aca="false">L29*$B$6</f>
        <v>5438.30196364997</v>
      </c>
      <c r="M31" s="33" t="n">
        <f aca="false">M29*$B$6</f>
        <v>5464.67619956742</v>
      </c>
    </row>
    <row r="32" s="21" customFormat="true" ht="12.8" hidden="false" customHeight="false" outlineLevel="0" collapsed="false">
      <c r="A32" s="4" t="s">
        <v>30</v>
      </c>
      <c r="B32" s="21" t="n">
        <f aca="false">B31-B33</f>
        <v>1851.5</v>
      </c>
      <c r="C32" s="21" t="n">
        <f aca="false">C31-C33</f>
        <v>1873.18</v>
      </c>
      <c r="D32" s="21" t="n">
        <f aca="false">D31-D33</f>
        <v>1885.08185</v>
      </c>
      <c r="E32" s="21" t="n">
        <f aca="false">E31-E33</f>
        <v>1890.563527</v>
      </c>
      <c r="F32" s="21" t="n">
        <f aca="false">F31-F33</f>
        <v>1891.868316215</v>
      </c>
      <c r="G32" s="21" t="n">
        <f aca="false">G31-G33</f>
        <v>1890.4929873328</v>
      </c>
      <c r="H32" s="21" t="n">
        <f aca="false">H31-H33</f>
        <v>1887.43445620829</v>
      </c>
      <c r="I32" s="21" t="n">
        <f aca="false">I31-I33</f>
        <v>1883.3550326201</v>
      </c>
      <c r="J32" s="21" t="n">
        <f aca="false">J31-J33</f>
        <v>1878.69312146799</v>
      </c>
      <c r="K32" s="21" t="n">
        <f aca="false">K31-K33</f>
        <v>1873.73737851545</v>
      </c>
      <c r="L32" s="21" t="n">
        <f aca="false">L31-L33</f>
        <v>1868.67638138065</v>
      </c>
      <c r="M32" s="28" t="n">
        <f aca="false">M31-M33</f>
        <v>1863.63189641157</v>
      </c>
    </row>
    <row r="33" s="21" customFormat="true" ht="12.8" hidden="false" customHeight="false" outlineLevel="0" collapsed="false">
      <c r="A33" s="25" t="s">
        <v>31</v>
      </c>
      <c r="B33" s="29" t="n">
        <f aca="false">IF($B$19*B25&lt;=B31,$B$19*B25,B31)</f>
        <v>3148.5</v>
      </c>
      <c r="C33" s="29" t="n">
        <f aca="false">IF($B$19*C25&lt;=C31,$B$19*C25,C31)</f>
        <v>3200.975</v>
      </c>
      <c r="D33" s="29" t="n">
        <f aca="false">IF($B$19*D25&lt;=D31,$B$19*D25,D31)</f>
        <v>3250.82625</v>
      </c>
      <c r="E33" s="29" t="n">
        <f aca="false">IF($B$19*E25&lt;=E31,$B$19*E25,E31)</f>
        <v>3298.1849375</v>
      </c>
      <c r="F33" s="29" t="n">
        <f aca="false">IF($B$19*F25&lt;=F31,$B$19*F25,F31)</f>
        <v>3343.175690625</v>
      </c>
      <c r="G33" s="29" t="n">
        <f aca="false">IF($B$19*G25&lt;=G31,$B$19*G25,G31)</f>
        <v>3385.91690609375</v>
      </c>
      <c r="H33" s="29" t="n">
        <f aca="false">IF($B$19*H25&lt;=H31,$B$19*H25,H31)</f>
        <v>3426.52106078906</v>
      </c>
      <c r="I33" s="29" t="n">
        <f aca="false">IF($B$19*I25&lt;=I31,$B$19*I25,I31)</f>
        <v>3465.09500774961</v>
      </c>
      <c r="J33" s="29" t="n">
        <f aca="false">IF($B$19*J25&lt;=J31,$B$19*J25,J31)</f>
        <v>3501.74025736213</v>
      </c>
      <c r="K33" s="29" t="n">
        <f aca="false">IF($B$19*K25&lt;=K31,$B$19*K25,K31)</f>
        <v>3536.55324449402</v>
      </c>
      <c r="L33" s="29" t="n">
        <f aca="false">IF($B$19*L25&lt;=L31,$B$19*L25,L31)</f>
        <v>3569.62558226932</v>
      </c>
      <c r="M33" s="31" t="n">
        <f aca="false">IF($B$19*M25&lt;=M31,$B$19*M25,M31)</f>
        <v>3601.04430315585</v>
      </c>
    </row>
    <row r="34" s="29" customFormat="true" ht="12.8" hidden="false" customHeight="false" outlineLevel="0" collapsed="false">
      <c r="A34" s="25" t="s">
        <v>32</v>
      </c>
      <c r="M34" s="31"/>
    </row>
    <row r="35" s="21" customFormat="true" ht="12.8" hidden="false" customHeight="false" outlineLevel="0" collapsed="false">
      <c r="A35" s="27" t="s">
        <v>33</v>
      </c>
      <c r="B35" s="21" t="n">
        <f aca="false">B25*$B$7</f>
        <v>1.5</v>
      </c>
      <c r="C35" s="21" t="n">
        <f aca="false">C25*$B$7</f>
        <v>1.525</v>
      </c>
      <c r="D35" s="21" t="n">
        <f aca="false">D25*$B$7</f>
        <v>1.54875</v>
      </c>
      <c r="E35" s="21" t="n">
        <f aca="false">E25*$B$7</f>
        <v>1.5713125</v>
      </c>
      <c r="F35" s="21" t="n">
        <f aca="false">F25*$B$7</f>
        <v>1.592746875</v>
      </c>
      <c r="G35" s="21" t="n">
        <f aca="false">G25*$B$7</f>
        <v>1.61310953125</v>
      </c>
      <c r="H35" s="21" t="n">
        <f aca="false">H25*$B$7</f>
        <v>1.6324540546875</v>
      </c>
      <c r="I35" s="21" t="n">
        <f aca="false">I25*$B$7</f>
        <v>1.65083135195313</v>
      </c>
      <c r="J35" s="21" t="n">
        <f aca="false">J25*$B$7</f>
        <v>1.66828978435547</v>
      </c>
      <c r="K35" s="21" t="n">
        <f aca="false">K25*$B$7</f>
        <v>1.6848752951377</v>
      </c>
      <c r="L35" s="21" t="n">
        <f aca="false">L25*$B$7</f>
        <v>1.70063153038081</v>
      </c>
      <c r="M35" s="28" t="n">
        <f aca="false">M25*$B$7</f>
        <v>1.71559995386177</v>
      </c>
    </row>
    <row r="36" s="24" customFormat="true" ht="12.8" hidden="false" customHeight="false" outlineLevel="0" collapsed="false">
      <c r="A36" s="27" t="s">
        <v>34</v>
      </c>
      <c r="B36" s="21" t="n">
        <f aca="false">B25-B35</f>
        <v>28.5</v>
      </c>
      <c r="C36" s="21" t="n">
        <f aca="false">C25-C35</f>
        <v>28.975</v>
      </c>
      <c r="D36" s="21" t="n">
        <f aca="false">D25-D35</f>
        <v>29.42625</v>
      </c>
      <c r="E36" s="21" t="n">
        <f aca="false">E25-E35</f>
        <v>29.8549375</v>
      </c>
      <c r="F36" s="21" t="n">
        <f aca="false">F25-F35</f>
        <v>30.262190625</v>
      </c>
      <c r="G36" s="21" t="n">
        <f aca="false">G25-G35</f>
        <v>30.64908109375</v>
      </c>
      <c r="H36" s="21" t="n">
        <f aca="false">H25-H35</f>
        <v>31.0166270390625</v>
      </c>
      <c r="I36" s="21" t="n">
        <f aca="false">I25-I35</f>
        <v>31.3657956871094</v>
      </c>
      <c r="J36" s="21" t="n">
        <f aca="false">J25-J35</f>
        <v>31.6975059027539</v>
      </c>
      <c r="K36" s="21" t="n">
        <f aca="false">K25-K35</f>
        <v>32.0126306076162</v>
      </c>
      <c r="L36" s="21" t="n">
        <f aca="false">L25-L35</f>
        <v>32.3119990772354</v>
      </c>
      <c r="M36" s="28" t="n">
        <f aca="false">M25-M35</f>
        <v>32.5963991233736</v>
      </c>
    </row>
    <row r="37" s="21" customFormat="true" ht="12.8" hidden="false" customHeight="false" outlineLevel="0" collapsed="false">
      <c r="A37" s="25" t="s">
        <v>35</v>
      </c>
      <c r="M37" s="28"/>
    </row>
    <row r="38" s="21" customFormat="true" ht="12.8" hidden="false" customHeight="false" outlineLevel="0" collapsed="false">
      <c r="A38" s="27" t="s">
        <v>36</v>
      </c>
      <c r="B38" s="21" t="n">
        <f aca="false">B33*$B$9</f>
        <v>314.85</v>
      </c>
      <c r="C38" s="21" t="n">
        <f aca="false">C33*$B$9</f>
        <v>320.0975</v>
      </c>
      <c r="D38" s="21" t="n">
        <f aca="false">D33*$B$9</f>
        <v>325.082625</v>
      </c>
      <c r="E38" s="21" t="n">
        <f aca="false">E33*$B$9</f>
        <v>329.81849375</v>
      </c>
      <c r="F38" s="21" t="n">
        <f aca="false">F33*$B$9</f>
        <v>334.3175690625</v>
      </c>
      <c r="G38" s="21" t="n">
        <f aca="false">G33*$B$9</f>
        <v>338.591690609375</v>
      </c>
      <c r="H38" s="21" t="n">
        <f aca="false">H33*$B$9</f>
        <v>342.652106078906</v>
      </c>
      <c r="I38" s="21" t="n">
        <f aca="false">I33*$B$9</f>
        <v>346.509500774961</v>
      </c>
      <c r="J38" s="21" t="n">
        <f aca="false">J33*$B$9</f>
        <v>350.174025736213</v>
      </c>
      <c r="K38" s="21" t="n">
        <f aca="false">K33*$B$9</f>
        <v>353.655324449402</v>
      </c>
      <c r="L38" s="21" t="n">
        <f aca="false">L33*$B$9</f>
        <v>356.962558226932</v>
      </c>
      <c r="M38" s="28" t="n">
        <f aca="false">M33*$B$9</f>
        <v>360.104430315585</v>
      </c>
    </row>
    <row r="39" s="21" customFormat="true" ht="12.8" hidden="false" customHeight="false" outlineLevel="0" collapsed="false">
      <c r="A39" s="27" t="s">
        <v>37</v>
      </c>
      <c r="B39" s="21" t="n">
        <f aca="false">B32*$B$8</f>
        <v>610.995</v>
      </c>
      <c r="C39" s="21" t="n">
        <f aca="false">C32*$B$8</f>
        <v>618.1494</v>
      </c>
      <c r="D39" s="21" t="n">
        <f aca="false">D32*$B$8</f>
        <v>622.0770105</v>
      </c>
      <c r="E39" s="21" t="n">
        <f aca="false">E32*$B$8</f>
        <v>623.88596391</v>
      </c>
      <c r="F39" s="21" t="n">
        <f aca="false">F32*$B$8</f>
        <v>624.31654435095</v>
      </c>
      <c r="G39" s="21" t="n">
        <f aca="false">G32*$B$8</f>
        <v>623.862685819824</v>
      </c>
      <c r="H39" s="21" t="n">
        <f aca="false">H32*$B$8</f>
        <v>622.853370548735</v>
      </c>
      <c r="I39" s="21" t="n">
        <f aca="false">I32*$B$8</f>
        <v>621.507160764633</v>
      </c>
      <c r="J39" s="21" t="n">
        <f aca="false">J32*$B$8</f>
        <v>619.968730084436</v>
      </c>
      <c r="K39" s="21" t="n">
        <f aca="false">K32*$B$8</f>
        <v>618.333334910097</v>
      </c>
      <c r="L39" s="21" t="n">
        <f aca="false">L32*$B$8</f>
        <v>616.663205855614</v>
      </c>
      <c r="M39" s="28" t="n">
        <f aca="false">M32*$B$8</f>
        <v>614.998525815817</v>
      </c>
    </row>
    <row r="40" customFormat="false" ht="12.8" hidden="false" customHeight="false" outlineLevel="0" collapsed="false">
      <c r="A40" s="27" t="s">
        <v>34</v>
      </c>
      <c r="B40" s="21" t="n">
        <f aca="false">B29-B38-B39</f>
        <v>4074.155</v>
      </c>
      <c r="C40" s="21" t="n">
        <f aca="false">C29-C38-C39</f>
        <v>4135.9081</v>
      </c>
      <c r="D40" s="21" t="n">
        <f aca="false">D29-D38-D39</f>
        <v>4188.7484645</v>
      </c>
      <c r="E40" s="21" t="n">
        <f aca="false">E29-E38-E39</f>
        <v>4235.04400684</v>
      </c>
      <c r="F40" s="21" t="n">
        <f aca="false">F29-F38-F39</f>
        <v>4276.40989342655</v>
      </c>
      <c r="G40" s="21" t="n">
        <f aca="false">G29-G38-G39</f>
        <v>4313.95551699735</v>
      </c>
      <c r="H40" s="21" t="n">
        <f aca="false">H29-H38-H39</f>
        <v>4348.45004036971</v>
      </c>
      <c r="I40" s="21" t="n">
        <f aca="false">I29-I38-I39</f>
        <v>4380.43337883012</v>
      </c>
      <c r="J40" s="21" t="n">
        <f aca="false">J29-J38-J39</f>
        <v>4410.29062300947</v>
      </c>
      <c r="K40" s="21" t="n">
        <f aca="false">K29-K38-K39</f>
        <v>4438.30196364997</v>
      </c>
      <c r="L40" s="21" t="n">
        <f aca="false">L29-L38-L39</f>
        <v>4464.67619956742</v>
      </c>
      <c r="M40" s="28" t="n">
        <f aca="false">M29-M38-M39</f>
        <v>4489.57324343602</v>
      </c>
    </row>
    <row r="41" customFormat="false" ht="12.8" hidden="false" customHeight="false" outlineLevel="0" collapsed="false">
      <c r="A41" s="4"/>
      <c r="M41" s="5"/>
    </row>
    <row r="42" s="8" customFormat="true" ht="12.8" hidden="false" customHeight="false" outlineLevel="0" collapsed="false">
      <c r="A42" s="34" t="s">
        <v>38</v>
      </c>
      <c r="B42" s="35" t="n">
        <f aca="false">B33</f>
        <v>3148.5</v>
      </c>
      <c r="C42" s="35" t="n">
        <f aca="false">C33</f>
        <v>3200.975</v>
      </c>
      <c r="D42" s="35" t="n">
        <f aca="false">D33</f>
        <v>3250.82625</v>
      </c>
      <c r="E42" s="35" t="n">
        <f aca="false">E33</f>
        <v>3298.1849375</v>
      </c>
      <c r="F42" s="35" t="n">
        <f aca="false">F33</f>
        <v>3343.175690625</v>
      </c>
      <c r="G42" s="35" t="n">
        <f aca="false">G33</f>
        <v>3385.91690609375</v>
      </c>
      <c r="H42" s="35" t="n">
        <f aca="false">H33</f>
        <v>3426.52106078906</v>
      </c>
      <c r="I42" s="35" t="n">
        <f aca="false">I33</f>
        <v>3465.09500774961</v>
      </c>
      <c r="J42" s="35" t="n">
        <f aca="false">J33</f>
        <v>3501.74025736213</v>
      </c>
      <c r="K42" s="35" t="n">
        <f aca="false">K33</f>
        <v>3536.55324449402</v>
      </c>
      <c r="L42" s="35" t="n">
        <f aca="false">L33</f>
        <v>3569.62558226932</v>
      </c>
      <c r="M42" s="36" t="n">
        <f aca="false">M33</f>
        <v>3601.04430315585</v>
      </c>
    </row>
    <row r="43" customFormat="false" ht="12.8" hidden="false" customHeight="false" outlineLevel="0" collapsed="false">
      <c r="A43" s="37" t="s">
        <v>39</v>
      </c>
      <c r="B43" s="38" t="n">
        <f aca="false">B42*$B$18</f>
        <v>18040.905</v>
      </c>
      <c r="C43" s="38" t="n">
        <f aca="false">C42*$B$18</f>
        <v>18341.58675</v>
      </c>
      <c r="D43" s="38" t="n">
        <f aca="false">D42*$B$18</f>
        <v>18627.2344125</v>
      </c>
      <c r="E43" s="38" t="n">
        <f aca="false">E42*$B$18</f>
        <v>18898.599691875</v>
      </c>
      <c r="F43" s="38" t="n">
        <f aca="false">F42*$B$18</f>
        <v>19156.3967072813</v>
      </c>
      <c r="G43" s="38" t="n">
        <f aca="false">G42*$B$18</f>
        <v>19401.3038719172</v>
      </c>
      <c r="H43" s="38" t="n">
        <f aca="false">H42*$B$18</f>
        <v>19633.9656783213</v>
      </c>
      <c r="I43" s="38" t="n">
        <f aca="false">I42*$B$18</f>
        <v>19854.9943944053</v>
      </c>
      <c r="J43" s="38" t="n">
        <f aca="false">J42*$B$18</f>
        <v>20064.971674685</v>
      </c>
      <c r="K43" s="38" t="n">
        <f aca="false">K42*$B$18</f>
        <v>20264.4500909507</v>
      </c>
      <c r="L43" s="38" t="n">
        <f aca="false">L42*$B$18</f>
        <v>20453.9545864032</v>
      </c>
      <c r="M43" s="39" t="n">
        <f aca="false">M42*$B$18</f>
        <v>20633.9838570831</v>
      </c>
    </row>
    <row r="44" s="7" customFormat="true" ht="12.8" hidden="false" customHeight="false" outlineLevel="0" collapsed="false">
      <c r="A44" s="40" t="s">
        <v>40</v>
      </c>
      <c r="B44" s="41" t="n">
        <f aca="false">B24*$B$10</f>
        <v>15000</v>
      </c>
      <c r="C44" s="41" t="n">
        <f aca="false">C24*$B$10</f>
        <v>1000</v>
      </c>
      <c r="D44" s="41" t="n">
        <f aca="false">D24*$B$10</f>
        <v>1000</v>
      </c>
      <c r="E44" s="41" t="n">
        <f aca="false">E24*$B$10</f>
        <v>1000</v>
      </c>
      <c r="F44" s="41" t="n">
        <f aca="false">F24*$B$10</f>
        <v>1000</v>
      </c>
      <c r="G44" s="41" t="n">
        <f aca="false">G24*$B$10</f>
        <v>1000</v>
      </c>
      <c r="H44" s="41" t="n">
        <f aca="false">H24*$B$10</f>
        <v>1000</v>
      </c>
      <c r="I44" s="41" t="n">
        <f aca="false">I24*$B$10</f>
        <v>1000</v>
      </c>
      <c r="J44" s="41" t="n">
        <f aca="false">J24*$B$10</f>
        <v>1000</v>
      </c>
      <c r="K44" s="41" t="n">
        <f aca="false">K24*$B$10</f>
        <v>1000</v>
      </c>
      <c r="L44" s="41" t="n">
        <f aca="false">L24*$B$10</f>
        <v>1000</v>
      </c>
      <c r="M44" s="42" t="n">
        <f aca="false">M24*$B$10</f>
        <v>1000</v>
      </c>
    </row>
    <row r="45" s="7" customFormat="true" ht="12.8" hidden="false" customHeight="false" outlineLevel="0" collapsed="false">
      <c r="A45" s="40" t="s">
        <v>41</v>
      </c>
      <c r="B45" s="41" t="n">
        <f aca="false">B28*$B$11</f>
        <v>75000</v>
      </c>
      <c r="C45" s="41" t="n">
        <f aca="false">C28*$B$11</f>
        <v>15000</v>
      </c>
      <c r="D45" s="41" t="n">
        <f aca="false">D28*$B$11</f>
        <v>15000</v>
      </c>
      <c r="E45" s="41" t="n">
        <f aca="false">E28*$B$11</f>
        <v>15000</v>
      </c>
      <c r="F45" s="41" t="n">
        <f aca="false">F28*$B$11</f>
        <v>15000</v>
      </c>
      <c r="G45" s="41" t="n">
        <f aca="false">G28*$B$11</f>
        <v>15000</v>
      </c>
      <c r="H45" s="41" t="n">
        <f aca="false">H28*$B$11</f>
        <v>15000</v>
      </c>
      <c r="I45" s="41" t="n">
        <f aca="false">I28*$B$11</f>
        <v>15000</v>
      </c>
      <c r="J45" s="41" t="n">
        <f aca="false">J28*$B$11</f>
        <v>15000</v>
      </c>
      <c r="K45" s="41" t="n">
        <f aca="false">K28*$B$11</f>
        <v>15000</v>
      </c>
      <c r="L45" s="41" t="n">
        <f aca="false">L28*$B$11</f>
        <v>15000</v>
      </c>
      <c r="M45" s="42" t="n">
        <f aca="false">M28*$B$11</f>
        <v>15000</v>
      </c>
    </row>
    <row r="46" s="8" customFormat="true" ht="12.8" hidden="false" customHeight="false" outlineLevel="0" collapsed="false">
      <c r="A46" s="40" t="s">
        <v>42</v>
      </c>
      <c r="B46" s="41" t="n">
        <f aca="false">B45+B44</f>
        <v>90000</v>
      </c>
      <c r="C46" s="41" t="n">
        <f aca="false">C45+C44</f>
        <v>16000</v>
      </c>
      <c r="D46" s="41" t="n">
        <f aca="false">D45+D44</f>
        <v>16000</v>
      </c>
      <c r="E46" s="41" t="n">
        <f aca="false">E45+E44</f>
        <v>16000</v>
      </c>
      <c r="F46" s="41" t="n">
        <f aca="false">F45+F44</f>
        <v>16000</v>
      </c>
      <c r="G46" s="41" t="n">
        <f aca="false">G45+G44</f>
        <v>16000</v>
      </c>
      <c r="H46" s="41" t="n">
        <f aca="false">H45+H44</f>
        <v>16000</v>
      </c>
      <c r="I46" s="41" t="n">
        <f aca="false">I45+I44</f>
        <v>16000</v>
      </c>
      <c r="J46" s="41" t="n">
        <f aca="false">J45+J44</f>
        <v>16000</v>
      </c>
      <c r="K46" s="41" t="n">
        <f aca="false">K45+K44</f>
        <v>16000</v>
      </c>
      <c r="L46" s="41" t="n">
        <f aca="false">L45+L44</f>
        <v>16000</v>
      </c>
      <c r="M46" s="42" t="n">
        <f aca="false">M45+M44</f>
        <v>16000</v>
      </c>
    </row>
    <row r="47" customFormat="false" ht="12.8" hidden="false" customHeight="false" outlineLevel="0" collapsed="false">
      <c r="A47" s="43" t="s">
        <v>43</v>
      </c>
      <c r="B47" s="38" t="n">
        <f aca="false">B43-B46</f>
        <v>-71959.095</v>
      </c>
      <c r="C47" s="38" t="n">
        <f aca="false">C43-C46</f>
        <v>2341.58675</v>
      </c>
      <c r="D47" s="38" t="n">
        <f aca="false">D43-D46</f>
        <v>2627.2344125</v>
      </c>
      <c r="E47" s="38" t="n">
        <f aca="false">E43-E46</f>
        <v>2898.599691875</v>
      </c>
      <c r="F47" s="38" t="n">
        <f aca="false">F43-F46</f>
        <v>3156.39670728125</v>
      </c>
      <c r="G47" s="38" t="n">
        <f aca="false">G43-G46</f>
        <v>3401.30387191719</v>
      </c>
      <c r="H47" s="38" t="n">
        <f aca="false">H43-H46</f>
        <v>3633.96567832133</v>
      </c>
      <c r="I47" s="38" t="n">
        <f aca="false">I43-I46</f>
        <v>3854.99439440526</v>
      </c>
      <c r="J47" s="38" t="n">
        <f aca="false">J43-J46</f>
        <v>4064.971674685</v>
      </c>
      <c r="K47" s="38" t="n">
        <f aca="false">K43-K46</f>
        <v>4264.45009095075</v>
      </c>
      <c r="L47" s="38" t="n">
        <f aca="false">L43-L46</f>
        <v>4453.95458640321</v>
      </c>
      <c r="M47" s="39" t="n">
        <f aca="false">M43-M46</f>
        <v>4633.98385708305</v>
      </c>
    </row>
    <row r="48" s="44" customFormat="true" ht="12.8" hidden="false" customHeight="false" outlineLevel="0" collapsed="false">
      <c r="A48" s="4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5"/>
    </row>
    <row r="49" s="46" customFormat="true" ht="12.8" hidden="false" customHeight="false" outlineLevel="0" collapsed="false">
      <c r="A49" s="45" t="s">
        <v>44</v>
      </c>
      <c r="C49" s="46" t="n">
        <f aca="false">C43/B43-1</f>
        <v>0.0166666666666666</v>
      </c>
      <c r="D49" s="46" t="n">
        <f aca="false">D43/C43-1</f>
        <v>0.0155737704918033</v>
      </c>
      <c r="E49" s="46" t="n">
        <f aca="false">E43/D43-1</f>
        <v>0.0145682001614207</v>
      </c>
      <c r="F49" s="46" t="n">
        <f aca="false">F43/E43-1</f>
        <v>0.0136410643968019</v>
      </c>
      <c r="G49" s="46" t="n">
        <f aca="false">G43/F43-1</f>
        <v>0.0127846154148004</v>
      </c>
      <c r="H49" s="46" t="n">
        <f aca="false">H43/G43-1</f>
        <v>0.0119920706329903</v>
      </c>
      <c r="I49" s="46" t="n">
        <f aca="false">I43/H43-1</f>
        <v>0.0112574667647494</v>
      </c>
      <c r="J49" s="46" t="n">
        <f aca="false">J43/I43-1</f>
        <v>0.0105755396404896</v>
      </c>
      <c r="K49" s="46" t="n">
        <f aca="false">K43/J43-1</f>
        <v>0.00994162461327686</v>
      </c>
      <c r="L49" s="46" t="n">
        <f aca="false">L43/K43-1</f>
        <v>0.00935157354884675</v>
      </c>
      <c r="M49" s="47" t="n">
        <f aca="false">M43/L43-1</f>
        <v>0.00880168526430181</v>
      </c>
    </row>
    <row r="50" customFormat="false" ht="12.8" hidden="false" customHeight="false" outlineLevel="0" collapsed="false">
      <c r="A50" s="48" t="s">
        <v>45</v>
      </c>
      <c r="B50" s="44" t="n">
        <f aca="false">B33/B31</f>
        <v>0.6297</v>
      </c>
      <c r="C50" s="44" t="n">
        <f aca="false">C33/C31</f>
        <v>0.63083902639947</v>
      </c>
      <c r="D50" s="44" t="n">
        <f aca="false">D33/D31</f>
        <v>0.632960361965978</v>
      </c>
      <c r="E50" s="44" t="n">
        <f aca="false">E33/E31</f>
        <v>0.635641708220254</v>
      </c>
      <c r="F50" s="44" t="n">
        <f aca="false">F33/F31</f>
        <v>0.638614629840146</v>
      </c>
      <c r="G50" s="44" t="n">
        <f aca="false">G33/G31</f>
        <v>0.641708467401668</v>
      </c>
      <c r="H50" s="44" t="n">
        <f aca="false">H33/H31</f>
        <v>0.644815533330851</v>
      </c>
      <c r="I50" s="44" t="n">
        <f aca="false">I33/I31</f>
        <v>0.647869005337121</v>
      </c>
      <c r="J50" s="44" t="n">
        <f aca="false">J33/J31</f>
        <v>0.650828662081403</v>
      </c>
      <c r="K50" s="44" t="n">
        <f aca="false">K33/K31</f>
        <v>0.65367158456394</v>
      </c>
      <c r="L50" s="44" t="n">
        <f aca="false">L33/L31</f>
        <v>0.656386056921623</v>
      </c>
      <c r="M50" s="49" t="n">
        <f aca="false">M33/M31</f>
        <v>0.658967552998092</v>
      </c>
    </row>
    <row r="51" customFormat="false" ht="12.8" hidden="false" customHeight="false" outlineLevel="0" collapsed="false">
      <c r="A51" s="27" t="s">
        <v>20</v>
      </c>
      <c r="B51" s="21" t="n">
        <f aca="false">B42/B25</f>
        <v>104.95</v>
      </c>
      <c r="C51" s="21" t="n">
        <f aca="false">C42/C25</f>
        <v>104.95</v>
      </c>
      <c r="D51" s="21" t="n">
        <f aca="false">D42/D25</f>
        <v>104.95</v>
      </c>
      <c r="E51" s="21" t="n">
        <f aca="false">E42/E25</f>
        <v>104.95</v>
      </c>
      <c r="F51" s="21" t="n">
        <f aca="false">F42/F25</f>
        <v>104.95</v>
      </c>
      <c r="G51" s="21" t="n">
        <f aca="false">G42/G25</f>
        <v>104.95</v>
      </c>
      <c r="H51" s="21" t="n">
        <f aca="false">H42/H25</f>
        <v>104.95</v>
      </c>
      <c r="I51" s="21" t="n">
        <f aca="false">I42/I25</f>
        <v>104.95</v>
      </c>
      <c r="J51" s="21" t="n">
        <f aca="false">J42/J25</f>
        <v>104.95</v>
      </c>
      <c r="K51" s="21" t="n">
        <f aca="false">K42/K25</f>
        <v>104.95</v>
      </c>
      <c r="L51" s="21" t="n">
        <f aca="false">L42/L25</f>
        <v>104.95</v>
      </c>
      <c r="M51" s="28" t="n">
        <f aca="false">M42/M25</f>
        <v>104.95</v>
      </c>
    </row>
    <row r="52" customFormat="false" ht="12.8" hidden="false" customHeight="false" outlineLevel="0" collapsed="false">
      <c r="A52" s="50" t="s">
        <v>46</v>
      </c>
      <c r="B52" s="51" t="n">
        <f aca="false">$B$17*B51</f>
        <v>2022.3865</v>
      </c>
      <c r="C52" s="51" t="n">
        <f aca="false">$B$17*C51</f>
        <v>2022.3865</v>
      </c>
      <c r="D52" s="51" t="n">
        <f aca="false">$B$17*D51</f>
        <v>2022.3865</v>
      </c>
      <c r="E52" s="51" t="n">
        <f aca="false">$B$17*E51</f>
        <v>2022.3865</v>
      </c>
      <c r="F52" s="51" t="n">
        <f aca="false">$B$17*F51</f>
        <v>2022.3865</v>
      </c>
      <c r="G52" s="51" t="n">
        <f aca="false">$B$17*G51</f>
        <v>2022.3865</v>
      </c>
      <c r="H52" s="51" t="n">
        <f aca="false">$B$17*H51</f>
        <v>2022.3865</v>
      </c>
      <c r="I52" s="51" t="n">
        <f aca="false">$B$17*I51</f>
        <v>2022.3865</v>
      </c>
      <c r="J52" s="51" t="n">
        <f aca="false">$B$17*J51</f>
        <v>2022.3865</v>
      </c>
      <c r="K52" s="51" t="n">
        <f aca="false">$B$17*K51</f>
        <v>2022.3865</v>
      </c>
      <c r="L52" s="51" t="n">
        <f aca="false">$B$17*L51</f>
        <v>2022.3865</v>
      </c>
      <c r="M52" s="52" t="n">
        <f aca="false">$B$17*M51</f>
        <v>2022.3865</v>
      </c>
    </row>
    <row r="55" s="24" customFormat="tru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7" customFormat="false" ht="12.8" hidden="false" customHeight="false" outlineLevel="0" collapsed="false">
      <c r="C57" s="53" t="n">
        <v>0.0166666666666666</v>
      </c>
      <c r="D57" s="53" t="n">
        <v>0.0155737704918033</v>
      </c>
      <c r="E57" s="53" t="n">
        <v>0.0145682001614207</v>
      </c>
      <c r="F57" s="53" t="n">
        <v>0.0136410643968019</v>
      </c>
      <c r="G57" s="53" t="n">
        <v>0.0127846154148004</v>
      </c>
      <c r="H57" s="53" t="n">
        <v>0.0119920706329903</v>
      </c>
      <c r="I57" s="53" t="n">
        <v>0.0112574667647494</v>
      </c>
      <c r="J57" s="53" t="n">
        <v>0.0105755396404896</v>
      </c>
      <c r="K57" s="53" t="n">
        <v>0.00994162461327686</v>
      </c>
      <c r="L57" s="53" t="n">
        <v>0.00935157354884675</v>
      </c>
      <c r="M57" s="53" t="n">
        <v>0.00880168526430181</v>
      </c>
      <c r="P57" s="0" t="s">
        <v>47</v>
      </c>
    </row>
    <row r="58" s="29" customFormat="true" ht="12.8" hidden="false" customHeight="false" outlineLevel="0" collapsed="false">
      <c r="B58" s="29" t="n">
        <f aca="false">-55/3</f>
        <v>-18.3333333333333</v>
      </c>
      <c r="C58" s="32" t="n">
        <f aca="false">B58*(1+C57)</f>
        <v>-18.6388888888889</v>
      </c>
      <c r="D58" s="32" t="n">
        <f aca="false">C58*(1+D57)</f>
        <v>-18.9291666666667</v>
      </c>
      <c r="E58" s="32" t="n">
        <f aca="false">D58*(1+E57)</f>
        <v>-19.2049305555556</v>
      </c>
      <c r="F58" s="32" t="n">
        <f aca="false">E58*(1+F57)</f>
        <v>-19.46690625</v>
      </c>
      <c r="G58" s="32" t="n">
        <f aca="false">F58*(1+G57)</f>
        <v>-19.7157831597222</v>
      </c>
      <c r="H58" s="32" t="n">
        <f aca="false">G58*(1+H57)</f>
        <v>-19.9522162239583</v>
      </c>
      <c r="I58" s="32" t="n">
        <f aca="false">H58*(1+I57)</f>
        <v>-20.1768276349826</v>
      </c>
      <c r="J58" s="32" t="n">
        <f aca="false">I58*(1+J57)</f>
        <v>-20.3902084754557</v>
      </c>
      <c r="K58" s="32" t="n">
        <f aca="false">J58*(1+K57)</f>
        <v>-20.5929202739052</v>
      </c>
      <c r="L58" s="32" t="n">
        <f aca="false">K58*(1+L57)</f>
        <v>-20.7854964824321</v>
      </c>
      <c r="M58" s="32" t="n">
        <f aca="false">L58*(1+M57)</f>
        <v>-20.9684438805327</v>
      </c>
      <c r="N58" s="54" t="n">
        <f aca="false">SUM(B58:M58)</f>
        <v>-237.155121825433</v>
      </c>
      <c r="O58" s="32" t="n">
        <f aca="false">E3*E3</f>
        <v>371.3329</v>
      </c>
      <c r="P58" s="55" t="n">
        <f aca="false">O58*N58</f>
        <v>-88063.4991372915</v>
      </c>
      <c r="ALW58" s="21"/>
      <c r="ALX58" s="21"/>
      <c r="ALY58" s="21"/>
      <c r="ALZ58" s="21"/>
      <c r="AMA58" s="21"/>
      <c r="AMB58" s="21"/>
      <c r="AMC58" s="21"/>
      <c r="AMD58" s="21"/>
      <c r="AME58" s="21"/>
      <c r="AMF58" s="21"/>
      <c r="AMG58" s="21"/>
      <c r="AMH58" s="21"/>
      <c r="AMI58" s="21"/>
      <c r="AMJ58" s="21"/>
    </row>
    <row r="59" s="21" customFormat="true" ht="12.8" hidden="false" customHeight="false" outlineLevel="0" collapsed="false">
      <c r="B59" s="29" t="n">
        <f aca="false">2120/3</f>
        <v>706.666666666667</v>
      </c>
      <c r="C59" s="32" t="n">
        <f aca="false">B59*(1+C57)</f>
        <v>718.444444444444</v>
      </c>
      <c r="D59" s="32" t="n">
        <f aca="false">C59*(1+D57)</f>
        <v>729.633333333333</v>
      </c>
      <c r="E59" s="32" t="n">
        <f aca="false">D59*(1+E57)</f>
        <v>740.262777777778</v>
      </c>
      <c r="F59" s="32" t="n">
        <f aca="false">E59*(1+F57)</f>
        <v>750.36075</v>
      </c>
      <c r="G59" s="32" t="n">
        <f aca="false">F59*(1+G57)</f>
        <v>759.953823611111</v>
      </c>
      <c r="H59" s="32" t="n">
        <f aca="false">G59*(1+H57)</f>
        <v>769.067243541667</v>
      </c>
      <c r="I59" s="32" t="n">
        <f aca="false">H59*(1+I57)</f>
        <v>777.724992475694</v>
      </c>
      <c r="J59" s="32" t="n">
        <f aca="false">I59*(1+J57)</f>
        <v>785.949853963021</v>
      </c>
      <c r="K59" s="32" t="n">
        <f aca="false">J59*(1+K57)</f>
        <v>793.763472375981</v>
      </c>
      <c r="L59" s="32" t="n">
        <f aca="false">K59*(1+L57)</f>
        <v>801.186409868293</v>
      </c>
      <c r="M59" s="32" t="n">
        <f aca="false">L59*(1+M57)</f>
        <v>808.238200485989</v>
      </c>
      <c r="N59" s="54" t="n">
        <f aca="false">SUM(B59:M59)</f>
        <v>9141.25196854397</v>
      </c>
      <c r="O59" s="21" t="n">
        <f aca="false">E3</f>
        <v>19.27</v>
      </c>
      <c r="P59" s="55" t="n">
        <f aca="false">O59*N59</f>
        <v>176151.925433842</v>
      </c>
    </row>
    <row r="60" s="21" customFormat="true" ht="12.8" hidden="false" customHeight="false" outlineLevel="0" collapsed="false">
      <c r="B60" s="29" t="n">
        <f aca="false">-18625/3</f>
        <v>-6208.33333333333</v>
      </c>
      <c r="C60" s="32" t="n">
        <f aca="false">B60*(1+C57)</f>
        <v>-6311.80555555556</v>
      </c>
      <c r="D60" s="32" t="n">
        <f aca="false">C60*(1+D57)</f>
        <v>-6410.10416666667</v>
      </c>
      <c r="E60" s="32" t="n">
        <f aca="false">D60*(1+E57)</f>
        <v>-6503.48784722222</v>
      </c>
      <c r="F60" s="32" t="n">
        <f aca="false">E60*(1+F57)</f>
        <v>-6592.20234375</v>
      </c>
      <c r="G60" s="32" t="n">
        <f aca="false">F60*(1+G57)</f>
        <v>-6676.48111545139</v>
      </c>
      <c r="H60" s="32" t="n">
        <f aca="false">G60*(1+H57)</f>
        <v>-6756.54594856771</v>
      </c>
      <c r="I60" s="32" t="n">
        <f aca="false">H60*(1+I57)</f>
        <v>-6832.60754002821</v>
      </c>
      <c r="J60" s="32" t="n">
        <f aca="false">I60*(1+J57)</f>
        <v>-6904.86605191569</v>
      </c>
      <c r="K60" s="32" t="n">
        <f aca="false">J60*(1+K57)</f>
        <v>-6973.51163820879</v>
      </c>
      <c r="L60" s="32" t="n">
        <f aca="false">K60*(1+L57)</f>
        <v>-7038.72494518724</v>
      </c>
      <c r="M60" s="32" t="n">
        <f aca="false">L60*(1+M57)</f>
        <v>-7100.67758681677</v>
      </c>
      <c r="N60" s="54" t="n">
        <f aca="false">SUM(B60:M60)</f>
        <v>-80309.3480727036</v>
      </c>
      <c r="O60" s="21" t="n">
        <v>1</v>
      </c>
      <c r="P60" s="55" t="n">
        <f aca="false">O60*N60</f>
        <v>-80309.3480727036</v>
      </c>
    </row>
    <row r="61" s="24" customFormat="true" ht="12.8" hidden="false" customHeight="false" outlineLevel="0" collapsed="false">
      <c r="O61" s="24" t="s">
        <v>48</v>
      </c>
      <c r="P61" s="55" t="n">
        <f aca="false">SUM(P58:P60)</f>
        <v>7779.07822384733</v>
      </c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O62" s="24" t="s">
        <v>47</v>
      </c>
      <c r="P62" s="8" t="n">
        <f aca="false">P61*B3</f>
        <v>233372.34671542</v>
      </c>
    </row>
    <row r="63" s="21" customFormat="true" ht="12.8" hidden="false" customHeight="false" outlineLevel="0" collapsed="false"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9" customFormat="true" ht="12.8" hidden="false" customHeight="false" outlineLevel="0" collapsed="false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9" customFormat="tru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2" customFormat="true" ht="12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1" customFormat="true" ht="12.8" hidden="false" customHeight="fals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P67" s="21" t="n">
        <f aca="false">P61/12</f>
        <v>648.256518653944</v>
      </c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1" customFormat="true" ht="12.8" hidden="false" customHeight="fals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P68" s="21" t="n">
        <f aca="false">P67*30</f>
        <v>19447.6955596183</v>
      </c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2023-03-21T02:06:29Z</dcterms:created>
  <dc:creator/>
  <dc:description/>
  <dc:language>en-US</dc:language>
  <cp:lastModifiedBy/>
  <dcterms:modified xsi:type="dcterms:W3CDTF">2023-03-28T22:32:17Z</dcterms:modified>
  <cp:revision>3</cp:revision>
  <dc:subject/>
  <dc:title/>
</cp:coreProperties>
</file>