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5"/>
  <workbookPr defaultThemeVersion="166925"/>
  <mc:AlternateContent xmlns:mc="http://schemas.openxmlformats.org/markup-compatibility/2006">
    <mc:Choice Requires="x15">
      <x15ac:absPath xmlns:x15ac="http://schemas.microsoft.com/office/spreadsheetml/2010/11/ac" url="C:\Users\lalinc4820\Rotation2\Enterobacter\Final model construction\Biomass function\"/>
    </mc:Choice>
  </mc:AlternateContent>
  <xr:revisionPtr revIDLastSave="16" documentId="13_ncr:1_{8064094D-878D-4101-968C-53D071117E61}" xr6:coauthVersionLast="47" xr6:coauthVersionMax="47" xr10:uidLastSave="{6DF9AC53-AE89-4FEE-8F33-5F8E644392D6}"/>
  <bookViews>
    <workbookView xWindow="-120" yWindow="-120" windowWidth="25440" windowHeight="15390" firstSheet="6" activeTab="4" xr2:uid="{00000000-000D-0000-FFFF-FFFF00000000}"/>
  </bookViews>
  <sheets>
    <sheet name="Reactants_Products" sheetId="7" r:id="rId1"/>
    <sheet name="Stoichiometric coeff." sheetId="14" r:id="rId2"/>
    <sheet name="Mass fractions" sheetId="10" r:id="rId3"/>
    <sheet name="DNA" sheetId="8" r:id="rId4"/>
    <sheet name="Protein" sheetId="24" r:id="rId5"/>
    <sheet name="RNA" sheetId="15" r:id="rId6"/>
    <sheet name="Maintenance" sheetId="25" r:id="rId7"/>
    <sheet name="Lipids" sheetId="18" r:id="rId8"/>
    <sheet name="LPS" sheetId="16" r:id="rId9"/>
    <sheet name="Inorganic ions" sheetId="20" r:id="rId10"/>
    <sheet name="Peptidoglycan" sheetId="17" r:id="rId11"/>
    <sheet name="Co-factors|Soluable Pool" sheetId="22" r:id="rId12"/>
    <sheet name="Glycogen" sheetId="19"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1" i="24" l="1"/>
  <c r="F17" i="14"/>
  <c r="F18" i="14"/>
  <c r="F16" i="14"/>
  <c r="F13" i="14"/>
  <c r="F15" i="14"/>
  <c r="F4" i="14"/>
  <c r="C4" i="14"/>
  <c r="C11" i="14"/>
  <c r="C10" i="14"/>
  <c r="C9" i="14"/>
  <c r="C8" i="14"/>
  <c r="C7" i="14"/>
  <c r="C6" i="14"/>
  <c r="C5" i="14"/>
  <c r="E16" i="20"/>
  <c r="E15" i="20"/>
  <c r="E14" i="20"/>
  <c r="E13" i="20"/>
  <c r="E12" i="20"/>
  <c r="E11" i="20"/>
  <c r="E10" i="20"/>
  <c r="E8" i="20"/>
  <c r="E7" i="20"/>
  <c r="E5" i="20"/>
  <c r="E3" i="20"/>
  <c r="E2" i="20"/>
  <c r="H2" i="19"/>
  <c r="H2" i="17"/>
  <c r="I2" i="17"/>
  <c r="H2" i="16"/>
  <c r="H4" i="18"/>
  <c r="H3" i="18"/>
  <c r="H2" i="18"/>
  <c r="J5" i="15"/>
  <c r="J4" i="15"/>
  <c r="J3" i="15"/>
  <c r="J2" i="15"/>
  <c r="M5" i="8"/>
  <c r="M4" i="8"/>
  <c r="M3" i="8"/>
  <c r="M2" i="8"/>
  <c r="L5" i="8"/>
  <c r="L4" i="8"/>
  <c r="L3" i="8"/>
  <c r="L2" i="8"/>
  <c r="E2" i="22" l="1"/>
  <c r="C35" i="14"/>
  <c r="C36" i="14"/>
  <c r="C37" i="14"/>
  <c r="C38" i="14"/>
  <c r="C39" i="14"/>
  <c r="C40" i="14"/>
  <c r="C41" i="14"/>
  <c r="C42" i="14"/>
  <c r="C43" i="14"/>
  <c r="C44" i="14"/>
  <c r="C45" i="14"/>
  <c r="C46" i="14"/>
  <c r="C47" i="14"/>
  <c r="C48" i="14"/>
  <c r="C49" i="14"/>
  <c r="C50" i="14"/>
  <c r="C51" i="14"/>
  <c r="C52" i="14"/>
  <c r="C53" i="14"/>
  <c r="C54" i="14"/>
  <c r="C34" i="14"/>
  <c r="C33" i="14"/>
  <c r="C29" i="14"/>
  <c r="C30" i="14"/>
  <c r="C21" i="14"/>
  <c r="C18" i="14"/>
  <c r="C16" i="14"/>
  <c r="C15" i="14"/>
  <c r="F16" i="20"/>
  <c r="C32" i="14" s="1"/>
  <c r="F2" i="20"/>
  <c r="F3" i="20"/>
  <c r="C19" i="14" s="1"/>
  <c r="E4" i="20"/>
  <c r="F4" i="20" s="1"/>
  <c r="C20" i="14" s="1"/>
  <c r="F5" i="20"/>
  <c r="E6" i="20"/>
  <c r="F7" i="20"/>
  <c r="C23" i="14" s="1"/>
  <c r="E9" i="20"/>
  <c r="F11" i="20"/>
  <c r="C27" i="14" s="1"/>
  <c r="F12" i="20"/>
  <c r="C28" i="14" s="1"/>
  <c r="F13" i="20"/>
  <c r="F14" i="20"/>
  <c r="F15" i="20"/>
  <c r="C31" i="14" s="1"/>
  <c r="F8" i="20"/>
  <c r="C24" i="14" s="1"/>
  <c r="F9" i="20"/>
  <c r="C25" i="14" s="1"/>
  <c r="F10" i="20"/>
  <c r="C26" i="14" s="1"/>
  <c r="F6" i="20"/>
  <c r="C22" i="14" s="1"/>
  <c r="K2" i="8"/>
  <c r="J2" i="8"/>
  <c r="I2" i="19"/>
  <c r="C17" i="14" s="1"/>
  <c r="C6" i="25"/>
  <c r="F5" i="14"/>
  <c r="F7" i="14"/>
  <c r="F8" i="14"/>
  <c r="F6" i="14"/>
  <c r="E8" i="25"/>
  <c r="E7" i="25"/>
  <c r="E6" i="25"/>
  <c r="H5" i="15"/>
  <c r="I5" i="15"/>
  <c r="K5" i="15"/>
  <c r="D12" i="10"/>
  <c r="E12" i="10"/>
  <c r="F2" i="8"/>
  <c r="G2" i="8"/>
  <c r="C22" i="24"/>
  <c r="D2" i="24" s="1"/>
  <c r="I2" i="16"/>
  <c r="C12" i="14" s="1"/>
  <c r="I2" i="18"/>
  <c r="C14" i="14" s="1"/>
  <c r="J24" i="15"/>
  <c r="J23" i="15"/>
  <c r="J22" i="15"/>
  <c r="J21" i="15"/>
  <c r="J18" i="15"/>
  <c r="J17" i="15"/>
  <c r="J16" i="15"/>
  <c r="J15" i="15"/>
  <c r="K2" i="15"/>
  <c r="E3" i="22"/>
  <c r="E4" i="22"/>
  <c r="E5" i="22"/>
  <c r="E6" i="22"/>
  <c r="E7" i="22"/>
  <c r="E8" i="22"/>
  <c r="E9" i="22"/>
  <c r="E10" i="22"/>
  <c r="E11" i="22"/>
  <c r="E12" i="22"/>
  <c r="E13" i="22"/>
  <c r="E14" i="22"/>
  <c r="E15" i="22"/>
  <c r="E16" i="22"/>
  <c r="E17" i="22"/>
  <c r="E18" i="22"/>
  <c r="E19" i="22"/>
  <c r="E20" i="22"/>
  <c r="E21" i="22"/>
  <c r="E22" i="22"/>
  <c r="E23" i="22"/>
  <c r="D3" i="22"/>
  <c r="D4" i="22"/>
  <c r="D5" i="22"/>
  <c r="D6" i="22"/>
  <c r="D7" i="22"/>
  <c r="D8" i="22"/>
  <c r="D9" i="22"/>
  <c r="D10" i="22"/>
  <c r="D11" i="22"/>
  <c r="D12" i="22"/>
  <c r="D13" i="22"/>
  <c r="D14" i="22"/>
  <c r="D15" i="22"/>
  <c r="D16" i="22"/>
  <c r="D17" i="22"/>
  <c r="D18" i="22"/>
  <c r="D19" i="22"/>
  <c r="D20" i="22"/>
  <c r="D21" i="22"/>
  <c r="D22" i="22"/>
  <c r="D23" i="22"/>
  <c r="D2" i="22"/>
  <c r="H2" i="15"/>
  <c r="I3" i="18"/>
  <c r="I4" i="18"/>
  <c r="G3" i="18"/>
  <c r="G4" i="18"/>
  <c r="G2" i="18"/>
  <c r="F5" i="18"/>
  <c r="F3" i="18"/>
  <c r="F4" i="18"/>
  <c r="F2" i="18"/>
  <c r="C4" i="18"/>
  <c r="C3" i="18"/>
  <c r="C2" i="18"/>
  <c r="C13" i="14"/>
  <c r="F2" i="17"/>
  <c r="F2" i="16"/>
  <c r="K4" i="15"/>
  <c r="K3" i="15"/>
  <c r="I4" i="15"/>
  <c r="I3" i="15"/>
  <c r="I2" i="15"/>
  <c r="H4" i="15"/>
  <c r="H3" i="15"/>
  <c r="J30" i="15"/>
  <c r="J27" i="15"/>
  <c r="J28" i="15"/>
  <c r="J29" i="15"/>
  <c r="I30" i="15"/>
  <c r="I29" i="15"/>
  <c r="I28" i="15"/>
  <c r="I27" i="15"/>
  <c r="H28" i="15"/>
  <c r="H29" i="15"/>
  <c r="H31" i="15" s="1"/>
  <c r="H30" i="15"/>
  <c r="H27" i="15"/>
  <c r="I24" i="15"/>
  <c r="I23" i="15"/>
  <c r="I22" i="15"/>
  <c r="I21" i="15"/>
  <c r="H22" i="15"/>
  <c r="H25" i="15" s="1"/>
  <c r="H23" i="15"/>
  <c r="H24" i="15"/>
  <c r="H21" i="15"/>
  <c r="I18" i="15"/>
  <c r="I17" i="15"/>
  <c r="I16" i="15"/>
  <c r="I15" i="15"/>
  <c r="H16" i="15"/>
  <c r="H17" i="15"/>
  <c r="H18" i="15"/>
  <c r="H15" i="15"/>
  <c r="G31" i="15"/>
  <c r="G25" i="15"/>
  <c r="G19" i="15"/>
  <c r="C13" i="15"/>
  <c r="E2" i="8"/>
  <c r="D6" i="8"/>
  <c r="E5" i="8"/>
  <c r="E4" i="8"/>
  <c r="E3" i="8"/>
  <c r="E3" i="24" l="1"/>
  <c r="H3" i="24" s="1"/>
  <c r="E4" i="24"/>
  <c r="H4" i="24" s="1"/>
  <c r="E5" i="24"/>
  <c r="H5" i="24" s="1"/>
  <c r="E6" i="24"/>
  <c r="H6" i="24" s="1"/>
  <c r="E7" i="24"/>
  <c r="H7" i="24" s="1"/>
  <c r="E8" i="24"/>
  <c r="H8" i="24" s="1"/>
  <c r="E9" i="24"/>
  <c r="H9" i="24" s="1"/>
  <c r="E10" i="24"/>
  <c r="H10" i="24" s="1"/>
  <c r="E11" i="24"/>
  <c r="H11" i="24" s="1"/>
  <c r="E12" i="24"/>
  <c r="H12" i="24" s="1"/>
  <c r="E13" i="24"/>
  <c r="H13" i="24" s="1"/>
  <c r="E14" i="24"/>
  <c r="H14" i="24" s="1"/>
  <c r="E15" i="24"/>
  <c r="H15" i="24" s="1"/>
  <c r="E16" i="24"/>
  <c r="H16" i="24" s="1"/>
  <c r="E17" i="24"/>
  <c r="H17" i="24" s="1"/>
  <c r="E18" i="24"/>
  <c r="H18" i="24" s="1"/>
  <c r="E19" i="24"/>
  <c r="H19" i="24" s="1"/>
  <c r="E20" i="24"/>
  <c r="H20" i="24" s="1"/>
  <c r="E21" i="24"/>
  <c r="H21" i="24" s="1"/>
  <c r="E2" i="24"/>
  <c r="D3" i="24"/>
  <c r="D4" i="24"/>
  <c r="D5" i="24"/>
  <c r="D6" i="24"/>
  <c r="D7" i="24"/>
  <c r="D8" i="24"/>
  <c r="D9" i="24"/>
  <c r="D10" i="24"/>
  <c r="D11" i="24"/>
  <c r="D12" i="24"/>
  <c r="D13" i="24"/>
  <c r="D14" i="24"/>
  <c r="D15" i="24"/>
  <c r="D16" i="24"/>
  <c r="D17" i="24"/>
  <c r="D18" i="24"/>
  <c r="D19" i="24"/>
  <c r="D20" i="24"/>
  <c r="D22" i="24"/>
  <c r="D8" i="25"/>
  <c r="F8" i="25" s="1"/>
  <c r="C8" i="25"/>
  <c r="I31" i="15"/>
  <c r="I25" i="15"/>
  <c r="I19" i="15"/>
  <c r="H19" i="15"/>
  <c r="J31" i="15"/>
  <c r="J19" i="15"/>
  <c r="D2" i="15" s="1"/>
  <c r="J25" i="15"/>
  <c r="E6" i="8"/>
  <c r="F4" i="8"/>
  <c r="G4" i="8" s="1"/>
  <c r="J4" i="8" s="1"/>
  <c r="F5" i="8"/>
  <c r="G5" i="8" s="1"/>
  <c r="J5" i="8" s="1"/>
  <c r="H2" i="24" l="1"/>
  <c r="E22" i="24"/>
  <c r="C7" i="25"/>
  <c r="C12" i="10"/>
  <c r="D5" i="15"/>
  <c r="D4" i="15"/>
  <c r="D6" i="15" s="1"/>
  <c r="D3" i="15"/>
  <c r="F3" i="8"/>
  <c r="G3" i="8" s="1"/>
  <c r="J3" i="8" s="1"/>
  <c r="F6" i="8"/>
  <c r="H22" i="24" l="1"/>
  <c r="E6" i="15"/>
  <c r="J6" i="8"/>
  <c r="G6" i="8"/>
  <c r="I21" i="24" l="1"/>
  <c r="J21" i="24" s="1"/>
  <c r="K21" i="24" s="1"/>
  <c r="C74" i="14" s="1"/>
  <c r="I20" i="24"/>
  <c r="J20" i="24" s="1"/>
  <c r="K20" i="24" s="1"/>
  <c r="C73" i="14" s="1"/>
  <c r="I19" i="24"/>
  <c r="J19" i="24" s="1"/>
  <c r="K19" i="24" s="1"/>
  <c r="C72" i="14" s="1"/>
  <c r="I18" i="24"/>
  <c r="J18" i="24" s="1"/>
  <c r="K18" i="24" s="1"/>
  <c r="C71" i="14" s="1"/>
  <c r="I17" i="24"/>
  <c r="J17" i="24" s="1"/>
  <c r="K17" i="24" s="1"/>
  <c r="C70" i="14" s="1"/>
  <c r="I16" i="24"/>
  <c r="J16" i="24" s="1"/>
  <c r="K16" i="24" s="1"/>
  <c r="C69" i="14" s="1"/>
  <c r="I15" i="24"/>
  <c r="J15" i="24" s="1"/>
  <c r="K15" i="24" s="1"/>
  <c r="C68" i="14" s="1"/>
  <c r="I14" i="24"/>
  <c r="J14" i="24" s="1"/>
  <c r="K14" i="24" s="1"/>
  <c r="C67" i="14" s="1"/>
  <c r="I13" i="24"/>
  <c r="J13" i="24" s="1"/>
  <c r="K13" i="24" s="1"/>
  <c r="C66" i="14" s="1"/>
  <c r="I12" i="24"/>
  <c r="J12" i="24" s="1"/>
  <c r="K12" i="24" s="1"/>
  <c r="C65" i="14" s="1"/>
  <c r="I11" i="24"/>
  <c r="J11" i="24" s="1"/>
  <c r="K11" i="24" s="1"/>
  <c r="C64" i="14" s="1"/>
  <c r="I10" i="24"/>
  <c r="J10" i="24" s="1"/>
  <c r="K10" i="24" s="1"/>
  <c r="C63" i="14" s="1"/>
  <c r="I9" i="24"/>
  <c r="J9" i="24" s="1"/>
  <c r="K9" i="24" s="1"/>
  <c r="C62" i="14" s="1"/>
  <c r="I8" i="24"/>
  <c r="J8" i="24" s="1"/>
  <c r="K8" i="24" s="1"/>
  <c r="C61" i="14" s="1"/>
  <c r="I7" i="24"/>
  <c r="J7" i="24" s="1"/>
  <c r="K7" i="24" s="1"/>
  <c r="C60" i="14" s="1"/>
  <c r="I6" i="24"/>
  <c r="J6" i="24" s="1"/>
  <c r="K6" i="24" s="1"/>
  <c r="C59" i="14" s="1"/>
  <c r="I5" i="24"/>
  <c r="J5" i="24" s="1"/>
  <c r="K5" i="24" s="1"/>
  <c r="C58" i="14" s="1"/>
  <c r="I4" i="24"/>
  <c r="J4" i="24" s="1"/>
  <c r="K4" i="24" s="1"/>
  <c r="C57" i="14" s="1"/>
  <c r="I3" i="24"/>
  <c r="J3" i="24" s="1"/>
  <c r="K3" i="24" s="1"/>
  <c r="C56" i="14" s="1"/>
  <c r="I2" i="24"/>
  <c r="J2" i="24" s="1"/>
  <c r="K2" i="24" s="1"/>
  <c r="H6" i="15"/>
  <c r="K5" i="8"/>
  <c r="K4" i="8"/>
  <c r="K3" i="8"/>
  <c r="C55" i="14" l="1"/>
  <c r="F14" i="14" s="1"/>
  <c r="D6" i="25"/>
  <c r="F6" i="25" s="1"/>
  <c r="D7" i="25"/>
  <c r="F7" i="25" s="1"/>
  <c r="F9" i="25" s="1"/>
  <c r="I5" i="25" s="1"/>
  <c r="I6" i="25" s="1"/>
  <c r="M6" i="8"/>
  <c r="K6" i="15" l="1"/>
</calcChain>
</file>

<file path=xl/sharedStrings.xml><?xml version="1.0" encoding="utf-8"?>
<sst xmlns="http://schemas.openxmlformats.org/spreadsheetml/2006/main" count="796" uniqueCount="394">
  <si>
    <t>Input</t>
  </si>
  <si>
    <t>Output</t>
  </si>
  <si>
    <t>BIGG symbol</t>
  </si>
  <si>
    <t>Name</t>
  </si>
  <si>
    <t>Citation</t>
  </si>
  <si>
    <t>10fthf</t>
  </si>
  <si>
    <t>10-Formyltetrahydrofolate</t>
  </si>
  <si>
    <t>[1,2]</t>
  </si>
  <si>
    <t>adp</t>
  </si>
  <si>
    <t>ala-L</t>
  </si>
  <si>
    <t>h</t>
  </si>
  <si>
    <t>amet</t>
  </si>
  <si>
    <t>S-Adenosyl-L-methionine</t>
  </si>
  <si>
    <t>[1,2,3]</t>
  </si>
  <si>
    <t>pi</t>
  </si>
  <si>
    <t>Phosphate</t>
  </si>
  <si>
    <t>arg-L</t>
  </si>
  <si>
    <t>ppi</t>
  </si>
  <si>
    <t>Diphosphate</t>
  </si>
  <si>
    <t>asn-L</t>
  </si>
  <si>
    <t>asp-L</t>
  </si>
  <si>
    <t>atp</t>
  </si>
  <si>
    <t>btn</t>
  </si>
  <si>
    <t>Biotin</t>
  </si>
  <si>
    <t>[1,3]</t>
  </si>
  <si>
    <t>ca2</t>
  </si>
  <si>
    <t>Calcium</t>
  </si>
  <si>
    <t>References:</t>
  </si>
  <si>
    <t>cl</t>
  </si>
  <si>
    <t>Chloride</t>
  </si>
  <si>
    <t>[1] https://doi.org/10.1038/nbt.3956</t>
  </si>
  <si>
    <t>coa</t>
  </si>
  <si>
    <t>Coenzyme A</t>
  </si>
  <si>
    <t>[2] https://doi.org/10.1038/nbt.1672</t>
  </si>
  <si>
    <t>cobalt2</t>
  </si>
  <si>
    <t>Co2+</t>
  </si>
  <si>
    <t>[3] https://doi.org/10.1016/j.ymben.2016.12.002</t>
  </si>
  <si>
    <t>ctp</t>
  </si>
  <si>
    <t>CTP</t>
  </si>
  <si>
    <t>[4] https://doi.org/10.1007/s10482-015-0569-1</t>
  </si>
  <si>
    <t>cu2</t>
  </si>
  <si>
    <t>Cu2+</t>
  </si>
  <si>
    <t>[5] https://doi.org/10.1099/ijs.0.064709-0</t>
  </si>
  <si>
    <t>cys-L</t>
  </si>
  <si>
    <t>[6] https://doi.org/10.1099/ijsem.0.000547</t>
  </si>
  <si>
    <t>datp</t>
  </si>
  <si>
    <t>[7] https://doi.org/10.1007/s00284-010-9809-9</t>
  </si>
  <si>
    <t>dctp</t>
  </si>
  <si>
    <t>[8] https://doi.org/10.1146/annurev-biochem-060713-035600</t>
  </si>
  <si>
    <t>dgtp</t>
  </si>
  <si>
    <t>dttp</t>
  </si>
  <si>
    <t>fad</t>
  </si>
  <si>
    <t>Flavin adenine dinucleotide oxidized</t>
  </si>
  <si>
    <t>fe2</t>
  </si>
  <si>
    <t>Fe2+</t>
  </si>
  <si>
    <t>fe3</t>
  </si>
  <si>
    <t>Fe3+</t>
  </si>
  <si>
    <t>gln-L</t>
  </si>
  <si>
    <t>glu-L</t>
  </si>
  <si>
    <t>gly</t>
  </si>
  <si>
    <t>Glycine</t>
  </si>
  <si>
    <t>gtp</t>
  </si>
  <si>
    <t>h2o</t>
  </si>
  <si>
    <t>his-L</t>
  </si>
  <si>
    <t>ile-L</t>
  </si>
  <si>
    <t>k</t>
  </si>
  <si>
    <t>potassium</t>
  </si>
  <si>
    <t>leu-L</t>
  </si>
  <si>
    <t>lys-L</t>
  </si>
  <si>
    <t>met-L</t>
  </si>
  <si>
    <t>mg2</t>
  </si>
  <si>
    <t>magnesium</t>
  </si>
  <si>
    <t>mn2</t>
  </si>
  <si>
    <t>Mn2+</t>
  </si>
  <si>
    <t>nad</t>
  </si>
  <si>
    <t>Nicotinamide adenine dinucleotide</t>
  </si>
  <si>
    <t>nadp</t>
  </si>
  <si>
    <t>Nicotinamide adenine dinucleotide phosphate</t>
  </si>
  <si>
    <t xml:space="preserve">phe-L </t>
  </si>
  <si>
    <t>pheme</t>
  </si>
  <si>
    <t>Protoheme</t>
  </si>
  <si>
    <t>pro-L</t>
  </si>
  <si>
    <t>pydx5p</t>
  </si>
  <si>
    <t>Pyridoxal 5'-phosphate</t>
  </si>
  <si>
    <t>ribflv</t>
  </si>
  <si>
    <t>Riboflavin</t>
  </si>
  <si>
    <t>ser-L</t>
  </si>
  <si>
    <t>sheme</t>
  </si>
  <si>
    <t>Siroheme</t>
  </si>
  <si>
    <t>so4</t>
  </si>
  <si>
    <t>Sulfate</t>
  </si>
  <si>
    <t>thf</t>
  </si>
  <si>
    <t>5,6,7,8-Tetrahydrofolate</t>
  </si>
  <si>
    <t>thmpp</t>
  </si>
  <si>
    <t>Thiamine diphosphate</t>
  </si>
  <si>
    <t>thr-L</t>
  </si>
  <si>
    <t>trp-L</t>
  </si>
  <si>
    <t>tyr-L</t>
  </si>
  <si>
    <t>utp</t>
  </si>
  <si>
    <t>UTP</t>
  </si>
  <si>
    <t>val-L</t>
  </si>
  <si>
    <t>zn2</t>
  </si>
  <si>
    <t>Zinc</t>
  </si>
  <si>
    <t>gthrd</t>
  </si>
  <si>
    <t>Reduced glutathione</t>
  </si>
  <si>
    <t>ptrc</t>
  </si>
  <si>
    <t>Putrescine</t>
  </si>
  <si>
    <t>spmd</t>
  </si>
  <si>
    <t>Spermidine</t>
  </si>
  <si>
    <t>mql8</t>
  </si>
  <si>
    <t>Menaquinol 8</t>
  </si>
  <si>
    <t>2dmmql8</t>
  </si>
  <si>
    <t>2-Demethylmenaquinol 8</t>
  </si>
  <si>
    <t>mlthf</t>
  </si>
  <si>
    <t>5,10-Methylenetetrahydrofolate</t>
  </si>
  <si>
    <t>[1]</t>
  </si>
  <si>
    <t>5mthf</t>
  </si>
  <si>
    <t>5-Methyltetrahydrofolate</t>
  </si>
  <si>
    <t xml:space="preserve">2fe2s </t>
  </si>
  <si>
    <t>[2Fe-2S] iron-sulfur cluster</t>
  </si>
  <si>
    <t>4fe4s</t>
  </si>
  <si>
    <t>[4Fe-4S] iron-sulfur cluster</t>
  </si>
  <si>
    <t>udcpdp</t>
  </si>
  <si>
    <t>Undecaprenyl diphosphate</t>
  </si>
  <si>
    <t>mobd</t>
  </si>
  <si>
    <t>Molybdate</t>
  </si>
  <si>
    <t>glycogen</t>
  </si>
  <si>
    <t>Glycogen</t>
  </si>
  <si>
    <t>q8h2</t>
  </si>
  <si>
    <t>Ubiquinol-8</t>
  </si>
  <si>
    <t>[1,3,4]</t>
  </si>
  <si>
    <t>pe160</t>
  </si>
  <si>
    <t>phosphatidylethanolamine (dihexadecanoyl, n-C16:0)</t>
  </si>
  <si>
    <t>[1,5,6,7]</t>
  </si>
  <si>
    <t>clpn160</t>
  </si>
  <si>
    <t>cardiolipin (tetrahexadecanoyl, n-C16:0)</t>
  </si>
  <si>
    <t>pg160</t>
  </si>
  <si>
    <t>Phosphatidylglycerol (dihexadecanoyl, n-C16:0)</t>
  </si>
  <si>
    <t>colipa</t>
  </si>
  <si>
    <t>core oligosaccharide lipid A</t>
  </si>
  <si>
    <t>[1,2,8]</t>
  </si>
  <si>
    <t>murein5px4p</t>
  </si>
  <si>
    <t>Two disacharide linked murein units, pentapeptide crosslinked tetrapeptide (A2pm-&gt;D-ala) (middle of chain)</t>
  </si>
  <si>
    <t>Biomass</t>
  </si>
  <si>
    <t>Maintenance</t>
  </si>
  <si>
    <t>BIGG ID</t>
  </si>
  <si>
    <t>Stoichiometric coefficient biomass reaction (mmol/g CDW)</t>
  </si>
  <si>
    <t>Reactants</t>
  </si>
  <si>
    <t>Products</t>
  </si>
  <si>
    <t>Joint stoiciometric coefficients</t>
  </si>
  <si>
    <t>Biomass reaction:</t>
  </si>
  <si>
    <t>0.0257307473916163 datp[c] + 0.0257843313790559 dctp[c] + 0.0257843313790559 dgtp[c] + 0.0257307473916163 dttp[c] + 0.215971814366034 gtp[c] +  0.142877279615117 ctp[c] + 0.125551399653371 utp[c] + 0.0083287563826272 colipa[c] + 0.0134953266346777 murein5px4p[p] + 0.0973266192974692 pe160[p] + 0.00648835650462803 clpn160[p] + 0.0233578290710512 pg160[p] + 0.157545605551936 glycogen[c] + 0.0000264541766168901 2fe2s[c] + 0.000264541766168901 4fe4s[c] + 0.00529083532337802 ca2[c] + 0.00529083532337802 cl[c] + 0.0000255723707296604 cobalt2[c] + 0.00072043540986664 cu2[c] + 0.00682517756715765 fe2[c] + 0.00793625298506703 fe3[c] + 0.198406324626676 k[c] + 0.0088180588722967 mg2[c] + 0.000702799292122047 mn2[c] + 7.05444709783736E-06 mobd[c] + 0.00440902943614835 so4[c] + 0.00034654971368126 zn2[c] + 0.000223333333333333 10fthf[c] + 0.000223333333333333 2dmmql8[c] + 0.000223333333333333 5mthf[c]  + 0.000223333333333333 amet[c] + 0.000002 btn[c] + 0.0005762 coa[c] + 0.000223333333333333 fad[c] + 0.000223333333333333 gthrd[c] + 0.000223333333333333 mlthf[c] + 0.000223333333333333 mql8[c]+ 0.00183133333333333 nad[c] + 0.000446666666666667 nadp[c] + 0.000223333333333333 pheme[c] + 0.0332704890761894 ptrc[c] + 0.000223333333333333 pydx5p[c] + 0.000223333333333333 q8h2[c] + 0.000223333333333333 ribflv[c] + 0.000223333333333333 sheme[c] + 0.00674427074200467 spmd[c] + 0.000223333333333333 thf[c] + 0.000223333333333333 thmpp[c] + 0.0000553525960367541 udcpdp[c] + 0.504714500477058 ala__L[c] + 0.288388910014747 arg__L[c] + 0.18882445736912 asn__L[c] + 0.268672328677072 asp__L[c] + 0.0526251403408182 cys__L[c] + 0.221276151344888 gln__L[c] + 0.285551349883782 glu__L[c] + 0.384705337856376 gly[c] + 0.116311411305361 his__L[c] + 0.287200347091966 ile__L[c] + 0.547813291145491 leu__L[c] + 0.211314352193286 lys__L[c] + 0.14117843197509 met__L[c] + 0.197611970630046 phe__L[c] + 0.228132696013547 pro__L[c] + 0.297743935301866 ser__L[c] + 0.283099269619665 thr__L[c] + 0.0793481751842601 trp__L[c] + 0.138712074678867 tyr__L[c] + 0.371277789161168 val__L[c] + 75.7125692854251 atp[c] + 70.4554980797355 h2o[c] -&gt; 75.55 adp[c] + 75.55 h[c] + 75.5455909705639 pi[c] + 0.749999936600925 ppi[c]</t>
  </si>
  <si>
    <t>Component</t>
  </si>
  <si>
    <t>Cellular content (g/g CDW)</t>
  </si>
  <si>
    <t xml:space="preserve">Developed model </t>
  </si>
  <si>
    <t>E.coli core biomass [1]</t>
  </si>
  <si>
    <t>Neidhardt et al. Biomass [2]</t>
  </si>
  <si>
    <t>DNA</t>
  </si>
  <si>
    <t>RNA</t>
  </si>
  <si>
    <t>Protein</t>
  </si>
  <si>
    <t>Lipids</t>
  </si>
  <si>
    <t>LPS</t>
  </si>
  <si>
    <t>Peptidoglycan</t>
  </si>
  <si>
    <t>-</t>
  </si>
  <si>
    <t>Inorganic ions</t>
  </si>
  <si>
    <t>Co-factors</t>
  </si>
  <si>
    <t>Total:</t>
  </si>
  <si>
    <r>
      <rPr>
        <sz val="11"/>
        <rFont val="Calibri"/>
        <family val="2"/>
        <scheme val="minor"/>
      </rPr>
      <t>[1]</t>
    </r>
    <r>
      <rPr>
        <sz val="11"/>
        <color theme="10"/>
        <rFont val="Calibri"/>
        <family val="2"/>
        <scheme val="minor"/>
      </rPr>
      <t xml:space="preserve"> </t>
    </r>
    <r>
      <rPr>
        <u/>
        <sz val="11"/>
        <color theme="10"/>
        <rFont val="Calibri"/>
        <family val="2"/>
        <scheme val="minor"/>
      </rPr>
      <t>https://doi.org/10.1038/nbt.3956</t>
    </r>
  </si>
  <si>
    <t>[2] Neidhardt FC, Ingraham JL, Schaechter M (1990) Physiology of the bacterial cell : a molecular approach. Sinauer Associates, Sunderland, Mass.</t>
  </si>
  <si>
    <t>Nucleotide</t>
  </si>
  <si>
    <t>DNA monomer</t>
  </si>
  <si>
    <t>Count</t>
  </si>
  <si>
    <t>Count Corr 
(G/C + A/T)</t>
  </si>
  <si>
    <t>Molar ratio (%)</t>
  </si>
  <si>
    <t>mol/mol DNA</t>
  </si>
  <si>
    <t>Molar mass (g/mol)</t>
  </si>
  <si>
    <t>Molar mass - ppi (g/mol)*</t>
  </si>
  <si>
    <t>g/mol DNA</t>
  </si>
  <si>
    <t>Composition (MM/total MM)</t>
  </si>
  <si>
    <t>g/gDW</t>
  </si>
  <si>
    <t>mmol/gDW</t>
  </si>
  <si>
    <t>dATP</t>
  </si>
  <si>
    <t>dAMP</t>
  </si>
  <si>
    <t>dGTP</t>
  </si>
  <si>
    <t>dGMP</t>
  </si>
  <si>
    <t>dCTP</t>
  </si>
  <si>
    <t>dCMP</t>
  </si>
  <si>
    <t>dTTP</t>
  </si>
  <si>
    <t>dTMP</t>
  </si>
  <si>
    <t>*ppi retracted from molar mass to reveal molar mass corr</t>
  </si>
  <si>
    <t>(total DNA molar mass:  g DNA/mol DNA)</t>
  </si>
  <si>
    <t>(total DNA mmol/gDW)</t>
  </si>
  <si>
    <t>DOI: 10.1128/genomeA.00997-17</t>
  </si>
  <si>
    <t>doi: 10.1038/nbt.3956</t>
  </si>
  <si>
    <t>Amino Acid</t>
  </si>
  <si>
    <t>mol/mol protein</t>
  </si>
  <si>
    <t>Molar mass - H2O (g/mol)*</t>
  </si>
  <si>
    <t>g/mol Protein</t>
  </si>
  <si>
    <t>A</t>
  </si>
  <si>
    <t>R</t>
  </si>
  <si>
    <t>N</t>
  </si>
  <si>
    <t>D</t>
  </si>
  <si>
    <t>C</t>
  </si>
  <si>
    <t>Q</t>
  </si>
  <si>
    <t>E</t>
  </si>
  <si>
    <t>G</t>
  </si>
  <si>
    <t>H</t>
  </si>
  <si>
    <t>I</t>
  </si>
  <si>
    <t>L</t>
  </si>
  <si>
    <t>K</t>
  </si>
  <si>
    <t>M</t>
  </si>
  <si>
    <t>F</t>
  </si>
  <si>
    <t>P</t>
  </si>
  <si>
    <t>S</t>
  </si>
  <si>
    <t>T</t>
  </si>
  <si>
    <t>W</t>
  </si>
  <si>
    <t>Y</t>
  </si>
  <si>
    <t>V</t>
  </si>
  <si>
    <t>(total protein molar mass:  g protein/mol protein)</t>
  </si>
  <si>
    <t>RNA monomer</t>
  </si>
  <si>
    <t>mol/mol RNA</t>
  </si>
  <si>
    <t>g/mol RNA</t>
  </si>
  <si>
    <t>ATP</t>
  </si>
  <si>
    <t>AMP</t>
  </si>
  <si>
    <t>GTP</t>
  </si>
  <si>
    <t>GMP</t>
  </si>
  <si>
    <t>CMP</t>
  </si>
  <si>
    <t>UMP</t>
  </si>
  <si>
    <t>(total RNA molar mass:  g RNA/mol RNA)</t>
  </si>
  <si>
    <t>(total RNA mmol/gDW)</t>
  </si>
  <si>
    <t>RNA type:</t>
  </si>
  <si>
    <t xml:space="preserve">g/g RNA </t>
  </si>
  <si>
    <t>rRNA</t>
  </si>
  <si>
    <t>tRNA</t>
  </si>
  <si>
    <t>mRNA</t>
  </si>
  <si>
    <t>Total</t>
  </si>
  <si>
    <t>mol/mol rRNA</t>
  </si>
  <si>
    <t>g/mol rRNA</t>
  </si>
  <si>
    <t>mol/mol tRNA</t>
  </si>
  <si>
    <t>g/mol tRNA</t>
  </si>
  <si>
    <t>https://doi.org/10.1201/9780429258770</t>
  </si>
  <si>
    <t>Sequences used for estimation of each type of RNA</t>
  </si>
  <si>
    <t>rRNA:</t>
  </si>
  <si>
    <t>tRNA:</t>
  </si>
  <si>
    <t>mRNA:</t>
  </si>
  <si>
    <t>mol/mol mRNA</t>
  </si>
  <si>
    <t>g/mol mRNA</t>
  </si>
  <si>
    <t>BUE86_RS10245</t>
  </si>
  <si>
    <t>BUE86_RS01455</t>
  </si>
  <si>
    <t>Coding sequence (CDS)</t>
  </si>
  <si>
    <t>BUE86_RS10250</t>
  </si>
  <si>
    <t>BUE86_RS01460</t>
  </si>
  <si>
    <t>BUE86_RS10265</t>
  </si>
  <si>
    <t>BUE86_RS04700</t>
  </si>
  <si>
    <t>BUE86_RS12595</t>
  </si>
  <si>
    <t>BUE86_RS04705</t>
  </si>
  <si>
    <t>BUE86_RS12600</t>
  </si>
  <si>
    <t>BUE86_RS05980</t>
  </si>
  <si>
    <t>BUE86_RS12610</t>
  </si>
  <si>
    <t>BUE86_RS06005</t>
  </si>
  <si>
    <t>BUE86_RS13130</t>
  </si>
  <si>
    <t>BUE86_RS06455</t>
  </si>
  <si>
    <t>BUE86_RS13135</t>
  </si>
  <si>
    <t>BUE86_RS06460</t>
  </si>
  <si>
    <t>BUE86_RS13140</t>
  </si>
  <si>
    <t>BUE86_RS07735</t>
  </si>
  <si>
    <t>BUE86_RS14515</t>
  </si>
  <si>
    <t>BUE86_RS07740</t>
  </si>
  <si>
    <t>BUE86_RS14525</t>
  </si>
  <si>
    <t>BUE86_RS07745</t>
  </si>
  <si>
    <t>BUE86_RS14530</t>
  </si>
  <si>
    <t>BUE86_RS07750</t>
  </si>
  <si>
    <t>BUE86_RS15030</t>
  </si>
  <si>
    <t>BUE86_RS07755</t>
  </si>
  <si>
    <t>BUE86_RS15045</t>
  </si>
  <si>
    <t>BUE86_RS08055</t>
  </si>
  <si>
    <t>BUE86_RS15050</t>
  </si>
  <si>
    <t>BUE86_RS08060</t>
  </si>
  <si>
    <t>BUE86_RS15470</t>
  </si>
  <si>
    <t>BUE86_RS08065</t>
  </si>
  <si>
    <t>BUE86_RS15485</t>
  </si>
  <si>
    <t>BUE86_RS08070</t>
  </si>
  <si>
    <t>BUE86_RS15490</t>
  </si>
  <si>
    <t>BUE86_RS08075</t>
  </si>
  <si>
    <t>BUE86_RS16725</t>
  </si>
  <si>
    <t>BUE86_RS08080</t>
  </si>
  <si>
    <t>BUE86_RS16735</t>
  </si>
  <si>
    <t>BUE86_RS08085</t>
  </si>
  <si>
    <t>BUE86_RS16740</t>
  </si>
  <si>
    <t>BUE86_RS09090</t>
  </si>
  <si>
    <t>BUE86_RS16750</t>
  </si>
  <si>
    <t>BUE86_RS10045</t>
  </si>
  <si>
    <t>BUE86_RS20095</t>
  </si>
  <si>
    <t>BUE86_RS10185</t>
  </si>
  <si>
    <t>BUE86_RS20105</t>
  </si>
  <si>
    <t>BUE86_RS10240</t>
  </si>
  <si>
    <t>BUE86_RS20110</t>
  </si>
  <si>
    <t>BUE86_RS10255</t>
  </si>
  <si>
    <t>BUE86_RS10260</t>
  </si>
  <si>
    <t>BUE86_RS11375</t>
  </si>
  <si>
    <t>BUE86_RS11380</t>
  </si>
  <si>
    <t>BUE86_RS11385</t>
  </si>
  <si>
    <t>BUE86_RS11820</t>
  </si>
  <si>
    <t>BUE86_RS12425</t>
  </si>
  <si>
    <t>BUE86_RS12430</t>
  </si>
  <si>
    <t>BUE86_RS12435</t>
  </si>
  <si>
    <t>BUE86_RS12590</t>
  </si>
  <si>
    <t>BUE86_RS12605</t>
  </si>
  <si>
    <t>BUE86_RS13285</t>
  </si>
  <si>
    <t>BUE86_RS13290</t>
  </si>
  <si>
    <t>BUE86_RS13295</t>
  </si>
  <si>
    <t>BUE86_RS13300</t>
  </si>
  <si>
    <t>BUE86_RS13340</t>
  </si>
  <si>
    <t>BUE86_RS13905</t>
  </si>
  <si>
    <t>BUE86_RS14520</t>
  </si>
  <si>
    <t>BUE86_RS15035</t>
  </si>
  <si>
    <t>BUE86_RS15040</t>
  </si>
  <si>
    <t>BUE86_RS15055</t>
  </si>
  <si>
    <t>BUE86_RS15060</t>
  </si>
  <si>
    <t>BUE86_RS15205</t>
  </si>
  <si>
    <t>BUE86_RS15210</t>
  </si>
  <si>
    <t>BUE86_RS15215</t>
  </si>
  <si>
    <t>BUE86_RS15220</t>
  </si>
  <si>
    <t>BUE86_RS15475</t>
  </si>
  <si>
    <t>BUE86_RS15480</t>
  </si>
  <si>
    <t>BUE86_RS16730</t>
  </si>
  <si>
    <t>BUE86_RS16745</t>
  </si>
  <si>
    <t>BUE86_RS17275</t>
  </si>
  <si>
    <t>BUE86_RS17285</t>
  </si>
  <si>
    <t>BUE86_RS17865</t>
  </si>
  <si>
    <t>BUE86_RS18260</t>
  </si>
  <si>
    <t>BUE86_RS18725</t>
  </si>
  <si>
    <t>BUE86_RS19070</t>
  </si>
  <si>
    <t>BUE86_RS19075</t>
  </si>
  <si>
    <t>BUE86_RS19080</t>
  </si>
  <si>
    <t>BUE86_RS19585</t>
  </si>
  <si>
    <t>BUE86_RS19590</t>
  </si>
  <si>
    <t>BUE86_RS19595</t>
  </si>
  <si>
    <t>BUE86_RS19600</t>
  </si>
  <si>
    <t>BUE86_RS19605</t>
  </si>
  <si>
    <t>BUE86_RS20100</t>
  </si>
  <si>
    <t>BUE86_RS20925</t>
  </si>
  <si>
    <t>BUE86_RS20930</t>
  </si>
  <si>
    <t>BUE86_RS20935</t>
  </si>
  <si>
    <t>BUE86_RS20940</t>
  </si>
  <si>
    <t>BUE86_RS20960</t>
  </si>
  <si>
    <t>BUE86_RS20965</t>
  </si>
  <si>
    <t>BUE86_RS21040</t>
  </si>
  <si>
    <t>BUE86_RS21615</t>
  </si>
  <si>
    <t>BUE86_RS22430</t>
  </si>
  <si>
    <t>BUE86_RS22440</t>
  </si>
  <si>
    <t>BUE86_RS22465</t>
  </si>
  <si>
    <t>BUE86_RS22500</t>
  </si>
  <si>
    <t>BUE86_RS22850</t>
  </si>
  <si>
    <t>BUE86_RS22855</t>
  </si>
  <si>
    <t>BUE86_RS22860</t>
  </si>
  <si>
    <t>Maintenance Costs (biosynthetic costs)</t>
  </si>
  <si>
    <t>Macromolecular costs</t>
  </si>
  <si>
    <t>GAM (biosynthetic + other) :</t>
  </si>
  <si>
    <t>mmol/(gDW)</t>
  </si>
  <si>
    <t>wt %</t>
  </si>
  <si>
    <t>total mmol</t>
  </si>
  <si>
    <t>mmol ~P / mmol</t>
  </si>
  <si>
    <t>total</t>
  </si>
  <si>
    <t>Biosynthetic costs :</t>
  </si>
  <si>
    <t>Unknown GAM costs :</t>
  </si>
  <si>
    <t>The energetic requirements for growth-associated maintenance, GAM (protein polymerisation costs), and non-growth-associated maintenance, NGAM (membrane leakage), were adapted from the iML1515 E.coli model [1].
ATP utilisation cost is estimated using the formula: ATP+H2O-&gt; ADP+Pi+H(+) , with the number of ATP equivalents hydrolysed characterised in the estimated GAM variable. Both NGAM and GAM were estimated using FBA along with experimental and literature values. GAM is estimated to be 75.55mmol/(gDW) and NGAM as 6.86mmol/(gDW*hr). All values for mmol ~P/mmol in the macromolecular cost defined above (estimation of biosynthetic cost) were adaped from the E.coli model, which originally retrived them from literature [2].</t>
  </si>
  <si>
    <t>[1] doi: 10.1038/nbt.3956</t>
  </si>
  <si>
    <t>[3] doi: 10.1128/jb.182.17.4934-4940.2000</t>
  </si>
  <si>
    <t>[4] doi: 10.1128/JB.181.8.2351-2357.1999</t>
  </si>
  <si>
    <t>[5] doi: 10.1128/JB.184.1.152-164.2002</t>
  </si>
  <si>
    <t>[6] doi: 10.1099/mic.0.26849-0</t>
  </si>
  <si>
    <t>[7] doi: 10.1128/JB.181.21.6679-6688.1999</t>
  </si>
  <si>
    <t>Metabolite</t>
  </si>
  <si>
    <t>mol/mol Lipids</t>
  </si>
  <si>
    <t>g/mol Lipids</t>
  </si>
  <si>
    <t>(total Lipid molar mass:  g lipids/mol lipids)</t>
  </si>
  <si>
    <t>https://doi.org/10.1099/ijs.0.064709-0</t>
  </si>
  <si>
    <t>https://doi.org/10.1099/ijsem.0.000547</t>
  </si>
  <si>
    <t>https://doi.org/10.1007/s00284-010-9809-9</t>
  </si>
  <si>
    <t>Neidhardt FC, Ingraham JL, Schaechter M (1990) Physiology of the bacterial cell : a molecular approach. Sinauer Associates, Sunderland, Mass.</t>
  </si>
  <si>
    <t>mol/mol LPS</t>
  </si>
  <si>
    <t>g/mol LPS</t>
  </si>
  <si>
    <t>Inorganic Ions</t>
  </si>
  <si>
    <t>doi: 10.1038/msb.2011.65</t>
  </si>
  <si>
    <t>doi: 10.1038/nature09265</t>
  </si>
  <si>
    <t>Neidhardt FC, Curtiss R (1996) Escherichia coli and Salmonella : cellular and molecular biology. ASM Press, Washington, D.C.</t>
  </si>
  <si>
    <t>mol/mol Peptidoglycan</t>
  </si>
  <si>
    <t>g/mol Peptidoglycan</t>
  </si>
  <si>
    <t>two disacharide linked murein units, pentapeptide crosslinked tetrapeptide (A2pm-&gt;D-ala) (middle of chain)</t>
  </si>
  <si>
    <t>Each mmol/gDW for all the co-factors included in the model were adapted from the iML1515 E.coli model. These values were estimated based on literature values for the cells soluable pool composition.  Average of values for different growth conditions were used for coa, accoa, succoa and malcoa. The stochiometric coefficient for coa is the sum of the ones estimated for coa, accoa, succoa and malcoa. Same goes for nad where the stociometric coefficient is the sum of the ones estimated for nad and nadh, as well as nadp where it is the sum of the ones for nadp and nadph. The value for udcpdp is an approximation based on the literature values for the amount of lipid I and lipid II in the soluable pool.</t>
  </si>
  <si>
    <t>Baba T, Ara T, Hasegawa M, Takai Y, Okumura Y, Baba M, Datsenko KA, Tomita M, Wanner BL, Mori H (2006) Construction of Escherichia coli K-12 in-frame, single-gene knockout mutants: the Keio collection. Mol Syst Biol 2: 2006.0008.</t>
  </si>
  <si>
    <t>mol/mol glycogen</t>
  </si>
  <si>
    <t>g/mol glycogen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</si>
</sst>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00"/>
    <numFmt numFmtId="167" formatCode="0.00000"/>
  </numFmts>
  <fonts count="3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1"/>
      <name val="Calibri"/>
      <family val="2"/>
      <scheme val="minor"/>
    </font>
    <font>
      <sz val="10"/>
      <name val="Arial"/>
      <family val="2"/>
    </font>
    <font>
      <b/>
      <sz val="10"/>
      <name val="Arial"/>
      <family val="2"/>
    </font>
    <font>
      <sz val="11"/>
      <color rgb="FF212121"/>
      <name val="Courier New"/>
      <family val="3"/>
    </font>
    <font>
      <b/>
      <sz val="18"/>
      <color indexed="56"/>
      <name val="Cambria"/>
      <family val="2"/>
    </font>
    <font>
      <sz val="10"/>
      <name val="Verdana"/>
      <family val="2"/>
    </font>
    <font>
      <sz val="11"/>
      <color indexed="8"/>
      <name val="Calibri"/>
      <family val="2"/>
    </font>
    <font>
      <b/>
      <sz val="18"/>
      <color theme="3"/>
      <name val="Calibri Light"/>
      <family val="2"/>
      <scheme val="major"/>
    </font>
    <font>
      <sz val="11"/>
      <color rgb="FF9C6500"/>
      <name val="Calibri"/>
      <family val="2"/>
      <scheme val="minor"/>
    </font>
    <font>
      <b/>
      <sz val="11"/>
      <name val="Calibri"/>
      <family val="2"/>
      <scheme val="minor"/>
    </font>
    <font>
      <sz val="11"/>
      <name val="Calibri"/>
      <family val="2"/>
      <scheme val="minor"/>
    </font>
    <font>
      <sz val="11"/>
      <color theme="10"/>
      <name val="Calibri"/>
      <family val="2"/>
      <scheme val="minor"/>
    </font>
    <font>
      <sz val="12"/>
      <color theme="1"/>
      <name val="Calibri"/>
      <family val="2"/>
      <scheme val="minor"/>
    </font>
    <font>
      <b/>
      <sz val="12"/>
      <name val="Arial"/>
      <family val="2"/>
    </font>
  </fonts>
  <fills count="39">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59999389629810485"/>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68">
    <xf numFmtId="0" fontId="0" fillId="0" borderId="0"/>
    <xf numFmtId="0" fontId="2" fillId="0" borderId="0" applyNumberFormat="0" applyFill="0" applyBorder="0" applyAlignment="0" applyProtection="0"/>
    <xf numFmtId="9" fontId="3" fillId="0" borderId="0" applyFont="0" applyFill="0" applyBorder="0" applyAlignment="0" applyProtection="0"/>
    <xf numFmtId="0" fontId="4" fillId="0" borderId="23" applyNumberFormat="0" applyFill="0" applyAlignment="0" applyProtection="0"/>
    <xf numFmtId="0" fontId="5" fillId="0" borderId="24" applyNumberFormat="0" applyFill="0" applyAlignment="0" applyProtection="0"/>
    <xf numFmtId="0" fontId="6" fillId="0" borderId="25"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7" borderId="26" applyNumberFormat="0" applyAlignment="0" applyProtection="0"/>
    <xf numFmtId="0" fontId="10" fillId="8" borderId="27" applyNumberFormat="0" applyAlignment="0" applyProtection="0"/>
    <xf numFmtId="0" fontId="11" fillId="8" borderId="26" applyNumberFormat="0" applyAlignment="0" applyProtection="0"/>
    <xf numFmtId="0" fontId="12" fillId="0" borderId="28" applyNumberFormat="0" applyFill="0" applyAlignment="0" applyProtection="0"/>
    <xf numFmtId="0" fontId="13" fillId="9" borderId="29" applyNumberFormat="0" applyAlignment="0" applyProtection="0"/>
    <xf numFmtId="0" fontId="14" fillId="0" borderId="0" applyNumberFormat="0" applyFill="0" applyBorder="0" applyAlignment="0" applyProtection="0"/>
    <xf numFmtId="0" fontId="3" fillId="10" borderId="30" applyNumberFormat="0" applyFont="0" applyAlignment="0" applyProtection="0"/>
    <xf numFmtId="0" fontId="15" fillId="0" borderId="0" applyNumberFormat="0" applyFill="0" applyBorder="0" applyAlignment="0" applyProtection="0"/>
    <xf numFmtId="0" fontId="1" fillId="0" borderId="31" applyNumberFormat="0" applyFill="0" applyAlignment="0" applyProtection="0"/>
    <xf numFmtId="0" fontId="16"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16"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16"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16"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16"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6"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25" fillId="6" borderId="0" applyNumberFormat="0" applyBorder="0" applyAlignment="0" applyProtection="0"/>
    <xf numFmtId="0" fontId="3" fillId="0" borderId="0"/>
    <xf numFmtId="0" fontId="3" fillId="0" borderId="0"/>
    <xf numFmtId="0" fontId="3" fillId="0" borderId="0"/>
    <xf numFmtId="0" fontId="3" fillId="0" borderId="0"/>
    <xf numFmtId="0" fontId="2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3" fillId="10" borderId="30" applyNumberFormat="0" applyFont="0" applyAlignment="0" applyProtection="0"/>
    <xf numFmtId="0" fontId="23" fillId="10" borderId="30" applyNumberFormat="0" applyFont="0" applyAlignment="0" applyProtection="0"/>
    <xf numFmtId="0" fontId="23" fillId="10" borderId="30" applyNumberFormat="0" applyFont="0" applyAlignment="0" applyProtection="0"/>
    <xf numFmtId="0" fontId="23" fillId="10" borderId="30" applyNumberFormat="0" applyFont="0" applyAlignment="0" applyProtection="0"/>
    <xf numFmtId="0" fontId="23" fillId="10" borderId="30" applyNumberFormat="0" applyFont="0" applyAlignment="0" applyProtection="0"/>
    <xf numFmtId="0" fontId="23" fillId="10" borderId="30" applyNumberFormat="0" applyFont="0" applyAlignment="0" applyProtection="0"/>
    <xf numFmtId="0" fontId="23" fillId="10" borderId="30" applyNumberFormat="0" applyFont="0" applyAlignment="0" applyProtection="0"/>
    <xf numFmtId="0" fontId="23" fillId="10" borderId="30" applyNumberFormat="0" applyFont="0" applyAlignment="0" applyProtection="0"/>
    <xf numFmtId="0" fontId="23" fillId="10" borderId="30" applyNumberFormat="0" applyFont="0" applyAlignment="0" applyProtection="0"/>
    <xf numFmtId="0" fontId="23" fillId="10" borderId="30" applyNumberFormat="0" applyFont="0" applyAlignment="0" applyProtection="0"/>
    <xf numFmtId="0" fontId="23" fillId="10" borderId="30" applyNumberFormat="0" applyFont="0" applyAlignment="0" applyProtection="0"/>
    <xf numFmtId="0" fontId="24" fillId="0" borderId="0" applyNumberFormat="0" applyFill="0" applyBorder="0" applyAlignment="0" applyProtection="0"/>
    <xf numFmtId="0" fontId="21" fillId="0" borderId="0" applyNumberFormat="0" applyFill="0" applyBorder="0" applyAlignment="0" applyProtection="0"/>
  </cellStyleXfs>
  <cellXfs count="257">
    <xf numFmtId="0" fontId="0" fillId="0" borderId="0" xfId="0"/>
    <xf numFmtId="0" fontId="0" fillId="0" borderId="0" xfId="0" quotePrefix="1"/>
    <xf numFmtId="0" fontId="0" fillId="0" borderId="4" xfId="0" applyBorder="1" applyAlignment="1">
      <alignment horizontal="center"/>
    </xf>
    <xf numFmtId="0" fontId="0" fillId="0" borderId="6" xfId="0" applyBorder="1" applyAlignment="1">
      <alignment horizontal="center"/>
    </xf>
    <xf numFmtId="0" fontId="1" fillId="0" borderId="0" xfId="0" applyFont="1"/>
    <xf numFmtId="0" fontId="1" fillId="0" borderId="0" xfId="0" applyFont="1" applyAlignment="1">
      <alignment wrapText="1"/>
    </xf>
    <xf numFmtId="0" fontId="0" fillId="0" borderId="0" xfId="0" applyAlignment="1">
      <alignment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0" borderId="0" xfId="1"/>
    <xf numFmtId="0" fontId="0" fillId="0" borderId="0" xfId="0" applyAlignment="1">
      <alignment horizontal="center"/>
    </xf>
    <xf numFmtId="0" fontId="1" fillId="2" borderId="10" xfId="0" applyFont="1" applyFill="1" applyBorder="1" applyAlignment="1">
      <alignment horizontal="center"/>
    </xf>
    <xf numFmtId="0" fontId="1" fillId="2" borderId="7" xfId="0" applyFont="1" applyFill="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17" fillId="0" borderId="0" xfId="0" applyFont="1"/>
    <xf numFmtId="164" fontId="0" fillId="0" borderId="0" xfId="0" applyNumberFormat="1"/>
    <xf numFmtId="0" fontId="17" fillId="2" borderId="2" xfId="0" applyFont="1" applyFill="1" applyBorder="1"/>
    <xf numFmtId="0" fontId="0" fillId="0" borderId="32" xfId="0" applyBorder="1"/>
    <xf numFmtId="0" fontId="0" fillId="0" borderId="4" xfId="0" applyBorder="1"/>
    <xf numFmtId="0" fontId="0" fillId="0" borderId="33" xfId="0" applyBorder="1"/>
    <xf numFmtId="164" fontId="17" fillId="2" borderId="1" xfId="0" applyNumberFormat="1" applyFont="1" applyFill="1" applyBorder="1"/>
    <xf numFmtId="0" fontId="17" fillId="2" borderId="1" xfId="0" applyFont="1" applyFill="1" applyBorder="1" applyAlignment="1">
      <alignment horizontal="center"/>
    </xf>
    <xf numFmtId="164" fontId="17" fillId="2" borderId="1" xfId="0" applyNumberFormat="1" applyFont="1" applyFill="1" applyBorder="1" applyAlignment="1">
      <alignment horizontal="center"/>
    </xf>
    <xf numFmtId="0" fontId="0" fillId="0" borderId="32" xfId="0"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4" fontId="0" fillId="0" borderId="34" xfId="0" applyNumberFormat="1" applyBorder="1" applyAlignment="1">
      <alignment horizontal="center"/>
    </xf>
    <xf numFmtId="165" fontId="0" fillId="0" borderId="34" xfId="0" applyNumberFormat="1" applyBorder="1" applyAlignment="1">
      <alignment horizontal="center"/>
    </xf>
    <xf numFmtId="0" fontId="1" fillId="0" borderId="35" xfId="0" applyFont="1" applyBorder="1"/>
    <xf numFmtId="0" fontId="19" fillId="0" borderId="0" xfId="0" applyFont="1"/>
    <xf numFmtId="0" fontId="18" fillId="0" borderId="0" xfId="0" applyFont="1"/>
    <xf numFmtId="0" fontId="0" fillId="0" borderId="6" xfId="0" applyBorder="1"/>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164" fontId="17" fillId="2" borderId="3" xfId="0" applyNumberFormat="1" applyFont="1" applyFill="1" applyBorder="1"/>
    <xf numFmtId="10" fontId="0" fillId="0" borderId="0" xfId="2" applyNumberFormat="1" applyFont="1"/>
    <xf numFmtId="0" fontId="0" fillId="0" borderId="5" xfId="0" applyBorder="1" applyAlignment="1">
      <alignment horizontal="center"/>
    </xf>
    <xf numFmtId="0" fontId="0" fillId="0" borderId="12" xfId="0" applyBorder="1" applyAlignment="1">
      <alignment horizontal="center"/>
    </xf>
    <xf numFmtId="164" fontId="0" fillId="0" borderId="12" xfId="0" applyNumberFormat="1" applyBorder="1" applyAlignment="1">
      <alignment horizontal="center"/>
    </xf>
    <xf numFmtId="0" fontId="0" fillId="0" borderId="12" xfId="0" applyBorder="1"/>
    <xf numFmtId="165" fontId="0" fillId="0" borderId="12" xfId="0" applyNumberFormat="1" applyBorder="1" applyAlignment="1">
      <alignment horizontal="center"/>
    </xf>
    <xf numFmtId="0" fontId="2" fillId="0" borderId="33" xfId="1" applyBorder="1"/>
    <xf numFmtId="164" fontId="17" fillId="2" borderId="1" xfId="0" applyNumberFormat="1" applyFont="1" applyFill="1" applyBorder="1" applyAlignment="1">
      <alignment horizontal="center" vertical="center"/>
    </xf>
    <xf numFmtId="0" fontId="20" fillId="0" borderId="0" xfId="0" applyFont="1"/>
    <xf numFmtId="0" fontId="0" fillId="0" borderId="0" xfId="0" applyAlignment="1">
      <alignment vertical="center"/>
    </xf>
    <xf numFmtId="0" fontId="17" fillId="0" borderId="0" xfId="0" applyFont="1" applyAlignment="1">
      <alignment vertical="center"/>
    </xf>
    <xf numFmtId="0" fontId="0" fillId="0" borderId="5" xfId="0" applyBorder="1"/>
    <xf numFmtId="164" fontId="0" fillId="0" borderId="6" xfId="0" applyNumberFormat="1" applyBorder="1" applyAlignment="1">
      <alignment horizontal="center"/>
    </xf>
    <xf numFmtId="164" fontId="0" fillId="0" borderId="4" xfId="0" applyNumberFormat="1" applyBorder="1" applyAlignment="1">
      <alignment horizontal="center"/>
    </xf>
    <xf numFmtId="164" fontId="0" fillId="0" borderId="7" xfId="0" applyNumberFormat="1" applyBorder="1" applyAlignment="1">
      <alignment horizontal="center"/>
    </xf>
    <xf numFmtId="0" fontId="17" fillId="0" borderId="33" xfId="0" applyFont="1" applyBorder="1" applyAlignment="1">
      <alignment horizontal="center"/>
    </xf>
    <xf numFmtId="9" fontId="0" fillId="0" borderId="12" xfId="2" applyFont="1" applyBorder="1" applyAlignment="1">
      <alignment horizontal="center"/>
    </xf>
    <xf numFmtId="9" fontId="0" fillId="0" borderId="0" xfId="2" applyFont="1" applyBorder="1" applyAlignment="1">
      <alignment horizontal="center"/>
    </xf>
    <xf numFmtId="9" fontId="0" fillId="0" borderId="34" xfId="2" applyFont="1" applyBorder="1" applyAlignment="1">
      <alignment horizontal="center"/>
    </xf>
    <xf numFmtId="165" fontId="0" fillId="0" borderId="4" xfId="0" applyNumberFormat="1" applyBorder="1"/>
    <xf numFmtId="165" fontId="0" fillId="0" borderId="7" xfId="0" applyNumberFormat="1" applyBorder="1"/>
    <xf numFmtId="0" fontId="0" fillId="0" borderId="2" xfId="0" applyBorder="1" applyAlignment="1">
      <alignment horizontal="center"/>
    </xf>
    <xf numFmtId="0" fontId="0" fillId="0" borderId="11" xfId="0" applyBorder="1" applyAlignment="1">
      <alignment horizontal="center"/>
    </xf>
    <xf numFmtId="164" fontId="0" fillId="0" borderId="11" xfId="0" applyNumberFormat="1" applyBorder="1" applyAlignment="1">
      <alignment horizontal="center"/>
    </xf>
    <xf numFmtId="0" fontId="0" fillId="0" borderId="3" xfId="0" applyBorder="1" applyAlignment="1">
      <alignment horizontal="center"/>
    </xf>
    <xf numFmtId="0" fontId="0" fillId="0" borderId="5"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165" fontId="0" fillId="0" borderId="12" xfId="0" applyNumberFormat="1" applyBorder="1" applyAlignment="1">
      <alignment horizontal="center" vertical="center"/>
    </xf>
    <xf numFmtId="0" fontId="0" fillId="0" borderId="32" xfId="0"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164" fontId="0" fillId="0" borderId="34" xfId="0" applyNumberFormat="1" applyBorder="1" applyAlignment="1">
      <alignment horizontal="center" vertical="center"/>
    </xf>
    <xf numFmtId="165" fontId="0" fillId="0" borderId="34" xfId="0" applyNumberFormat="1"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167" fontId="0" fillId="0" borderId="3" xfId="0" applyNumberFormat="1" applyBorder="1" applyAlignment="1">
      <alignment horizontal="center"/>
    </xf>
    <xf numFmtId="164" fontId="17" fillId="2" borderId="3" xfId="0" applyNumberFormat="1" applyFont="1" applyFill="1" applyBorder="1" applyAlignment="1">
      <alignment horizontal="center"/>
    </xf>
    <xf numFmtId="0" fontId="0" fillId="0" borderId="2" xfId="0" applyBorder="1" applyAlignment="1">
      <alignment horizontal="center" vertical="center"/>
    </xf>
    <xf numFmtId="0" fontId="17" fillId="2" borderId="8" xfId="0" applyFont="1" applyFill="1" applyBorder="1" applyAlignment="1">
      <alignment horizontal="center" vertical="center"/>
    </xf>
    <xf numFmtId="164" fontId="17" fillId="2" borderId="8" xfId="0" applyNumberFormat="1" applyFont="1" applyFill="1" applyBorder="1" applyAlignment="1">
      <alignment horizontal="center" vertical="center"/>
    </xf>
    <xf numFmtId="0" fontId="17" fillId="2" borderId="8" xfId="0" applyFont="1" applyFill="1" applyBorder="1" applyAlignment="1">
      <alignment horizontal="center" vertical="center" wrapText="1"/>
    </xf>
    <xf numFmtId="167" fontId="0" fillId="0" borderId="6" xfId="0" applyNumberFormat="1" applyBorder="1" applyAlignment="1">
      <alignment horizontal="center"/>
    </xf>
    <xf numFmtId="0" fontId="0" fillId="0" borderId="36" xfId="0" applyBorder="1" applyAlignment="1">
      <alignment horizontal="center"/>
    </xf>
    <xf numFmtId="0" fontId="0" fillId="0" borderId="1" xfId="0" applyBorder="1" applyAlignment="1">
      <alignment horizontal="center"/>
    </xf>
    <xf numFmtId="166" fontId="27" fillId="0" borderId="0" xfId="47" applyNumberFormat="1" applyFont="1"/>
    <xf numFmtId="0" fontId="17" fillId="0" borderId="0" xfId="0" applyFont="1" applyAlignment="1">
      <alignment horizontal="center" vertical="center" wrapText="1"/>
    </xf>
    <xf numFmtId="164" fontId="17" fillId="0" borderId="0" xfId="0" applyNumberFormat="1" applyFont="1" applyAlignment="1">
      <alignment horizontal="center" vertical="center"/>
    </xf>
    <xf numFmtId="0" fontId="17" fillId="0" borderId="0" xfId="0" applyFont="1" applyAlignment="1">
      <alignment horizontal="center" vertical="center"/>
    </xf>
    <xf numFmtId="0" fontId="27" fillId="0" borderId="35" xfId="47" applyFont="1" applyBorder="1"/>
    <xf numFmtId="0" fontId="0" fillId="0" borderId="34" xfId="0" applyBorder="1" applyAlignment="1">
      <alignment horizontal="center"/>
    </xf>
    <xf numFmtId="0" fontId="0" fillId="0" borderId="7" xfId="0" applyBorder="1"/>
    <xf numFmtId="0" fontId="0" fillId="0" borderId="34" xfId="0" applyBorder="1"/>
    <xf numFmtId="0" fontId="1" fillId="0" borderId="37" xfId="0" applyFont="1" applyBorder="1" applyAlignment="1">
      <alignment horizontal="center"/>
    </xf>
    <xf numFmtId="0" fontId="27" fillId="0" borderId="0" xfId="47" applyFont="1"/>
    <xf numFmtId="0" fontId="27" fillId="0" borderId="32" xfId="47" applyFont="1" applyBorder="1" applyAlignment="1">
      <alignment horizontal="center"/>
    </xf>
    <xf numFmtId="0" fontId="27" fillId="0" borderId="33" xfId="47" applyFont="1" applyBorder="1" applyAlignment="1">
      <alignment horizontal="center"/>
    </xf>
    <xf numFmtId="0" fontId="27" fillId="0" borderId="0" xfId="47" applyFont="1" applyAlignment="1">
      <alignment horizontal="center"/>
    </xf>
    <xf numFmtId="0" fontId="27" fillId="0" borderId="5" xfId="47" applyFont="1" applyBorder="1" applyAlignment="1">
      <alignment horizontal="center"/>
    </xf>
    <xf numFmtId="166" fontId="0" fillId="0" borderId="4" xfId="0" applyNumberFormat="1" applyBorder="1" applyAlignment="1">
      <alignment horizontal="center"/>
    </xf>
    <xf numFmtId="167" fontId="0" fillId="0" borderId="3" xfId="0" applyNumberFormat="1" applyBorder="1" applyAlignment="1">
      <alignment horizontal="center" vertical="center"/>
    </xf>
    <xf numFmtId="164" fontId="0" fillId="0" borderId="3" xfId="0" applyNumberFormat="1" applyBorder="1" applyAlignment="1">
      <alignment horizontal="center" vertical="center"/>
    </xf>
    <xf numFmtId="164" fontId="0" fillId="0" borderId="32" xfId="0" applyNumberFormat="1" applyBorder="1" applyAlignment="1">
      <alignment horizontal="center"/>
    </xf>
    <xf numFmtId="164" fontId="0" fillId="0" borderId="33" xfId="0" applyNumberFormat="1" applyBorder="1" applyAlignment="1">
      <alignment horizontal="center"/>
    </xf>
    <xf numFmtId="0" fontId="1" fillId="2" borderId="2" xfId="0" applyFont="1" applyFill="1" applyBorder="1" applyAlignment="1">
      <alignment horizontal="center" vertical="center"/>
    </xf>
    <xf numFmtId="0" fontId="1" fillId="0" borderId="32" xfId="0" applyFont="1" applyBorder="1" applyAlignment="1">
      <alignment horizontal="center"/>
    </xf>
    <xf numFmtId="0" fontId="1" fillId="0" borderId="33" xfId="0" applyFont="1" applyBorder="1" applyAlignment="1">
      <alignment horizontal="center"/>
    </xf>
    <xf numFmtId="0" fontId="0" fillId="0" borderId="9" xfId="0" quotePrefix="1" applyBorder="1" applyAlignment="1">
      <alignment horizontal="center"/>
    </xf>
    <xf numFmtId="164" fontId="0" fillId="0" borderId="11" xfId="0" applyNumberFormat="1" applyBorder="1" applyAlignment="1">
      <alignment horizontal="center" vertical="center"/>
    </xf>
    <xf numFmtId="0" fontId="1"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0" xfId="0" applyAlignment="1">
      <alignment horizontal="center" vertical="center" wrapText="1"/>
    </xf>
    <xf numFmtId="0" fontId="1" fillId="0" borderId="39" xfId="0" applyFont="1" applyBorder="1" applyAlignment="1">
      <alignment horizontal="center" vertical="center"/>
    </xf>
    <xf numFmtId="0" fontId="1" fillId="0" borderId="22" xfId="0" applyFont="1" applyBorder="1" applyAlignment="1">
      <alignment horizontal="center" vertical="center"/>
    </xf>
    <xf numFmtId="0" fontId="1" fillId="0" borderId="40" xfId="0" applyFont="1" applyBorder="1" applyAlignment="1">
      <alignment horizontal="center" vertical="center"/>
    </xf>
    <xf numFmtId="0" fontId="0" fillId="0" borderId="43" xfId="0" applyBorder="1"/>
    <xf numFmtId="0" fontId="0" fillId="0" borderId="44" xfId="0" applyBorder="1"/>
    <xf numFmtId="0" fontId="19" fillId="0" borderId="44" xfId="0" applyFont="1" applyBorder="1" applyAlignment="1">
      <alignment horizontal="right"/>
    </xf>
    <xf numFmtId="0" fontId="1" fillId="0" borderId="41" xfId="0" applyFont="1" applyBorder="1" applyAlignment="1">
      <alignment horizontal="center"/>
    </xf>
    <xf numFmtId="0" fontId="0" fillId="0" borderId="38" xfId="0" applyBorder="1" applyAlignment="1">
      <alignment horizontal="center"/>
    </xf>
    <xf numFmtId="0" fontId="0" fillId="0" borderId="21" xfId="0" applyBorder="1" applyAlignment="1">
      <alignment horizontal="center"/>
    </xf>
    <xf numFmtId="0" fontId="0" fillId="0" borderId="42" xfId="0" applyBorder="1" applyAlignment="1">
      <alignment horizontal="center"/>
    </xf>
    <xf numFmtId="0" fontId="19" fillId="0" borderId="45" xfId="0" applyFont="1" applyBorder="1" applyAlignment="1">
      <alignment horizontal="center"/>
    </xf>
    <xf numFmtId="0" fontId="0" fillId="0" borderId="8" xfId="0" applyBorder="1"/>
    <xf numFmtId="0" fontId="0" fillId="0" borderId="9" xfId="0" applyBorder="1"/>
    <xf numFmtId="0" fontId="0" fillId="0" borderId="10" xfId="0" applyBorder="1"/>
    <xf numFmtId="0" fontId="0" fillId="37" borderId="46" xfId="0" applyFill="1" applyBorder="1" applyAlignment="1">
      <alignment horizontal="center" vertical="center"/>
    </xf>
    <xf numFmtId="0" fontId="0" fillId="37" borderId="47" xfId="0" applyFill="1" applyBorder="1" applyAlignment="1">
      <alignment horizontal="center" vertical="center"/>
    </xf>
    <xf numFmtId="0" fontId="0" fillId="37" borderId="48" xfId="0" applyFill="1" applyBorder="1" applyAlignment="1">
      <alignment horizontal="center" vertical="center"/>
    </xf>
    <xf numFmtId="0" fontId="0" fillId="38" borderId="46" xfId="0" applyFill="1" applyBorder="1" applyAlignment="1">
      <alignment horizontal="center"/>
    </xf>
    <xf numFmtId="0" fontId="0" fillId="38" borderId="46" xfId="0" applyFill="1" applyBorder="1" applyAlignment="1">
      <alignment horizontal="center" vertical="center"/>
    </xf>
    <xf numFmtId="0" fontId="0" fillId="38" borderId="48" xfId="0" applyFill="1" applyBorder="1" applyAlignment="1">
      <alignment horizontal="center" vertical="center"/>
    </xf>
    <xf numFmtId="0" fontId="0" fillId="37" borderId="46" xfId="0" applyFill="1" applyBorder="1" applyAlignment="1">
      <alignment horizontal="center"/>
    </xf>
    <xf numFmtId="0" fontId="0" fillId="37" borderId="47" xfId="0" applyFill="1" applyBorder="1" applyAlignment="1">
      <alignment horizontal="center"/>
    </xf>
    <xf numFmtId="0" fontId="0" fillId="37" borderId="48" xfId="0" applyFill="1" applyBorder="1" applyAlignment="1">
      <alignment horizontal="center"/>
    </xf>
    <xf numFmtId="0" fontId="0" fillId="38" borderId="48" xfId="0" applyFill="1" applyBorder="1" applyAlignment="1">
      <alignment horizont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7" xfId="0" applyBorder="1" applyAlignment="1">
      <alignment horizontal="center"/>
    </xf>
    <xf numFmtId="0" fontId="27" fillId="0" borderId="47" xfId="47" applyFont="1" applyBorder="1" applyAlignment="1">
      <alignment horizontal="center"/>
    </xf>
    <xf numFmtId="0" fontId="0" fillId="0" borderId="48" xfId="0" applyBorder="1" applyAlignment="1">
      <alignment horizontal="center" vertical="center"/>
    </xf>
    <xf numFmtId="164" fontId="2" fillId="0" borderId="0" xfId="1" applyNumberFormat="1" applyBorder="1" applyAlignment="1"/>
    <xf numFmtId="0" fontId="0" fillId="0" borderId="48" xfId="0" applyBorder="1" applyAlignment="1">
      <alignment horizontal="center"/>
    </xf>
    <xf numFmtId="0" fontId="1" fillId="0" borderId="0" xfId="0" applyFont="1" applyAlignment="1">
      <alignment vertical="center"/>
    </xf>
    <xf numFmtId="0" fontId="29" fillId="0" borderId="0" xfId="0" applyFont="1"/>
    <xf numFmtId="0" fontId="2" fillId="0" borderId="32" xfId="1" applyBorder="1"/>
    <xf numFmtId="0" fontId="27" fillId="0" borderId="4" xfId="47" applyFont="1" applyBorder="1"/>
    <xf numFmtId="0" fontId="1" fillId="37" borderId="0" xfId="0" applyFont="1" applyFill="1" applyAlignment="1">
      <alignment horizontal="center" vertical="center"/>
    </xf>
    <xf numFmtId="11" fontId="0" fillId="0" borderId="0" xfId="0" applyNumberFormat="1"/>
    <xf numFmtId="0" fontId="2" fillId="0" borderId="0" xfId="1" applyBorder="1" applyAlignment="1">
      <alignment horizontal="left"/>
    </xf>
    <xf numFmtId="0" fontId="1" fillId="2" borderId="3" xfId="0" applyFont="1" applyFill="1" applyBorder="1" applyAlignment="1">
      <alignment horizontal="center"/>
    </xf>
    <xf numFmtId="0" fontId="17" fillId="2" borderId="2" xfId="0" applyFont="1" applyFill="1" applyBorder="1" applyAlignment="1">
      <alignment horizontal="center"/>
    </xf>
    <xf numFmtId="0" fontId="17" fillId="2" borderId="3" xfId="0" applyFont="1" applyFill="1" applyBorder="1" applyAlignment="1">
      <alignment horizontal="center"/>
    </xf>
    <xf numFmtId="0" fontId="2" fillId="0" borderId="0" xfId="1" applyBorder="1" applyAlignment="1"/>
    <xf numFmtId="0" fontId="2" fillId="0" borderId="0" xfId="1" applyFill="1" applyBorder="1" applyAlignment="1"/>
    <xf numFmtId="0" fontId="0" fillId="0" borderId="33" xfId="0" applyBorder="1" applyAlignment="1">
      <alignment horizontal="center"/>
    </xf>
    <xf numFmtId="0" fontId="0" fillId="0" borderId="7" xfId="0" applyBorder="1" applyAlignment="1">
      <alignment horizontal="center"/>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xf>
    <xf numFmtId="0" fontId="0" fillId="0" borderId="0" xfId="0" applyAlignment="1">
      <alignment horizontal="left"/>
    </xf>
    <xf numFmtId="0" fontId="17" fillId="2" borderId="2" xfId="0" applyFont="1" applyFill="1" applyBorder="1" applyAlignment="1">
      <alignment horizontal="center" vertical="center"/>
    </xf>
    <xf numFmtId="0" fontId="17" fillId="2" borderId="3" xfId="0" applyFont="1" applyFill="1" applyBorder="1" applyAlignment="1">
      <alignment horizontal="center" vertical="center"/>
    </xf>
    <xf numFmtId="0" fontId="1" fillId="3" borderId="2" xfId="0" applyFont="1" applyFill="1" applyBorder="1" applyAlignment="1">
      <alignment horizontal="center"/>
    </xf>
    <xf numFmtId="0" fontId="1" fillId="3" borderId="11" xfId="0" applyFont="1" applyFill="1" applyBorder="1" applyAlignment="1">
      <alignment horizontal="center"/>
    </xf>
    <xf numFmtId="0" fontId="1" fillId="3" borderId="3" xfId="0" applyFont="1" applyFill="1" applyBorder="1" applyAlignment="1">
      <alignment horizontal="center"/>
    </xf>
    <xf numFmtId="0" fontId="2" fillId="0" borderId="18" xfId="1" applyBorder="1" applyAlignment="1">
      <alignment horizontal="left"/>
    </xf>
    <xf numFmtId="0" fontId="2" fillId="0" borderId="19" xfId="1" applyBorder="1" applyAlignment="1">
      <alignment horizontal="left"/>
    </xf>
    <xf numFmtId="0" fontId="2" fillId="0" borderId="20" xfId="1" applyBorder="1" applyAlignment="1">
      <alignment horizontal="left"/>
    </xf>
    <xf numFmtId="0" fontId="2" fillId="0" borderId="16" xfId="1" applyBorder="1" applyAlignment="1">
      <alignment horizontal="left"/>
    </xf>
    <xf numFmtId="0" fontId="2" fillId="0" borderId="0" xfId="1" applyBorder="1" applyAlignment="1">
      <alignment horizontal="left"/>
    </xf>
    <xf numFmtId="0" fontId="2" fillId="0" borderId="17" xfId="1" applyBorder="1" applyAlignment="1">
      <alignment horizontal="left"/>
    </xf>
    <xf numFmtId="0" fontId="1" fillId="2" borderId="5" xfId="0" applyFont="1" applyFill="1" applyBorder="1" applyAlignment="1">
      <alignment horizontal="center"/>
    </xf>
    <xf numFmtId="0" fontId="1" fillId="2" borderId="12" xfId="0" applyFont="1" applyFill="1" applyBorder="1" applyAlignment="1">
      <alignment horizontal="center"/>
    </xf>
    <xf numFmtId="0" fontId="1" fillId="2" borderId="6" xfId="0" applyFont="1" applyFill="1" applyBorder="1" applyAlignment="1">
      <alignment horizontal="center"/>
    </xf>
    <xf numFmtId="0" fontId="2" fillId="0" borderId="13" xfId="1" applyBorder="1" applyAlignment="1">
      <alignment horizontal="left"/>
    </xf>
    <xf numFmtId="0" fontId="2" fillId="0" borderId="14" xfId="1" applyBorder="1" applyAlignment="1">
      <alignment horizontal="left"/>
    </xf>
    <xf numFmtId="0" fontId="2" fillId="0" borderId="15" xfId="1" applyBorder="1" applyAlignment="1">
      <alignment horizontal="left"/>
    </xf>
    <xf numFmtId="0" fontId="17" fillId="3" borderId="2" xfId="0" applyFont="1" applyFill="1" applyBorder="1" applyAlignment="1">
      <alignment horizontal="center"/>
    </xf>
    <xf numFmtId="0" fontId="17" fillId="3" borderId="3" xfId="0" applyFont="1" applyFill="1" applyBorder="1" applyAlignment="1">
      <alignment horizontal="center"/>
    </xf>
    <xf numFmtId="0" fontId="1" fillId="37" borderId="8" xfId="0" applyFont="1" applyFill="1" applyBorder="1" applyAlignment="1">
      <alignment horizontal="center" vertical="center"/>
    </xf>
    <xf numFmtId="0" fontId="1" fillId="37" borderId="9" xfId="0" applyFont="1" applyFill="1" applyBorder="1" applyAlignment="1">
      <alignment horizontal="center" vertical="center"/>
    </xf>
    <xf numFmtId="0" fontId="1" fillId="37" borderId="10" xfId="0" applyFont="1" applyFill="1" applyBorder="1" applyAlignment="1">
      <alignment horizontal="center" vertical="center"/>
    </xf>
    <xf numFmtId="0" fontId="1" fillId="38" borderId="8" xfId="0" applyFont="1" applyFill="1" applyBorder="1" applyAlignment="1">
      <alignment vertical="center"/>
    </xf>
    <xf numFmtId="0" fontId="1" fillId="38" borderId="10" xfId="0" applyFont="1" applyFill="1" applyBorder="1" applyAlignment="1">
      <alignment vertical="center"/>
    </xf>
    <xf numFmtId="0" fontId="1" fillId="38" borderId="8" xfId="0" applyFont="1" applyFill="1" applyBorder="1" applyAlignment="1">
      <alignment horizontal="center" vertical="center"/>
    </xf>
    <xf numFmtId="0" fontId="1" fillId="38" borderId="10" xfId="0" applyFont="1" applyFill="1" applyBorder="1" applyAlignment="1">
      <alignment horizontal="center" vertical="center"/>
    </xf>
    <xf numFmtId="0" fontId="1" fillId="3" borderId="5" xfId="0" applyFont="1" applyFill="1" applyBorder="1" applyAlignment="1">
      <alignment horizontal="center"/>
    </xf>
    <xf numFmtId="0" fontId="1" fillId="3" borderId="12" xfId="0" applyFont="1" applyFill="1" applyBorder="1" applyAlignment="1">
      <alignment horizontal="center"/>
    </xf>
    <xf numFmtId="0" fontId="1" fillId="3" borderId="6" xfId="0" applyFont="1" applyFill="1" applyBorder="1" applyAlignment="1">
      <alignment horizontal="center"/>
    </xf>
    <xf numFmtId="0" fontId="1" fillId="2" borderId="5" xfId="0" applyFont="1" applyFill="1" applyBorder="1" applyAlignment="1">
      <alignment horizontal="center" vertical="center"/>
    </xf>
    <xf numFmtId="0" fontId="1" fillId="2" borderId="33" xfId="0" applyFont="1" applyFill="1" applyBorder="1" applyAlignment="1">
      <alignment horizontal="center" vertical="center"/>
    </xf>
    <xf numFmtId="0" fontId="0" fillId="0" borderId="33" xfId="0" applyBorder="1" applyAlignment="1">
      <alignment horizontal="left"/>
    </xf>
    <xf numFmtId="0" fontId="0" fillId="0" borderId="34" xfId="0" applyBorder="1" applyAlignment="1">
      <alignment horizontal="left"/>
    </xf>
    <xf numFmtId="0" fontId="0" fillId="0" borderId="7" xfId="0" applyBorder="1" applyAlignment="1">
      <alignment horizontal="left"/>
    </xf>
    <xf numFmtId="0" fontId="2" fillId="0" borderId="5" xfId="1" applyBorder="1" applyAlignment="1">
      <alignment horizontal="left"/>
    </xf>
    <xf numFmtId="0" fontId="2" fillId="0" borderId="12" xfId="1" applyBorder="1" applyAlignment="1">
      <alignment horizontal="left"/>
    </xf>
    <xf numFmtId="0" fontId="2" fillId="0" borderId="6" xfId="1" applyBorder="1" applyAlignment="1">
      <alignment horizontal="left"/>
    </xf>
    <xf numFmtId="0" fontId="1" fillId="2" borderId="2" xfId="0" applyFont="1" applyFill="1" applyBorder="1" applyAlignment="1">
      <alignment horizontal="center"/>
    </xf>
    <xf numFmtId="0" fontId="1" fillId="2" borderId="11" xfId="0" applyFont="1" applyFill="1" applyBorder="1" applyAlignment="1">
      <alignment horizontal="center"/>
    </xf>
    <xf numFmtId="0" fontId="1" fillId="2" borderId="3" xfId="0" applyFont="1" applyFill="1" applyBorder="1" applyAlignment="1">
      <alignment horizontal="center"/>
    </xf>
    <xf numFmtId="0" fontId="17" fillId="2" borderId="5" xfId="0" applyFont="1" applyFill="1" applyBorder="1" applyAlignment="1">
      <alignment horizontal="center"/>
    </xf>
    <xf numFmtId="0" fontId="17" fillId="2" borderId="6" xfId="0" applyFont="1" applyFill="1" applyBorder="1" applyAlignment="1">
      <alignment horizontal="center"/>
    </xf>
    <xf numFmtId="0" fontId="2" fillId="0" borderId="33" xfId="1" applyBorder="1" applyAlignment="1">
      <alignment horizontal="left"/>
    </xf>
    <xf numFmtId="0" fontId="2" fillId="0" borderId="7" xfId="1" applyBorder="1" applyAlignment="1">
      <alignment horizontal="left"/>
    </xf>
    <xf numFmtId="0" fontId="17" fillId="2" borderId="2" xfId="0" applyFont="1" applyFill="1" applyBorder="1" applyAlignment="1">
      <alignment horizontal="center"/>
    </xf>
    <xf numFmtId="0" fontId="17" fillId="2" borderId="3" xfId="0" applyFont="1" applyFill="1" applyBorder="1" applyAlignment="1">
      <alignment horizontal="center"/>
    </xf>
    <xf numFmtId="0" fontId="1" fillId="36" borderId="2" xfId="0" applyFont="1" applyFill="1" applyBorder="1" applyAlignment="1">
      <alignment horizontal="center"/>
    </xf>
    <xf numFmtId="0" fontId="1" fillId="36" borderId="11" xfId="0" applyFont="1" applyFill="1" applyBorder="1" applyAlignment="1">
      <alignment horizontal="center"/>
    </xf>
    <xf numFmtId="0" fontId="1" fillId="36" borderId="3" xfId="0" applyFont="1" applyFill="1" applyBorder="1" applyAlignment="1">
      <alignment horizontal="center"/>
    </xf>
    <xf numFmtId="0" fontId="2" fillId="0" borderId="32" xfId="1" applyBorder="1" applyAlignment="1">
      <alignment horizontal="left"/>
    </xf>
    <xf numFmtId="0" fontId="2" fillId="0" borderId="4" xfId="1" applyBorder="1" applyAlignment="1">
      <alignment horizontal="left"/>
    </xf>
    <xf numFmtId="0" fontId="17" fillId="2" borderId="11" xfId="0" applyFont="1" applyFill="1" applyBorder="1" applyAlignment="1">
      <alignment horizontal="center"/>
    </xf>
    <xf numFmtId="0" fontId="2" fillId="0" borderId="32" xfId="1" applyBorder="1" applyAlignment="1"/>
    <xf numFmtId="0" fontId="2" fillId="0" borderId="0" xfId="1" applyBorder="1" applyAlignment="1"/>
    <xf numFmtId="0" fontId="2" fillId="0" borderId="4" xfId="1" applyBorder="1" applyAlignment="1"/>
    <xf numFmtId="0" fontId="2" fillId="0" borderId="5" xfId="1" applyBorder="1" applyAlignment="1"/>
    <xf numFmtId="0" fontId="2" fillId="0" borderId="12" xfId="1" applyBorder="1" applyAlignment="1"/>
    <xf numFmtId="0" fontId="2" fillId="0" borderId="6" xfId="1" applyBorder="1" applyAlignment="1"/>
    <xf numFmtId="0" fontId="1" fillId="35" borderId="2" xfId="0" applyFont="1" applyFill="1" applyBorder="1" applyAlignment="1">
      <alignment horizontal="left" wrapText="1"/>
    </xf>
    <xf numFmtId="0" fontId="1" fillId="35" borderId="11" xfId="0" applyFont="1" applyFill="1" applyBorder="1" applyAlignment="1">
      <alignment horizontal="left"/>
    </xf>
    <xf numFmtId="0" fontId="1" fillId="35" borderId="3" xfId="0" applyFont="1" applyFill="1" applyBorder="1" applyAlignment="1">
      <alignment horizontal="left"/>
    </xf>
    <xf numFmtId="0" fontId="29" fillId="2" borderId="2" xfId="0" applyFont="1" applyFill="1" applyBorder="1" applyAlignment="1">
      <alignment horizontal="center"/>
    </xf>
    <xf numFmtId="0" fontId="29" fillId="2" borderId="11" xfId="0" applyFont="1" applyFill="1" applyBorder="1" applyAlignment="1">
      <alignment horizontal="center"/>
    </xf>
    <xf numFmtId="0" fontId="29" fillId="2" borderId="3" xfId="0" applyFont="1" applyFill="1" applyBorder="1" applyAlignment="1">
      <alignment horizontal="center"/>
    </xf>
    <xf numFmtId="0" fontId="30" fillId="3" borderId="2" xfId="0" applyFont="1" applyFill="1" applyBorder="1" applyAlignment="1">
      <alignment horizontal="center"/>
    </xf>
    <xf numFmtId="0" fontId="30" fillId="3" borderId="11" xfId="0" applyFont="1" applyFill="1" applyBorder="1" applyAlignment="1">
      <alignment horizontal="center"/>
    </xf>
    <xf numFmtId="0" fontId="30" fillId="3" borderId="3" xfId="0" applyFont="1" applyFill="1" applyBorder="1" applyAlignment="1">
      <alignment horizontal="center"/>
    </xf>
    <xf numFmtId="0" fontId="2" fillId="0" borderId="32" xfId="1" applyFill="1" applyBorder="1" applyAlignment="1"/>
    <xf numFmtId="0" fontId="2" fillId="0" borderId="0" xfId="1" applyFill="1" applyBorder="1" applyAlignment="1"/>
    <xf numFmtId="0" fontId="2" fillId="0" borderId="4" xfId="1" applyFill="1" applyBorder="1" applyAlignment="1"/>
    <xf numFmtId="0" fontId="2" fillId="0" borderId="33" xfId="1" applyBorder="1" applyAlignment="1"/>
    <xf numFmtId="0" fontId="2" fillId="0" borderId="34" xfId="1" applyBorder="1" applyAlignment="1"/>
    <xf numFmtId="0" fontId="2" fillId="0" borderId="7" xfId="1" applyBorder="1" applyAlignment="1"/>
    <xf numFmtId="0" fontId="0" fillId="0" borderId="33" xfId="0" applyBorder="1" applyAlignment="1">
      <alignment horizontal="center"/>
    </xf>
    <xf numFmtId="0" fontId="0" fillId="0" borderId="34" xfId="0" applyBorder="1" applyAlignment="1">
      <alignment horizontal="center"/>
    </xf>
    <xf numFmtId="0" fontId="0" fillId="0" borderId="7" xfId="0" applyBorder="1" applyAlignment="1">
      <alignment horizontal="center"/>
    </xf>
    <xf numFmtId="0" fontId="0" fillId="0" borderId="33" xfId="0" quotePrefix="1" applyBorder="1" applyAlignment="1">
      <alignment horizontal="left"/>
    </xf>
    <xf numFmtId="0" fontId="0" fillId="0" borderId="34" xfId="0" quotePrefix="1" applyBorder="1" applyAlignment="1">
      <alignment horizontal="left"/>
    </xf>
    <xf numFmtId="0" fontId="0" fillId="0" borderId="7" xfId="0" quotePrefix="1" applyBorder="1" applyAlignment="1">
      <alignment horizontal="left"/>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xf>
    <xf numFmtId="0" fontId="2" fillId="0" borderId="32" xfId="1" applyBorder="1" applyAlignment="1">
      <alignment horizontal="left" vertical="center" wrapText="1"/>
    </xf>
    <xf numFmtId="0" fontId="2" fillId="0" borderId="4" xfId="1" applyBorder="1" applyAlignment="1">
      <alignment horizontal="left" vertical="center" wrapText="1"/>
    </xf>
    <xf numFmtId="0" fontId="0" fillId="0" borderId="32" xfId="0" applyBorder="1" applyAlignment="1">
      <alignment horizontal="left"/>
    </xf>
    <xf numFmtId="0" fontId="0" fillId="0" borderId="4" xfId="0" applyBorder="1" applyAlignment="1">
      <alignment horizontal="left"/>
    </xf>
    <xf numFmtId="0" fontId="26" fillId="35" borderId="2" xfId="47" applyFont="1" applyFill="1" applyBorder="1" applyAlignment="1">
      <alignment horizontal="left" wrapText="1"/>
    </xf>
    <xf numFmtId="0" fontId="26" fillId="35" borderId="11" xfId="47" applyFont="1" applyFill="1" applyBorder="1" applyAlignment="1">
      <alignment horizontal="left" wrapText="1"/>
    </xf>
    <xf numFmtId="0" fontId="26" fillId="35" borderId="3" xfId="47" applyFont="1" applyFill="1" applyBorder="1" applyAlignment="1">
      <alignment horizontal="left" wrapText="1"/>
    </xf>
    <xf numFmtId="0" fontId="0" fillId="0" borderId="0" xfId="0" applyAlignment="1">
      <alignment horizontal="left"/>
    </xf>
    <xf numFmtId="0" fontId="17" fillId="2" borderId="2" xfId="0" applyFont="1" applyFill="1" applyBorder="1" applyAlignment="1">
      <alignment horizontal="center" vertical="center"/>
    </xf>
    <xf numFmtId="0" fontId="17" fillId="2" borderId="11" xfId="0" applyFont="1" applyFill="1" applyBorder="1" applyAlignment="1">
      <alignment horizontal="center" vertical="center"/>
    </xf>
    <xf numFmtId="0" fontId="17" fillId="2" borderId="3" xfId="0" applyFont="1" applyFill="1" applyBorder="1" applyAlignment="1">
      <alignment horizontal="center" vertical="center"/>
    </xf>
  </cellXfs>
  <cellStyles count="68">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36" xr:uid="{63ABA641-200A-4420-B873-330A44B7FBFE}"/>
    <cellStyle name="60% - Accent2 2" xfId="37" xr:uid="{30B55520-E16D-4757-9A27-29DE1577CA29}"/>
    <cellStyle name="60% - Accent3 2" xfId="38" xr:uid="{1C997873-681F-4AF7-8890-DC67D3FA3EE2}"/>
    <cellStyle name="60% - Accent4 2" xfId="39" xr:uid="{E3994CCD-54B2-419C-8545-6D752491E054}"/>
    <cellStyle name="60% - Accent5 2" xfId="40" xr:uid="{155100F8-07EF-401A-B34D-3F8F99A87059}"/>
    <cellStyle name="60% - Accent6 2" xfId="41" xr:uid="{2D71177A-DE48-4E09-9012-2F08F8B11077}"/>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9" builtinId="20" customBuiltin="1"/>
    <cellStyle name="Linked Cell" xfId="12" builtinId="24" customBuiltin="1"/>
    <cellStyle name="Neutral 2" xfId="42" xr:uid="{98FF2543-4BA8-4A4B-8BA8-A5EFEF5E64C6}"/>
    <cellStyle name="Normal" xfId="0" builtinId="0"/>
    <cellStyle name="Normal 10" xfId="43" xr:uid="{794CFD29-5F9D-420A-9D42-F8E0564CDB9A}"/>
    <cellStyle name="Normal 12" xfId="44" xr:uid="{5558EB67-59E4-486D-A6B8-88D5880375DD}"/>
    <cellStyle name="Normal 13" xfId="45" xr:uid="{69BA1795-EE55-441C-BBAF-737C12F0A363}"/>
    <cellStyle name="Normal 14" xfId="46" xr:uid="{1319A589-825E-4183-AD75-22E9BF9CEFBE}"/>
    <cellStyle name="Normal 2" xfId="47" xr:uid="{B2A4370F-49D1-4859-8BCE-F69A3B58FA0F}"/>
    <cellStyle name="Normal 2 2" xfId="48" xr:uid="{1D0A61E4-BCB2-4C17-BA76-1E87498778F0}"/>
    <cellStyle name="Normal 2 3" xfId="49" xr:uid="{09D55D15-893C-42E2-89BF-F60C3FE4DD02}"/>
    <cellStyle name="Normal 2 4" xfId="50" xr:uid="{E4A5A56F-54EA-4772-9A84-BC30D050E5EF}"/>
    <cellStyle name="Normal 2 5" xfId="51" xr:uid="{72A799F6-65B6-4134-B351-4BFCF7CE48C5}"/>
    <cellStyle name="Normal 3" xfId="52" xr:uid="{4D5A2F92-EE03-4D82-B070-9665F91EFCEC}"/>
    <cellStyle name="Normal 4" xfId="53" xr:uid="{E4328B00-A89B-4684-8F1B-AC65A9AEFA78}"/>
    <cellStyle name="Normal 5" xfId="54" xr:uid="{D62021A7-016D-4023-BDB9-78D194E81A9A}"/>
    <cellStyle name="Note" xfId="15" builtinId="10" customBuiltin="1"/>
    <cellStyle name="Note 10" xfId="55" xr:uid="{55365238-B09D-44E0-8CD6-D94EC4E16638}"/>
    <cellStyle name="Note 11" xfId="56" xr:uid="{01B6F911-CA74-47E7-ACD8-94CA3F481A15}"/>
    <cellStyle name="Note 12" xfId="57" xr:uid="{CF252183-E114-4E99-B0EB-EF5DDEFF16C7}"/>
    <cellStyle name="Note 2" xfId="58" xr:uid="{130F15C9-7E6E-434D-B088-7CCA5E2A7022}"/>
    <cellStyle name="Note 3" xfId="59" xr:uid="{59CC1856-1DCC-4561-BFF1-7A803761B907}"/>
    <cellStyle name="Note 4" xfId="60" xr:uid="{C159CFA4-C5E3-4A35-9709-496466A94E2E}"/>
    <cellStyle name="Note 5" xfId="61" xr:uid="{659AF241-1483-4406-81FD-B1DB1856F171}"/>
    <cellStyle name="Note 6" xfId="62" xr:uid="{D4517B38-9ED3-4882-9A7C-BD1FBE5A647A}"/>
    <cellStyle name="Note 7" xfId="63" xr:uid="{8895C045-7FBB-4FB9-B70F-076FD56453C8}"/>
    <cellStyle name="Note 8" xfId="64" xr:uid="{B6058275-2AFB-406D-95ED-59B564D682AB}"/>
    <cellStyle name="Note 9" xfId="65" xr:uid="{E57E75EB-E39A-4902-8090-11B5334C765D}"/>
    <cellStyle name="Output" xfId="10" builtinId="21" customBuiltin="1"/>
    <cellStyle name="Percent" xfId="2" builtinId="5"/>
    <cellStyle name="Title 2" xfId="67" xr:uid="{A4CC6EA4-7C30-4B8B-9547-03C8F23E571A}"/>
    <cellStyle name="Title 3" xfId="66" xr:uid="{65976A84-AFFA-4129-8B96-3E00FE8C29EB}"/>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46/annurev-biochem-060713-035600" TargetMode="External"/><Relationship Id="rId3" Type="http://schemas.openxmlformats.org/officeDocument/2006/relationships/hyperlink" Target="https://doi.org/10.1007/s10482-015-0569-1" TargetMode="External"/><Relationship Id="rId7" Type="http://schemas.openxmlformats.org/officeDocument/2006/relationships/hyperlink" Target="https://doi.org/10.1007/s00284-010-9809-9" TargetMode="External"/><Relationship Id="rId2" Type="http://schemas.openxmlformats.org/officeDocument/2006/relationships/hyperlink" Target="https://doi.org/10.1016/j.ymben.2016.12.002" TargetMode="External"/><Relationship Id="rId1" Type="http://schemas.openxmlformats.org/officeDocument/2006/relationships/hyperlink" Target="https://doi.org/10.1099/ijs.0.064709-0" TargetMode="External"/><Relationship Id="rId6" Type="http://schemas.openxmlformats.org/officeDocument/2006/relationships/hyperlink" Target="https://doi.org/10.1099/ijsem.0.000547" TargetMode="External"/><Relationship Id="rId5" Type="http://schemas.openxmlformats.org/officeDocument/2006/relationships/hyperlink" Target="https://doi.org/10.1038/nbt.3956" TargetMode="External"/><Relationship Id="rId4" Type="http://schemas.openxmlformats.org/officeDocument/2006/relationships/hyperlink" Target="https://doi.org/10.1038/nbt.1672"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i.org/10.1038/nature09265" TargetMode="External"/><Relationship Id="rId2" Type="http://schemas.openxmlformats.org/officeDocument/2006/relationships/hyperlink" Target="https://dx.doi.org/10.1038%2Fmsb.2011.65" TargetMode="External"/><Relationship Id="rId1" Type="http://schemas.openxmlformats.org/officeDocument/2006/relationships/hyperlink" Target="https://dx.doi.org/10.1038%2Fnbt.3956"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x.doi.org/10.1038%2Fnbt.395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x.doi.org/10.1038%2Fnbt.3956"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x.doi.org/10.1038%2Fnbt.395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oi.org/10.1016/j.ymben.2016.12.00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mra.asm.org/content/5/36/e00997-17" TargetMode="External"/><Relationship Id="rId1" Type="http://schemas.openxmlformats.org/officeDocument/2006/relationships/hyperlink" Target="https://dx.doi.org/10.1038%2Fnbt.3956"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mra.asm.org/content/5/36/e00997-17" TargetMode="External"/><Relationship Id="rId1" Type="http://schemas.openxmlformats.org/officeDocument/2006/relationships/hyperlink" Target="https://dx.doi.org/10.1038%2Fnbt.3956"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201/9780429258770" TargetMode="External"/><Relationship Id="rId2" Type="http://schemas.openxmlformats.org/officeDocument/2006/relationships/hyperlink" Target="https://mra.asm.org/content/5/36/e00997-17" TargetMode="External"/><Relationship Id="rId1" Type="http://schemas.openxmlformats.org/officeDocument/2006/relationships/hyperlink" Target="https://dx.doi.org/10.1038%2Fnbt.3956"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x.doi.org/10.1128%2Fjb.182.17.4934-4940.2000" TargetMode="External"/><Relationship Id="rId2" Type="http://schemas.openxmlformats.org/officeDocument/2006/relationships/hyperlink" Target="https://doi.org/10.1128/jb.181.8.2351-2357.1999" TargetMode="External"/><Relationship Id="rId1" Type="http://schemas.openxmlformats.org/officeDocument/2006/relationships/hyperlink" Target="https://dx.doi.org/10.1038%2Fnbt.3956" TargetMode="External"/><Relationship Id="rId6" Type="http://schemas.openxmlformats.org/officeDocument/2006/relationships/hyperlink" Target="https://doi.org/10.1128/jb.181.21.6679-6688.1999" TargetMode="External"/><Relationship Id="rId5" Type="http://schemas.openxmlformats.org/officeDocument/2006/relationships/hyperlink" Target="https://doi.org/10.1099/mic.0.26849-0" TargetMode="External"/><Relationship Id="rId4" Type="http://schemas.openxmlformats.org/officeDocument/2006/relationships/hyperlink" Target="https://jb.asm.org/content/184/1/15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oi.org/10.1099/ijsem.0.000547" TargetMode="External"/><Relationship Id="rId2" Type="http://schemas.openxmlformats.org/officeDocument/2006/relationships/hyperlink" Target="https://doi.org/10.1099/ijs.0.064709-0" TargetMode="External"/><Relationship Id="rId1" Type="http://schemas.openxmlformats.org/officeDocument/2006/relationships/hyperlink" Target="https://dx.doi.org/10.1038%2Fnbt.3956" TargetMode="External"/><Relationship Id="rId4" Type="http://schemas.openxmlformats.org/officeDocument/2006/relationships/hyperlink" Target="https://doi.org/10.1007/s00284-010-9809-9"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x.doi.org/10.1038%2Fnbt.39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00"/>
  <sheetViews>
    <sheetView zoomScaleNormal="100" workbookViewId="0">
      <selection activeCell="F20" sqref="F20:J20"/>
    </sheetView>
  </sheetViews>
  <sheetFormatPr defaultRowHeight="14.45"/>
  <cols>
    <col min="2" max="2" width="30.28515625" customWidth="1"/>
    <col min="3" max="3" width="95.85546875" customWidth="1"/>
    <col min="5" max="5" width="8.7109375" customWidth="1"/>
    <col min="6" max="6" width="20.7109375" customWidth="1"/>
    <col min="7" max="7" width="11.28515625" bestFit="1" customWidth="1"/>
    <col min="11" max="11" width="17.5703125" customWidth="1"/>
  </cols>
  <sheetData>
    <row r="1" spans="2:10" ht="15" thickBot="1"/>
    <row r="2" spans="2:10" ht="15" thickBot="1">
      <c r="B2" s="167" t="s">
        <v>0</v>
      </c>
      <c r="C2" s="168"/>
      <c r="D2" s="169"/>
      <c r="F2" s="167" t="s">
        <v>1</v>
      </c>
      <c r="G2" s="168"/>
      <c r="H2" s="169"/>
    </row>
    <row r="3" spans="2:10" ht="15" thickBot="1">
      <c r="B3" s="15" t="s">
        <v>2</v>
      </c>
      <c r="C3" s="16" t="s">
        <v>3</v>
      </c>
      <c r="D3" s="17" t="s">
        <v>4</v>
      </c>
      <c r="F3" s="18" t="s">
        <v>2</v>
      </c>
      <c r="G3" s="155" t="s">
        <v>3</v>
      </c>
      <c r="H3" s="18" t="s">
        <v>4</v>
      </c>
    </row>
    <row r="4" spans="2:10">
      <c r="B4" s="10" t="s">
        <v>5</v>
      </c>
      <c r="C4" s="10" t="s">
        <v>6</v>
      </c>
      <c r="D4" s="11" t="s">
        <v>7</v>
      </c>
      <c r="F4" s="7" t="s">
        <v>8</v>
      </c>
      <c r="G4" s="3"/>
      <c r="H4" s="7" t="s">
        <v>7</v>
      </c>
    </row>
    <row r="5" spans="2:10">
      <c r="B5" s="11" t="s">
        <v>9</v>
      </c>
      <c r="C5" s="11"/>
      <c r="D5" s="11"/>
      <c r="F5" s="8" t="s">
        <v>10</v>
      </c>
      <c r="G5" s="2"/>
      <c r="H5" s="8" t="s">
        <v>7</v>
      </c>
    </row>
    <row r="6" spans="2:10">
      <c r="B6" s="11" t="s">
        <v>11</v>
      </c>
      <c r="C6" s="11" t="s">
        <v>12</v>
      </c>
      <c r="D6" s="11" t="s">
        <v>13</v>
      </c>
      <c r="F6" s="8" t="s">
        <v>14</v>
      </c>
      <c r="G6" s="2" t="s">
        <v>15</v>
      </c>
      <c r="H6" s="8" t="s">
        <v>7</v>
      </c>
    </row>
    <row r="7" spans="2:10" ht="15" thickBot="1">
      <c r="B7" s="11" t="s">
        <v>16</v>
      </c>
      <c r="C7" s="11"/>
      <c r="D7" s="11"/>
      <c r="F7" s="9" t="s">
        <v>17</v>
      </c>
      <c r="G7" s="161" t="s">
        <v>18</v>
      </c>
      <c r="H7" s="9" t="s">
        <v>7</v>
      </c>
    </row>
    <row r="8" spans="2:10">
      <c r="B8" s="11" t="s">
        <v>19</v>
      </c>
      <c r="C8" s="11"/>
      <c r="D8" s="11"/>
    </row>
    <row r="9" spans="2:10">
      <c r="B9" s="11" t="s">
        <v>20</v>
      </c>
      <c r="C9" s="11"/>
      <c r="D9" s="11"/>
      <c r="F9" s="13"/>
    </row>
    <row r="10" spans="2:10">
      <c r="B10" s="11" t="s">
        <v>21</v>
      </c>
      <c r="C10" s="11"/>
      <c r="D10" s="11"/>
    </row>
    <row r="11" spans="2:10" ht="15" thickBot="1">
      <c r="B11" s="11" t="s">
        <v>22</v>
      </c>
      <c r="C11" s="11" t="s">
        <v>23</v>
      </c>
      <c r="D11" s="11" t="s">
        <v>24</v>
      </c>
    </row>
    <row r="12" spans="2:10" ht="15" thickBot="1">
      <c r="B12" s="8" t="s">
        <v>25</v>
      </c>
      <c r="C12" s="8" t="s">
        <v>26</v>
      </c>
      <c r="D12" s="11" t="s">
        <v>7</v>
      </c>
      <c r="F12" s="176" t="s">
        <v>27</v>
      </c>
      <c r="G12" s="177"/>
      <c r="H12" s="177"/>
      <c r="I12" s="177"/>
      <c r="J12" s="178"/>
    </row>
    <row r="13" spans="2:10">
      <c r="B13" s="8" t="s">
        <v>28</v>
      </c>
      <c r="C13" s="8" t="s">
        <v>29</v>
      </c>
      <c r="D13" s="11" t="s">
        <v>7</v>
      </c>
      <c r="F13" s="179" t="s">
        <v>30</v>
      </c>
      <c r="G13" s="180"/>
      <c r="H13" s="180"/>
      <c r="I13" s="180"/>
      <c r="J13" s="181"/>
    </row>
    <row r="14" spans="2:10">
      <c r="B14" s="8" t="s">
        <v>31</v>
      </c>
      <c r="C14" s="8" t="s">
        <v>32</v>
      </c>
      <c r="D14" s="11" t="s">
        <v>13</v>
      </c>
      <c r="F14" s="173" t="s">
        <v>33</v>
      </c>
      <c r="G14" s="174"/>
      <c r="H14" s="174"/>
      <c r="I14" s="174"/>
      <c r="J14" s="175"/>
    </row>
    <row r="15" spans="2:10">
      <c r="B15" s="8" t="s">
        <v>34</v>
      </c>
      <c r="C15" s="8" t="s">
        <v>35</v>
      </c>
      <c r="D15" s="11" t="s">
        <v>7</v>
      </c>
      <c r="E15" s="13"/>
      <c r="F15" s="173" t="s">
        <v>36</v>
      </c>
      <c r="G15" s="174"/>
      <c r="H15" s="174"/>
      <c r="I15" s="174"/>
      <c r="J15" s="175"/>
    </row>
    <row r="16" spans="2:10">
      <c r="B16" s="8" t="s">
        <v>37</v>
      </c>
      <c r="C16" s="8" t="s">
        <v>38</v>
      </c>
      <c r="D16" s="11" t="s">
        <v>7</v>
      </c>
      <c r="F16" s="173" t="s">
        <v>39</v>
      </c>
      <c r="G16" s="174"/>
      <c r="H16" s="174"/>
      <c r="I16" s="174"/>
      <c r="J16" s="175"/>
    </row>
    <row r="17" spans="2:10">
      <c r="B17" s="8" t="s">
        <v>40</v>
      </c>
      <c r="C17" s="8" t="s">
        <v>41</v>
      </c>
      <c r="D17" s="11" t="s">
        <v>7</v>
      </c>
      <c r="F17" s="173" t="s">
        <v>42</v>
      </c>
      <c r="G17" s="174"/>
      <c r="H17" s="174"/>
      <c r="I17" s="174"/>
      <c r="J17" s="175"/>
    </row>
    <row r="18" spans="2:10">
      <c r="B18" s="8" t="s">
        <v>43</v>
      </c>
      <c r="C18" s="8"/>
      <c r="D18" s="11"/>
      <c r="F18" s="173" t="s">
        <v>44</v>
      </c>
      <c r="G18" s="174"/>
      <c r="H18" s="174"/>
      <c r="I18" s="174"/>
      <c r="J18" s="175"/>
    </row>
    <row r="19" spans="2:10">
      <c r="B19" s="8" t="s">
        <v>45</v>
      </c>
      <c r="C19" s="8" t="s">
        <v>45</v>
      </c>
      <c r="D19" s="11"/>
      <c r="F19" s="173" t="s">
        <v>46</v>
      </c>
      <c r="G19" s="174"/>
      <c r="H19" s="174"/>
      <c r="I19" s="174"/>
      <c r="J19" s="175"/>
    </row>
    <row r="20" spans="2:10" ht="15" thickBot="1">
      <c r="B20" s="8" t="s">
        <v>47</v>
      </c>
      <c r="C20" s="8" t="s">
        <v>47</v>
      </c>
      <c r="D20" s="11"/>
      <c r="F20" s="170" t="s">
        <v>48</v>
      </c>
      <c r="G20" s="171"/>
      <c r="H20" s="171"/>
      <c r="I20" s="171"/>
      <c r="J20" s="172"/>
    </row>
    <row r="21" spans="2:10">
      <c r="B21" s="8" t="s">
        <v>49</v>
      </c>
      <c r="C21" s="8" t="s">
        <v>49</v>
      </c>
      <c r="D21" s="11"/>
    </row>
    <row r="22" spans="2:10">
      <c r="B22" s="8" t="s">
        <v>50</v>
      </c>
      <c r="C22" s="8" t="s">
        <v>50</v>
      </c>
      <c r="D22" s="11"/>
    </row>
    <row r="23" spans="2:10">
      <c r="B23" s="8" t="s">
        <v>51</v>
      </c>
      <c r="C23" s="8" t="s">
        <v>52</v>
      </c>
      <c r="D23" s="11" t="s">
        <v>13</v>
      </c>
    </row>
    <row r="24" spans="2:10">
      <c r="B24" s="8" t="s">
        <v>53</v>
      </c>
      <c r="C24" s="8" t="s">
        <v>54</v>
      </c>
      <c r="D24" s="11" t="s">
        <v>7</v>
      </c>
    </row>
    <row r="25" spans="2:10">
      <c r="B25" s="8" t="s">
        <v>55</v>
      </c>
      <c r="C25" s="8" t="s">
        <v>56</v>
      </c>
      <c r="D25" s="11" t="s">
        <v>7</v>
      </c>
      <c r="F25" s="70"/>
      <c r="G25" s="70"/>
    </row>
    <row r="26" spans="2:10">
      <c r="B26" s="8" t="s">
        <v>57</v>
      </c>
      <c r="C26" s="8"/>
      <c r="D26" s="11"/>
      <c r="F26" s="70"/>
    </row>
    <row r="27" spans="2:10">
      <c r="B27" s="8" t="s">
        <v>58</v>
      </c>
      <c r="C27" s="8"/>
      <c r="D27" s="11"/>
      <c r="F27" s="70"/>
    </row>
    <row r="28" spans="2:10">
      <c r="B28" s="8" t="s">
        <v>59</v>
      </c>
      <c r="C28" s="8" t="s">
        <v>60</v>
      </c>
      <c r="D28" s="11" t="s">
        <v>7</v>
      </c>
      <c r="F28" s="70"/>
      <c r="G28" s="70"/>
    </row>
    <row r="29" spans="2:10">
      <c r="B29" s="8" t="s">
        <v>61</v>
      </c>
      <c r="C29" s="8" t="s">
        <v>61</v>
      </c>
      <c r="D29" s="11" t="s">
        <v>7</v>
      </c>
      <c r="F29" s="70"/>
      <c r="G29" s="70"/>
    </row>
    <row r="30" spans="2:10">
      <c r="B30" s="8" t="s">
        <v>62</v>
      </c>
      <c r="C30" s="8" t="s">
        <v>62</v>
      </c>
      <c r="D30" s="11" t="s">
        <v>7</v>
      </c>
      <c r="F30" s="70"/>
      <c r="G30" s="70"/>
    </row>
    <row r="31" spans="2:10">
      <c r="B31" s="8" t="s">
        <v>63</v>
      </c>
      <c r="C31" s="8"/>
      <c r="D31" s="11"/>
      <c r="F31" s="70"/>
      <c r="G31" s="70"/>
    </row>
    <row r="32" spans="2:10">
      <c r="B32" s="8" t="s">
        <v>64</v>
      </c>
      <c r="C32" s="8"/>
      <c r="D32" s="11"/>
      <c r="F32" s="70"/>
      <c r="G32" s="70"/>
    </row>
    <row r="33" spans="2:7">
      <c r="B33" s="8" t="s">
        <v>65</v>
      </c>
      <c r="C33" s="8" t="s">
        <v>66</v>
      </c>
      <c r="D33" s="11" t="s">
        <v>7</v>
      </c>
      <c r="F33" s="70"/>
      <c r="G33" s="70"/>
    </row>
    <row r="34" spans="2:7">
      <c r="B34" s="8" t="s">
        <v>67</v>
      </c>
      <c r="C34" s="8"/>
      <c r="D34" s="11"/>
      <c r="F34" s="70"/>
      <c r="G34" s="70"/>
    </row>
    <row r="35" spans="2:7">
      <c r="B35" s="8" t="s">
        <v>68</v>
      </c>
      <c r="C35" s="8"/>
      <c r="D35" s="11"/>
      <c r="F35" s="70"/>
      <c r="G35" s="70"/>
    </row>
    <row r="36" spans="2:7">
      <c r="B36" s="8" t="s">
        <v>69</v>
      </c>
      <c r="C36" s="8"/>
      <c r="D36" s="11"/>
      <c r="F36" s="70"/>
      <c r="G36" s="70"/>
    </row>
    <row r="37" spans="2:7">
      <c r="B37" s="8" t="s">
        <v>70</v>
      </c>
      <c r="C37" s="8" t="s">
        <v>71</v>
      </c>
      <c r="D37" s="11" t="s">
        <v>7</v>
      </c>
      <c r="F37" s="70"/>
      <c r="G37" s="70"/>
    </row>
    <row r="38" spans="2:7">
      <c r="B38" s="8" t="s">
        <v>72</v>
      </c>
      <c r="C38" s="8" t="s">
        <v>73</v>
      </c>
      <c r="D38" s="11" t="s">
        <v>7</v>
      </c>
      <c r="F38" s="102"/>
      <c r="G38" s="70"/>
    </row>
    <row r="39" spans="2:7">
      <c r="B39" s="8" t="s">
        <v>74</v>
      </c>
      <c r="C39" s="8" t="s">
        <v>75</v>
      </c>
      <c r="D39" s="11" t="s">
        <v>13</v>
      </c>
      <c r="F39" s="102"/>
    </row>
    <row r="40" spans="2:7">
      <c r="B40" s="8" t="s">
        <v>76</v>
      </c>
      <c r="C40" s="8" t="s">
        <v>77</v>
      </c>
      <c r="D40" s="11" t="s">
        <v>13</v>
      </c>
      <c r="F40" s="102"/>
    </row>
    <row r="41" spans="2:7">
      <c r="B41" s="8" t="s">
        <v>78</v>
      </c>
      <c r="C41" s="8"/>
      <c r="D41" s="11"/>
      <c r="F41" s="102"/>
      <c r="G41" s="70"/>
    </row>
    <row r="42" spans="2:7">
      <c r="B42" s="8" t="s">
        <v>79</v>
      </c>
      <c r="C42" s="8" t="s">
        <v>80</v>
      </c>
      <c r="D42" s="11" t="s">
        <v>13</v>
      </c>
      <c r="F42" s="102"/>
      <c r="G42" s="70"/>
    </row>
    <row r="43" spans="2:7">
      <c r="B43" s="8" t="s">
        <v>81</v>
      </c>
      <c r="C43" s="8"/>
      <c r="D43" s="11"/>
      <c r="F43" s="102"/>
      <c r="G43" s="70"/>
    </row>
    <row r="44" spans="2:7">
      <c r="B44" s="8" t="s">
        <v>82</v>
      </c>
      <c r="C44" s="8" t="s">
        <v>83</v>
      </c>
      <c r="D44" s="11" t="s">
        <v>13</v>
      </c>
      <c r="F44" s="102"/>
      <c r="G44" s="70"/>
    </row>
    <row r="45" spans="2:7">
      <c r="B45" s="8" t="s">
        <v>84</v>
      </c>
      <c r="C45" s="8" t="s">
        <v>85</v>
      </c>
      <c r="D45" s="11" t="s">
        <v>7</v>
      </c>
      <c r="F45" s="102"/>
      <c r="G45" s="70"/>
    </row>
    <row r="46" spans="2:7">
      <c r="B46" s="8" t="s">
        <v>86</v>
      </c>
      <c r="C46" s="8"/>
      <c r="D46" s="11"/>
      <c r="F46" s="102"/>
      <c r="G46" s="70"/>
    </row>
    <row r="47" spans="2:7">
      <c r="B47" s="8" t="s">
        <v>87</v>
      </c>
      <c r="C47" s="8" t="s">
        <v>88</v>
      </c>
      <c r="D47" s="11" t="s">
        <v>13</v>
      </c>
      <c r="F47" s="102"/>
      <c r="G47" s="70"/>
    </row>
    <row r="48" spans="2:7">
      <c r="B48" s="8" t="s">
        <v>89</v>
      </c>
      <c r="C48" s="8" t="s">
        <v>90</v>
      </c>
      <c r="D48" s="11" t="s">
        <v>7</v>
      </c>
      <c r="F48" s="102"/>
      <c r="G48" s="70"/>
    </row>
    <row r="49" spans="2:7">
      <c r="B49" s="8" t="s">
        <v>91</v>
      </c>
      <c r="C49" s="8" t="s">
        <v>92</v>
      </c>
      <c r="D49" s="11" t="s">
        <v>7</v>
      </c>
      <c r="F49" s="102"/>
      <c r="G49" s="70"/>
    </row>
    <row r="50" spans="2:7">
      <c r="B50" s="8" t="s">
        <v>93</v>
      </c>
      <c r="C50" s="8" t="s">
        <v>94</v>
      </c>
      <c r="D50" s="11" t="s">
        <v>13</v>
      </c>
      <c r="F50" s="102"/>
      <c r="G50" s="70"/>
    </row>
    <row r="51" spans="2:7">
      <c r="B51" s="8" t="s">
        <v>95</v>
      </c>
      <c r="C51" s="8"/>
      <c r="D51" s="11"/>
      <c r="F51" s="102"/>
      <c r="G51" s="70"/>
    </row>
    <row r="52" spans="2:7">
      <c r="B52" s="8" t="s">
        <v>96</v>
      </c>
      <c r="C52" s="8"/>
      <c r="D52" s="11"/>
      <c r="F52" s="102"/>
      <c r="G52" s="70"/>
    </row>
    <row r="53" spans="2:7">
      <c r="B53" s="8" t="s">
        <v>97</v>
      </c>
      <c r="C53" s="8"/>
      <c r="D53" s="11"/>
      <c r="F53" s="102"/>
      <c r="G53" s="70"/>
    </row>
    <row r="54" spans="2:7">
      <c r="B54" s="8" t="s">
        <v>98</v>
      </c>
      <c r="C54" s="8" t="s">
        <v>99</v>
      </c>
      <c r="D54" s="11" t="s">
        <v>7</v>
      </c>
      <c r="F54" s="102"/>
      <c r="G54" s="70"/>
    </row>
    <row r="55" spans="2:7">
      <c r="B55" s="8" t="s">
        <v>100</v>
      </c>
      <c r="C55" s="8"/>
      <c r="D55" s="11"/>
      <c r="F55" s="102"/>
      <c r="G55" s="70"/>
    </row>
    <row r="56" spans="2:7">
      <c r="B56" s="8" t="s">
        <v>101</v>
      </c>
      <c r="C56" s="8" t="s">
        <v>102</v>
      </c>
      <c r="D56" s="11"/>
      <c r="F56" s="102"/>
      <c r="G56" s="70"/>
    </row>
    <row r="57" spans="2:7">
      <c r="B57" s="8" t="s">
        <v>103</v>
      </c>
      <c r="C57" s="8" t="s">
        <v>104</v>
      </c>
      <c r="D57" s="11" t="s">
        <v>7</v>
      </c>
      <c r="F57" s="102"/>
      <c r="G57" s="70"/>
    </row>
    <row r="58" spans="2:7">
      <c r="B58" s="8" t="s">
        <v>105</v>
      </c>
      <c r="C58" s="8" t="s">
        <v>106</v>
      </c>
      <c r="D58" s="11" t="s">
        <v>13</v>
      </c>
      <c r="F58" s="102"/>
      <c r="G58" s="70"/>
    </row>
    <row r="59" spans="2:7">
      <c r="B59" s="8" t="s">
        <v>107</v>
      </c>
      <c r="C59" s="8" t="s">
        <v>108</v>
      </c>
      <c r="D59" s="11" t="s">
        <v>13</v>
      </c>
      <c r="F59" s="102"/>
      <c r="G59" s="70"/>
    </row>
    <row r="60" spans="2:7">
      <c r="B60" s="11" t="s">
        <v>109</v>
      </c>
      <c r="C60" s="11" t="s">
        <v>110</v>
      </c>
      <c r="D60" s="11" t="s">
        <v>13</v>
      </c>
      <c r="F60" s="102"/>
      <c r="G60" s="70"/>
    </row>
    <row r="61" spans="2:7">
      <c r="B61" s="11" t="s">
        <v>111</v>
      </c>
      <c r="C61" s="11" t="s">
        <v>112</v>
      </c>
      <c r="D61" s="11" t="s">
        <v>13</v>
      </c>
    </row>
    <row r="62" spans="2:7">
      <c r="B62" s="8" t="s">
        <v>113</v>
      </c>
      <c r="C62" s="8" t="s">
        <v>114</v>
      </c>
      <c r="D62" s="11" t="s">
        <v>115</v>
      </c>
    </row>
    <row r="63" spans="2:7">
      <c r="B63" s="8" t="s">
        <v>116</v>
      </c>
      <c r="C63" s="8" t="s">
        <v>117</v>
      </c>
      <c r="D63" s="11" t="s">
        <v>7</v>
      </c>
    </row>
    <row r="64" spans="2:7">
      <c r="B64" s="8" t="s">
        <v>118</v>
      </c>
      <c r="C64" s="8" t="s">
        <v>119</v>
      </c>
      <c r="D64" s="11" t="s">
        <v>115</v>
      </c>
    </row>
    <row r="65" spans="2:6">
      <c r="B65" s="8" t="s">
        <v>120</v>
      </c>
      <c r="C65" s="8" t="s">
        <v>121</v>
      </c>
      <c r="D65" s="11" t="s">
        <v>115</v>
      </c>
      <c r="E65" s="14"/>
    </row>
    <row r="66" spans="2:6">
      <c r="B66" s="8" t="s">
        <v>122</v>
      </c>
      <c r="C66" s="8" t="s">
        <v>123</v>
      </c>
      <c r="D66" s="11" t="s">
        <v>115</v>
      </c>
    </row>
    <row r="67" spans="2:6">
      <c r="B67" s="8" t="s">
        <v>124</v>
      </c>
      <c r="C67" s="8" t="s">
        <v>125</v>
      </c>
      <c r="D67" s="11" t="s">
        <v>115</v>
      </c>
    </row>
    <row r="68" spans="2:6">
      <c r="B68" s="11" t="s">
        <v>126</v>
      </c>
      <c r="C68" s="8" t="s">
        <v>127</v>
      </c>
      <c r="D68" s="11" t="s">
        <v>115</v>
      </c>
    </row>
    <row r="69" spans="2:6">
      <c r="B69" s="8" t="s">
        <v>128</v>
      </c>
      <c r="C69" s="8" t="s">
        <v>129</v>
      </c>
      <c r="D69" s="11" t="s">
        <v>130</v>
      </c>
    </row>
    <row r="70" spans="2:6">
      <c r="B70" s="8" t="s">
        <v>131</v>
      </c>
      <c r="C70" s="8" t="s">
        <v>132</v>
      </c>
      <c r="D70" s="11" t="s">
        <v>133</v>
      </c>
    </row>
    <row r="71" spans="2:6">
      <c r="B71" s="8" t="s">
        <v>134</v>
      </c>
      <c r="C71" s="8" t="s">
        <v>135</v>
      </c>
      <c r="D71" s="11" t="s">
        <v>133</v>
      </c>
    </row>
    <row r="72" spans="2:6">
      <c r="B72" s="8" t="s">
        <v>136</v>
      </c>
      <c r="C72" s="8" t="s">
        <v>137</v>
      </c>
      <c r="D72" s="11" t="s">
        <v>133</v>
      </c>
    </row>
    <row r="73" spans="2:6">
      <c r="B73" s="8" t="s">
        <v>138</v>
      </c>
      <c r="C73" s="8" t="s">
        <v>139</v>
      </c>
      <c r="D73" s="11" t="s">
        <v>140</v>
      </c>
    </row>
    <row r="74" spans="2:6" ht="15" thickBot="1">
      <c r="B74" s="9" t="s">
        <v>141</v>
      </c>
      <c r="C74" s="9" t="s">
        <v>142</v>
      </c>
      <c r="D74" s="12" t="s">
        <v>115</v>
      </c>
    </row>
    <row r="79" spans="2:6">
      <c r="D79" s="1"/>
    </row>
    <row r="80" spans="2:6">
      <c r="E80" s="1"/>
      <c r="F80" s="4"/>
    </row>
    <row r="81" spans="5:6">
      <c r="E81" s="1"/>
      <c r="F81" s="4"/>
    </row>
    <row r="82" spans="5:6">
      <c r="E82" s="1"/>
    </row>
    <row r="83" spans="5:6">
      <c r="E83" s="1"/>
    </row>
    <row r="84" spans="5:6">
      <c r="F84" s="4"/>
    </row>
    <row r="85" spans="5:6">
      <c r="E85" s="1"/>
      <c r="F85" s="5"/>
    </row>
    <row r="86" spans="5:6">
      <c r="E86" s="1"/>
    </row>
    <row r="87" spans="5:6">
      <c r="E87" s="1"/>
      <c r="F87" s="4"/>
    </row>
    <row r="88" spans="5:6">
      <c r="F88" s="4"/>
    </row>
    <row r="90" spans="5:6">
      <c r="E90" s="1"/>
    </row>
    <row r="94" spans="5:6">
      <c r="E94" s="1"/>
      <c r="F94" s="6"/>
    </row>
    <row r="95" spans="5:6">
      <c r="E95" s="1"/>
    </row>
    <row r="97" spans="5:5">
      <c r="E97" s="1"/>
    </row>
    <row r="98" spans="5:5">
      <c r="E98" s="1"/>
    </row>
    <row r="100" spans="5:5">
      <c r="E100" s="1"/>
    </row>
  </sheetData>
  <mergeCells count="11">
    <mergeCell ref="B2:D2"/>
    <mergeCell ref="F2:H2"/>
    <mergeCell ref="F20:J20"/>
    <mergeCell ref="F17:J17"/>
    <mergeCell ref="F18:J18"/>
    <mergeCell ref="F19:J19"/>
    <mergeCell ref="F12:J12"/>
    <mergeCell ref="F13:J13"/>
    <mergeCell ref="F14:J14"/>
    <mergeCell ref="F15:J15"/>
    <mergeCell ref="F16:J16"/>
  </mergeCells>
  <hyperlinks>
    <hyperlink ref="F17" r:id="rId1" xr:uid="{0883F1AE-EBCD-43F2-A56D-FD028EB8B4C8}"/>
    <hyperlink ref="F15:J15" r:id="rId2" display="[3] https://doi.org/10.1016/j.ymben.2016.12.002" xr:uid="{7E6CB07E-E5FF-4146-9A32-B8FB6BB69820}"/>
    <hyperlink ref="F16" r:id="rId3" xr:uid="{C3CF9566-DADB-4850-9698-7ECF7811B535}"/>
    <hyperlink ref="F14:J14" r:id="rId4" display="[2] https://doi.org/10.1038/nbt.1672" xr:uid="{17BB2E36-EE2B-4BBB-A2F9-C4641BEA1C06}"/>
    <hyperlink ref="F13:J13" r:id="rId5" display="[1] https://doi.org/10.1038/nbt.3956" xr:uid="{8EF63662-4D30-472F-9C00-5DFCA35C15F2}"/>
    <hyperlink ref="F18" r:id="rId6" xr:uid="{C9C99994-487B-41D8-B516-30F772EC4CD1}"/>
    <hyperlink ref="F19" r:id="rId7" xr:uid="{8C62D370-6B06-4304-BB67-9FBFE7B7581D}"/>
    <hyperlink ref="F20" r:id="rId8" xr:uid="{0E00889C-ADEC-4046-A556-01E4918F43FD}"/>
  </hyperlinks>
  <pageMargins left="0.7" right="0.7" top="0.75" bottom="0.75" header="0.3" footer="0.3"/>
  <pageSetup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6AAE4-6C43-4CF9-A7BB-F29242F26E78}">
  <dimension ref="A1:J37"/>
  <sheetViews>
    <sheetView workbookViewId="0">
      <selection activeCell="E17" sqref="E17"/>
    </sheetView>
  </sheetViews>
  <sheetFormatPr defaultColWidth="9.140625" defaultRowHeight="14.45"/>
  <cols>
    <col min="1" max="1" width="13.7109375" bestFit="1" customWidth="1"/>
    <col min="2" max="2" width="112.28515625" customWidth="1"/>
    <col min="3" max="3" width="23.42578125" customWidth="1"/>
    <col min="4" max="4" width="38.85546875" customWidth="1"/>
    <col min="5" max="5" width="12.140625" customWidth="1"/>
    <col min="6" max="6" width="22.42578125" customWidth="1"/>
    <col min="7" max="7" width="21.5703125" bestFit="1" customWidth="1"/>
    <col min="8" max="8" width="35.42578125" customWidth="1"/>
    <col min="9" max="9" width="12" bestFit="1" customWidth="1"/>
    <col min="10" max="10" width="12.28515625" bestFit="1" customWidth="1"/>
    <col min="12" max="12" width="11" bestFit="1" customWidth="1"/>
  </cols>
  <sheetData>
    <row r="1" spans="1:10" ht="24" customHeight="1" thickBot="1">
      <c r="A1" s="165" t="s">
        <v>145</v>
      </c>
      <c r="B1" s="38" t="s">
        <v>373</v>
      </c>
      <c r="C1" s="38" t="s">
        <v>175</v>
      </c>
      <c r="D1" s="37" t="s">
        <v>178</v>
      </c>
      <c r="E1" s="38" t="s">
        <v>179</v>
      </c>
      <c r="F1" s="166" t="s">
        <v>180</v>
      </c>
    </row>
    <row r="2" spans="1:10">
      <c r="A2" s="65" t="s">
        <v>118</v>
      </c>
      <c r="B2" s="66" t="s">
        <v>119</v>
      </c>
      <c r="C2" s="66">
        <v>175.82</v>
      </c>
      <c r="D2" s="66">
        <v>4.5520119351989268E-4</v>
      </c>
      <c r="E2" s="66">
        <f>D2*$B$19</f>
        <v>4.6511733327816165E-6</v>
      </c>
      <c r="F2" s="77">
        <f>E2/C2*1000</f>
        <v>2.6454176616890093E-5</v>
      </c>
      <c r="G2" s="70"/>
      <c r="H2" s="99"/>
      <c r="I2" s="99"/>
      <c r="J2" s="90"/>
    </row>
    <row r="3" spans="1:10">
      <c r="A3" s="69" t="s">
        <v>120</v>
      </c>
      <c r="B3" s="70" t="s">
        <v>121</v>
      </c>
      <c r="C3" s="70">
        <v>351.64</v>
      </c>
      <c r="D3" s="70">
        <v>9.1040238703978555E-3</v>
      </c>
      <c r="E3" s="70">
        <f>D3*$B$19</f>
        <v>9.3023466655632343E-5</v>
      </c>
      <c r="F3" s="78">
        <f t="shared" ref="F3:F14" si="0">E3/C3*1000</f>
        <v>2.6454176616890097E-4</v>
      </c>
      <c r="G3" s="70"/>
      <c r="H3" s="99"/>
      <c r="I3" s="99"/>
      <c r="J3" s="90"/>
    </row>
    <row r="4" spans="1:10">
      <c r="A4" s="69" t="s">
        <v>25</v>
      </c>
      <c r="B4" s="70" t="s">
        <v>26</v>
      </c>
      <c r="C4" s="70">
        <v>39.962600000000002</v>
      </c>
      <c r="D4" s="70">
        <v>2.0692780361913396E-2</v>
      </c>
      <c r="E4" s="70">
        <f t="shared" ref="E4:E16" si="1">D4*$B$19</f>
        <v>2.1143553569402646E-4</v>
      </c>
      <c r="F4" s="78">
        <f t="shared" si="0"/>
        <v>5.2908353233780195E-3</v>
      </c>
      <c r="G4" s="70"/>
      <c r="H4" s="99"/>
      <c r="I4" s="99"/>
      <c r="J4" s="90"/>
    </row>
    <row r="5" spans="1:10">
      <c r="A5" s="69" t="s">
        <v>28</v>
      </c>
      <c r="B5" s="70" t="s">
        <v>29</v>
      </c>
      <c r="C5" s="70">
        <v>34.968899999999998</v>
      </c>
      <c r="D5" s="70">
        <v>1.8107024247614349E-2</v>
      </c>
      <c r="E5" s="70">
        <f>D5*$B$19</f>
        <v>1.8501469133967358E-4</v>
      </c>
      <c r="F5" s="78">
        <f t="shared" si="0"/>
        <v>5.2908353233780186E-3</v>
      </c>
      <c r="G5" s="70"/>
      <c r="H5" s="99"/>
      <c r="I5" s="99"/>
      <c r="J5" s="90"/>
    </row>
    <row r="6" spans="1:10">
      <c r="A6" s="69" t="s">
        <v>34</v>
      </c>
      <c r="B6" s="70" t="s">
        <v>35</v>
      </c>
      <c r="C6" s="70">
        <v>58.933199999999999</v>
      </c>
      <c r="D6" s="70">
        <v>1.4749316087673945E-4</v>
      </c>
      <c r="E6" s="70">
        <f t="shared" si="1"/>
        <v>1.5070616386852241E-6</v>
      </c>
      <c r="F6" s="78">
        <f t="shared" si="0"/>
        <v>2.5572370729660433E-5</v>
      </c>
      <c r="G6" s="70"/>
      <c r="H6" s="99"/>
      <c r="I6" s="99"/>
      <c r="J6" s="90"/>
    </row>
    <row r="7" spans="1:10">
      <c r="A7" s="69" t="s">
        <v>40</v>
      </c>
      <c r="B7" s="70" t="s">
        <v>41</v>
      </c>
      <c r="C7" s="70">
        <v>63.545999999999999</v>
      </c>
      <c r="D7" s="70">
        <v>4.4804758067853749E-3</v>
      </c>
      <c r="E7" s="70">
        <f>D7*$B$19</f>
        <v>4.5780788555385525E-5</v>
      </c>
      <c r="F7" s="78">
        <f t="shared" si="0"/>
        <v>7.2043540986664026E-4</v>
      </c>
      <c r="G7" s="70"/>
      <c r="H7" s="99"/>
      <c r="I7" s="99"/>
      <c r="J7" s="90"/>
    </row>
    <row r="8" spans="1:10">
      <c r="A8" s="69" t="s">
        <v>53</v>
      </c>
      <c r="B8" s="70" t="s">
        <v>54</v>
      </c>
      <c r="C8" s="70">
        <v>55.934899999999999</v>
      </c>
      <c r="D8" s="70">
        <v>3.7362651437659475E-2</v>
      </c>
      <c r="E8" s="70">
        <f>D8*$B$19</f>
        <v>3.8176562470120618E-4</v>
      </c>
      <c r="F8" s="78">
        <f t="shared" si="0"/>
        <v>6.8251775671576455E-3</v>
      </c>
      <c r="G8" s="70"/>
      <c r="H8" s="99"/>
      <c r="I8" s="99"/>
      <c r="J8" s="90"/>
    </row>
    <row r="9" spans="1:10">
      <c r="A9" s="69" t="s">
        <v>55</v>
      </c>
      <c r="B9" s="70" t="s">
        <v>56</v>
      </c>
      <c r="C9" s="70">
        <v>55.934899999999999</v>
      </c>
      <c r="D9" s="70">
        <v>4.3444943532162182E-2</v>
      </c>
      <c r="E9" s="70">
        <f t="shared" si="1"/>
        <v>4.4391351709442581E-4</v>
      </c>
      <c r="F9" s="78">
        <f t="shared" si="0"/>
        <v>7.9362529850670292E-3</v>
      </c>
      <c r="G9" s="70"/>
      <c r="H9" s="99"/>
      <c r="I9" s="99"/>
      <c r="J9" s="90"/>
    </row>
    <row r="10" spans="1:10">
      <c r="A10" s="69" t="s">
        <v>65</v>
      </c>
      <c r="B10" s="70" t="s">
        <v>66</v>
      </c>
      <c r="C10" s="70">
        <v>38.963700000000003</v>
      </c>
      <c r="D10" s="70">
        <v>0.75658298589257689</v>
      </c>
      <c r="E10" s="70">
        <f>D10*$B$19</f>
        <v>7.7306445108564067E-3</v>
      </c>
      <c r="F10" s="78">
        <f t="shared" si="0"/>
        <v>0.19840632462667576</v>
      </c>
      <c r="G10" s="70"/>
      <c r="H10" s="99"/>
      <c r="I10" s="99"/>
      <c r="J10" s="90"/>
    </row>
    <row r="11" spans="1:10">
      <c r="A11" s="69" t="s">
        <v>70</v>
      </c>
      <c r="B11" s="70" t="s">
        <v>71</v>
      </c>
      <c r="C11" s="70">
        <v>23.984999999999999</v>
      </c>
      <c r="D11" s="70">
        <v>2.0699201127241169E-2</v>
      </c>
      <c r="E11" s="70">
        <f>D11*$B$19</f>
        <v>2.1150114205203632E-4</v>
      </c>
      <c r="F11" s="78">
        <f t="shared" si="0"/>
        <v>8.8180588722966986E-3</v>
      </c>
      <c r="G11" s="70"/>
      <c r="H11" s="99"/>
      <c r="I11" s="99"/>
      <c r="J11" s="90"/>
    </row>
    <row r="12" spans="1:10">
      <c r="A12" s="69" t="s">
        <v>72</v>
      </c>
      <c r="B12" s="70" t="s">
        <v>73</v>
      </c>
      <c r="C12" s="70">
        <v>54.938000000000002</v>
      </c>
      <c r="D12" s="70">
        <v>3.778722747917929E-3</v>
      </c>
      <c r="E12" s="70">
        <f>D12*$B$19</f>
        <v>3.8610387510601018E-5</v>
      </c>
      <c r="F12" s="78">
        <f t="shared" si="0"/>
        <v>7.0279929212204697E-4</v>
      </c>
      <c r="G12" s="70"/>
      <c r="H12" s="99"/>
      <c r="I12" s="99"/>
      <c r="J12" s="90"/>
    </row>
    <row r="13" spans="1:10">
      <c r="A13" s="69" t="s">
        <v>124</v>
      </c>
      <c r="B13" s="70" t="s">
        <v>125</v>
      </c>
      <c r="C13" s="70">
        <v>159.94</v>
      </c>
      <c r="D13" s="70">
        <v>1.1042335554024443E-4</v>
      </c>
      <c r="E13" s="70">
        <f>D13*$B$19</f>
        <v>1.1282882688281075E-6</v>
      </c>
      <c r="F13" s="78">
        <f t="shared" si="0"/>
        <v>7.0544470978373613E-6</v>
      </c>
      <c r="G13" s="70"/>
      <c r="H13" s="99"/>
      <c r="I13" s="99"/>
      <c r="J13" s="90"/>
    </row>
    <row r="14" spans="1:10">
      <c r="A14" s="69" t="s">
        <v>89</v>
      </c>
      <c r="B14" s="70" t="s">
        <v>90</v>
      </c>
      <c r="C14" s="70">
        <v>96.062000000000012</v>
      </c>
      <c r="D14" s="70">
        <v>4.1451045626121355E-2</v>
      </c>
      <c r="E14" s="70">
        <f>D14*$B$19</f>
        <v>4.235401856952828E-4</v>
      </c>
      <c r="F14" s="78">
        <f t="shared" si="0"/>
        <v>4.4090294361483493E-3</v>
      </c>
      <c r="G14" s="70"/>
      <c r="H14" s="99"/>
      <c r="I14" s="99"/>
      <c r="J14" s="90"/>
    </row>
    <row r="15" spans="1:10">
      <c r="A15" s="69" t="s">
        <v>101</v>
      </c>
      <c r="B15" s="70" t="s">
        <v>102</v>
      </c>
      <c r="C15" s="70">
        <v>63.929099999999998</v>
      </c>
      <c r="D15" s="70">
        <v>2.1682282694263952E-3</v>
      </c>
      <c r="E15" s="70">
        <f>D15*$B$19</f>
        <v>2.2154611300900662E-5</v>
      </c>
      <c r="F15" s="78">
        <f>E15/C15*1000</f>
        <v>3.4654971368126033E-4</v>
      </c>
      <c r="G15" s="70"/>
      <c r="H15" s="99"/>
      <c r="I15" s="99"/>
      <c r="J15" s="90"/>
    </row>
    <row r="16" spans="1:10" ht="15" thickBot="1">
      <c r="A16" s="73" t="s">
        <v>14</v>
      </c>
      <c r="B16" s="95" t="s">
        <v>15</v>
      </c>
      <c r="C16" s="95">
        <v>95.978000000000009</v>
      </c>
      <c r="D16" s="95">
        <v>4.1414799370246766E-2</v>
      </c>
      <c r="E16" s="74">
        <f>D16*$B$19</f>
        <v>4.2316982722272818E-4</v>
      </c>
      <c r="F16" s="79">
        <f>E16/C16*1000</f>
        <v>4.4090294361492028E-3</v>
      </c>
      <c r="H16" s="99"/>
      <c r="I16" s="99"/>
      <c r="J16" s="90"/>
    </row>
    <row r="17" spans="1:10" ht="15" thickBot="1">
      <c r="E17" s="70"/>
      <c r="H17" s="99"/>
      <c r="I17" s="99"/>
      <c r="J17" s="90"/>
    </row>
    <row r="18" spans="1:10" ht="16.149999999999999" thickBot="1">
      <c r="A18" s="165" t="s">
        <v>152</v>
      </c>
      <c r="B18" s="47" t="s">
        <v>153</v>
      </c>
      <c r="D18" s="93"/>
      <c r="E18" s="92"/>
      <c r="F18" s="93"/>
      <c r="G18" s="93"/>
      <c r="H18" s="99"/>
      <c r="I18" s="99"/>
      <c r="J18" s="90"/>
    </row>
    <row r="19" spans="1:10" ht="15" thickBot="1">
      <c r="A19" s="83" t="s">
        <v>383</v>
      </c>
      <c r="B19" s="105">
        <v>1.0217840811918601E-2</v>
      </c>
      <c r="C19" s="94"/>
      <c r="D19" s="99"/>
      <c r="F19" s="14"/>
      <c r="H19" s="99"/>
      <c r="I19" s="99"/>
      <c r="J19" s="90"/>
    </row>
    <row r="20" spans="1:10">
      <c r="C20" s="94"/>
      <c r="D20" s="99"/>
      <c r="F20" s="14"/>
      <c r="H20" s="99"/>
      <c r="I20" s="99"/>
      <c r="J20" s="90"/>
    </row>
    <row r="21" spans="1:10" ht="15" thickBot="1">
      <c r="C21" s="94"/>
      <c r="D21" s="99"/>
      <c r="F21" s="14"/>
      <c r="J21" s="90"/>
    </row>
    <row r="22" spans="1:10" ht="16.149999999999999" thickBot="1">
      <c r="A22" s="244" t="s">
        <v>27</v>
      </c>
      <c r="B22" s="245"/>
      <c r="C22" s="94"/>
      <c r="D22" s="99"/>
      <c r="F22" s="14"/>
      <c r="J22" s="90"/>
    </row>
    <row r="23" spans="1:10">
      <c r="A23" s="199" t="s">
        <v>193</v>
      </c>
      <c r="B23" s="201"/>
      <c r="F23" s="14"/>
      <c r="J23" s="90"/>
    </row>
    <row r="24" spans="1:10">
      <c r="A24" s="150" t="s">
        <v>384</v>
      </c>
      <c r="B24" s="151"/>
      <c r="C24" s="99"/>
      <c r="D24" s="99"/>
      <c r="F24" s="14"/>
      <c r="J24" s="90"/>
    </row>
    <row r="25" spans="1:10">
      <c r="A25" s="246" t="s">
        <v>385</v>
      </c>
      <c r="B25" s="247"/>
      <c r="C25" s="99"/>
      <c r="D25" s="99"/>
      <c r="F25" s="14"/>
      <c r="J25" s="90"/>
    </row>
    <row r="26" spans="1:10">
      <c r="A26" s="248" t="s">
        <v>386</v>
      </c>
      <c r="B26" s="249"/>
      <c r="C26" s="99"/>
      <c r="D26" s="99"/>
      <c r="F26" s="14"/>
      <c r="J26" s="90"/>
    </row>
    <row r="27" spans="1:10" ht="15" thickBot="1">
      <c r="A27" s="196" t="s">
        <v>380</v>
      </c>
      <c r="B27" s="198"/>
      <c r="C27" s="99"/>
      <c r="D27" s="99"/>
      <c r="F27" s="14"/>
      <c r="J27" s="90"/>
    </row>
    <row r="28" spans="1:10">
      <c r="C28" s="99"/>
      <c r="D28" s="99"/>
      <c r="F28" s="14"/>
      <c r="J28" s="90"/>
    </row>
    <row r="29" spans="1:10">
      <c r="C29" s="99"/>
      <c r="D29" s="99"/>
      <c r="F29" s="14"/>
      <c r="J29" s="90"/>
    </row>
    <row r="30" spans="1:10">
      <c r="C30" s="99"/>
      <c r="D30" s="99"/>
      <c r="F30" s="14"/>
      <c r="J30" s="90"/>
    </row>
    <row r="31" spans="1:10">
      <c r="C31" s="99"/>
      <c r="D31" s="99"/>
      <c r="F31" s="14"/>
      <c r="J31" s="90"/>
    </row>
    <row r="32" spans="1:10">
      <c r="C32" s="99"/>
      <c r="D32" s="99"/>
      <c r="F32" s="14"/>
      <c r="J32" s="90"/>
    </row>
    <row r="33" spans="2:10">
      <c r="C33" s="99"/>
      <c r="D33" s="99"/>
      <c r="F33" s="14"/>
      <c r="J33" s="90"/>
    </row>
    <row r="34" spans="2:10">
      <c r="B34" s="35"/>
      <c r="C34" s="99"/>
      <c r="D34" s="99"/>
      <c r="F34" s="14"/>
      <c r="J34" s="90"/>
    </row>
    <row r="35" spans="2:10">
      <c r="C35" s="99"/>
      <c r="D35" s="99"/>
      <c r="F35" s="14"/>
      <c r="J35" s="90"/>
    </row>
    <row r="36" spans="2:10">
      <c r="C36" s="99"/>
      <c r="D36" s="99"/>
      <c r="F36" s="14"/>
      <c r="J36" s="90"/>
    </row>
    <row r="37" spans="2:10">
      <c r="C37" s="99"/>
      <c r="D37" s="99"/>
      <c r="F37" s="14"/>
      <c r="J37" s="90"/>
    </row>
  </sheetData>
  <mergeCells count="5">
    <mergeCell ref="A22:B22"/>
    <mergeCell ref="A23:B23"/>
    <mergeCell ref="A25:B25"/>
    <mergeCell ref="A27:B27"/>
    <mergeCell ref="A26:B26"/>
  </mergeCells>
  <hyperlinks>
    <hyperlink ref="A23" r:id="rId1" display="https://dx.doi.org/10.1038%2Fnbt.3956" xr:uid="{5A93427E-788E-4FD4-9A25-7F6723F382EB}"/>
    <hyperlink ref="A24" r:id="rId2" display="https://dx.doi.org/10.1038%2Fmsb.2011.65" xr:uid="{E0F64899-8183-49E4-9329-149C516E63D3}"/>
    <hyperlink ref="A25" r:id="rId3" display="https://doi.org/10.1038/nature09265" xr:uid="{D9189B03-DEA9-47DF-AB4B-3B7676F088D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01E54-F8E2-4DA1-A05E-4EA7B2C1B163}">
  <dimension ref="A1:K11"/>
  <sheetViews>
    <sheetView topLeftCell="C1" workbookViewId="0">
      <selection activeCell="H3" sqref="H3"/>
    </sheetView>
  </sheetViews>
  <sheetFormatPr defaultRowHeight="14.45"/>
  <cols>
    <col min="1" max="1" width="13.7109375" bestFit="1" customWidth="1"/>
    <col min="2" max="2" width="105.140625" customWidth="1"/>
    <col min="3" max="3" width="16" bestFit="1" customWidth="1"/>
    <col min="4" max="4" width="24.42578125" bestFit="1" customWidth="1"/>
    <col min="5" max="5" width="23.42578125" customWidth="1"/>
    <col min="6" max="6" width="21.85546875" bestFit="1" customWidth="1"/>
    <col min="7" max="7" width="38.85546875" customWidth="1"/>
    <col min="8" max="8" width="13.5703125" customWidth="1"/>
    <col min="9" max="9" width="22.42578125" customWidth="1"/>
  </cols>
  <sheetData>
    <row r="1" spans="1:11" ht="24" customHeight="1" thickBot="1">
      <c r="A1" s="165" t="s">
        <v>145</v>
      </c>
      <c r="B1" s="38" t="s">
        <v>373</v>
      </c>
      <c r="C1" s="38" t="s">
        <v>173</v>
      </c>
      <c r="D1" s="47" t="s">
        <v>387</v>
      </c>
      <c r="E1" s="38" t="s">
        <v>175</v>
      </c>
      <c r="F1" s="166" t="s">
        <v>388</v>
      </c>
      <c r="G1" s="37" t="s">
        <v>178</v>
      </c>
      <c r="H1" s="38" t="s">
        <v>179</v>
      </c>
      <c r="I1" s="166" t="s">
        <v>180</v>
      </c>
    </row>
    <row r="2" spans="1:11" ht="15" thickBot="1">
      <c r="A2" s="61" t="s">
        <v>141</v>
      </c>
      <c r="B2" s="80" t="s">
        <v>389</v>
      </c>
      <c r="C2" s="62">
        <v>100</v>
      </c>
      <c r="D2" s="63">
        <v>1</v>
      </c>
      <c r="E2" s="62">
        <v>1892.848</v>
      </c>
      <c r="F2" s="62">
        <f>D2*E2</f>
        <v>1892.848</v>
      </c>
      <c r="G2" s="62">
        <v>1</v>
      </c>
      <c r="H2" s="62">
        <f>G2*$B$6</f>
        <v>2.5544602029796401E-2</v>
      </c>
      <c r="I2" s="81">
        <f>H2/E2*1000</f>
        <v>1.3495326634677693E-2</v>
      </c>
    </row>
    <row r="3" spans="1:11">
      <c r="A3" s="14"/>
      <c r="B3" s="14"/>
      <c r="C3" s="57"/>
      <c r="D3" s="29"/>
      <c r="F3" s="14"/>
      <c r="K3" s="14"/>
    </row>
    <row r="4" spans="1:11" ht="15" thickBot="1">
      <c r="A4" s="14"/>
      <c r="B4" s="14"/>
      <c r="C4" s="57"/>
      <c r="D4" s="29"/>
      <c r="F4" s="14"/>
    </row>
    <row r="5" spans="1:11" ht="16.149999999999999" thickBot="1">
      <c r="A5" s="156" t="s">
        <v>152</v>
      </c>
      <c r="B5" s="27" t="s">
        <v>153</v>
      </c>
      <c r="C5" s="57"/>
      <c r="D5" s="29"/>
      <c r="F5" s="14"/>
    </row>
    <row r="6" spans="1:11" ht="15" thickBot="1">
      <c r="A6" s="61" t="s">
        <v>162</v>
      </c>
      <c r="B6" s="81">
        <v>2.5544602029796401E-2</v>
      </c>
      <c r="D6" s="20"/>
      <c r="F6" s="4"/>
      <c r="I6" s="4"/>
    </row>
    <row r="8" spans="1:11" ht="15" thickBot="1"/>
    <row r="9" spans="1:11" ht="16.149999999999999" thickBot="1">
      <c r="A9" s="205" t="s">
        <v>27</v>
      </c>
      <c r="B9" s="206"/>
    </row>
    <row r="10" spans="1:11">
      <c r="A10" s="199" t="s">
        <v>193</v>
      </c>
      <c r="B10" s="201"/>
    </row>
    <row r="11" spans="1:11" ht="15" thickBot="1">
      <c r="A11" s="241" t="s">
        <v>380</v>
      </c>
      <c r="B11" s="243"/>
    </row>
  </sheetData>
  <mergeCells count="3">
    <mergeCell ref="A9:B9"/>
    <mergeCell ref="A10:B10"/>
    <mergeCell ref="A11:B11"/>
  </mergeCells>
  <hyperlinks>
    <hyperlink ref="A10" r:id="rId1" display="https://dx.doi.org/10.1038%2Fnbt.3956" xr:uid="{41D4DE97-87EC-45B7-871C-0942C6D68EB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0D803-1BA6-45F2-A33F-95826BCCFF5C}">
  <dimension ref="A1:J53"/>
  <sheetViews>
    <sheetView workbookViewId="0">
      <selection activeCell="B30" sqref="B30"/>
    </sheetView>
  </sheetViews>
  <sheetFormatPr defaultColWidth="9.140625" defaultRowHeight="14.45"/>
  <cols>
    <col min="1" max="1" width="13.7109375" bestFit="1" customWidth="1"/>
    <col min="2" max="2" width="99.85546875" bestFit="1" customWidth="1"/>
    <col min="3" max="3" width="23.42578125" customWidth="1"/>
    <col min="4" max="4" width="38.85546875" customWidth="1"/>
    <col min="5" max="5" width="14" customWidth="1"/>
    <col min="6" max="6" width="22.42578125" customWidth="1"/>
    <col min="7" max="7" width="21.5703125" bestFit="1" customWidth="1"/>
    <col min="8" max="8" width="35.42578125" customWidth="1"/>
    <col min="9" max="9" width="12" bestFit="1" customWidth="1"/>
    <col min="10" max="10" width="12.28515625" bestFit="1" customWidth="1"/>
    <col min="12" max="12" width="11" bestFit="1" customWidth="1"/>
  </cols>
  <sheetData>
    <row r="1" spans="1:6" ht="24" customHeight="1" thickBot="1">
      <c r="A1" s="162" t="s">
        <v>145</v>
      </c>
      <c r="B1" s="84" t="s">
        <v>373</v>
      </c>
      <c r="C1" s="84" t="s">
        <v>175</v>
      </c>
      <c r="D1" s="86" t="s">
        <v>178</v>
      </c>
      <c r="E1" s="84" t="s">
        <v>179</v>
      </c>
      <c r="F1" s="163" t="s">
        <v>180</v>
      </c>
    </row>
    <row r="2" spans="1:6">
      <c r="A2" s="103" t="s">
        <v>5</v>
      </c>
      <c r="B2" s="42" t="s">
        <v>6</v>
      </c>
      <c r="C2" s="66">
        <v>471.42999999999995</v>
      </c>
      <c r="D2" s="66">
        <f>C2/SUM($C$2:$C$23)</f>
        <v>4.0338325803321418E-2</v>
      </c>
      <c r="E2" s="66">
        <f>F2/1000*C2</f>
        <v>1.0528603333333317E-4</v>
      </c>
      <c r="F2" s="3">
        <v>2.2333333333333301E-4</v>
      </c>
    </row>
    <row r="3" spans="1:6">
      <c r="A3" s="100" t="s">
        <v>111</v>
      </c>
      <c r="B3" s="14" t="s">
        <v>112</v>
      </c>
      <c r="C3" s="70">
        <v>705.12400000000002</v>
      </c>
      <c r="D3" s="70">
        <f>C3/SUM($C$2:$C$23)</f>
        <v>6.0334560048663034E-2</v>
      </c>
      <c r="E3" s="70">
        <f t="shared" ref="E3:E24" si="0">F3/1000*C3</f>
        <v>1.5747769333333337E-4</v>
      </c>
      <c r="F3" s="2">
        <v>2.2333333333333339E-4</v>
      </c>
    </row>
    <row r="4" spans="1:6">
      <c r="A4" s="100" t="s">
        <v>116</v>
      </c>
      <c r="B4" s="70" t="s">
        <v>117</v>
      </c>
      <c r="C4" s="70">
        <v>458.45499999999993</v>
      </c>
      <c r="D4" s="70">
        <f>C4/SUM($C$2:$C$23)</f>
        <v>3.922810842789326E-2</v>
      </c>
      <c r="E4" s="70">
        <f t="shared" si="0"/>
        <v>1.0238828333333334E-4</v>
      </c>
      <c r="F4" s="2">
        <v>2.2333333333333339E-4</v>
      </c>
    </row>
    <row r="5" spans="1:6">
      <c r="A5" s="100" t="s">
        <v>11</v>
      </c>
      <c r="B5" s="14" t="s">
        <v>12</v>
      </c>
      <c r="C5" s="70">
        <v>399.452</v>
      </c>
      <c r="D5" s="70">
        <f>C5/SUM($C$2:$C$23)</f>
        <v>3.417946443541639E-2</v>
      </c>
      <c r="E5" s="70">
        <f>F5/1000*C5</f>
        <v>8.9210946666666682E-5</v>
      </c>
      <c r="F5" s="2">
        <v>2.2333333333333339E-4</v>
      </c>
    </row>
    <row r="6" spans="1:6">
      <c r="A6" s="100" t="s">
        <v>22</v>
      </c>
      <c r="B6" s="14" t="s">
        <v>23</v>
      </c>
      <c r="C6" s="70">
        <v>243.30269999999999</v>
      </c>
      <c r="D6" s="70">
        <f>C6/SUM($C$2:$C$23)</f>
        <v>2.0818411177540186E-2</v>
      </c>
      <c r="E6" s="70">
        <f>F6/1000*C6</f>
        <v>4.8660539999999992E-7</v>
      </c>
      <c r="F6" s="2">
        <v>1.9999999999999999E-6</v>
      </c>
    </row>
    <row r="7" spans="1:6">
      <c r="A7" s="100" t="s">
        <v>31</v>
      </c>
      <c r="B7" s="70" t="s">
        <v>32</v>
      </c>
      <c r="C7" s="70">
        <v>763.50800000000004</v>
      </c>
      <c r="D7" s="70">
        <f>C7/SUM($C$2:$C$23)</f>
        <v>6.5330238757487502E-2</v>
      </c>
      <c r="E7" s="70">
        <f>F7/1000*C7</f>
        <v>4.3993330960000003E-4</v>
      </c>
      <c r="F7" s="104">
        <v>5.7620000000000002E-4</v>
      </c>
    </row>
    <row r="8" spans="1:6">
      <c r="A8" s="100" t="s">
        <v>51</v>
      </c>
      <c r="B8" s="70" t="s">
        <v>52</v>
      </c>
      <c r="C8" s="70">
        <v>783.54099999999994</v>
      </c>
      <c r="D8" s="70">
        <f>C8/SUM($C$2:$C$23)</f>
        <v>6.704438015879402E-2</v>
      </c>
      <c r="E8" s="70">
        <f>F8/1000*C8</f>
        <v>1.7499082333333334E-4</v>
      </c>
      <c r="F8" s="2">
        <v>2.2333333333333339E-4</v>
      </c>
    </row>
    <row r="9" spans="1:6">
      <c r="A9" s="100" t="s">
        <v>103</v>
      </c>
      <c r="B9" s="70" t="s">
        <v>104</v>
      </c>
      <c r="C9" s="70">
        <v>306.31899999999996</v>
      </c>
      <c r="D9" s="70">
        <f>C9/SUM($C$2:$C$23)</f>
        <v>2.6210456741716931E-2</v>
      </c>
      <c r="E9" s="70">
        <f>F9/1000*C9</f>
        <v>6.8411243333333334E-5</v>
      </c>
      <c r="F9" s="2">
        <v>2.2333333333333339E-4</v>
      </c>
    </row>
    <row r="10" spans="1:6">
      <c r="A10" s="100" t="s">
        <v>113</v>
      </c>
      <c r="B10" s="70" t="s">
        <v>114</v>
      </c>
      <c r="C10" s="70">
        <v>455.43099999999993</v>
      </c>
      <c r="D10" s="70">
        <f>C10/SUM($C$2:$C$23)</f>
        <v>3.896935718756226E-2</v>
      </c>
      <c r="E10" s="70">
        <f>F10/1000*C10</f>
        <v>1.0171292333333334E-4</v>
      </c>
      <c r="F10" s="2">
        <v>2.2333333333333339E-4</v>
      </c>
    </row>
    <row r="11" spans="1:6">
      <c r="A11" s="100" t="s">
        <v>109</v>
      </c>
      <c r="B11" s="14" t="s">
        <v>110</v>
      </c>
      <c r="C11" s="70">
        <v>719.15099999999995</v>
      </c>
      <c r="D11" s="70">
        <f>C11/SUM($C$2:$C$23)</f>
        <v>6.1534792736534373E-2</v>
      </c>
      <c r="E11" s="70">
        <f>F11/1000*C11</f>
        <v>1.6061038999999977E-4</v>
      </c>
      <c r="F11" s="2">
        <v>2.2333333333333301E-4</v>
      </c>
    </row>
    <row r="12" spans="1:6">
      <c r="A12" s="100" t="s">
        <v>74</v>
      </c>
      <c r="B12" s="70" t="s">
        <v>75</v>
      </c>
      <c r="C12" s="70">
        <v>662.42199999999991</v>
      </c>
      <c r="D12" s="70">
        <f>C12/SUM($C$2:$C$23)</f>
        <v>5.6680725569623863E-2</v>
      </c>
      <c r="E12" s="70">
        <f>F12/1000*C12</f>
        <v>1.2131154893333335E-3</v>
      </c>
      <c r="F12" s="104">
        <v>1.8313333333333337E-3</v>
      </c>
    </row>
    <row r="13" spans="1:6">
      <c r="A13" s="100" t="s">
        <v>76</v>
      </c>
      <c r="B13" s="70" t="s">
        <v>77</v>
      </c>
      <c r="C13" s="70">
        <v>740.38499999999999</v>
      </c>
      <c r="D13" s="70">
        <f>C13/SUM($C$2:$C$23)</f>
        <v>6.3351698767350681E-2</v>
      </c>
      <c r="E13" s="70">
        <f>F13/1000*C13</f>
        <v>3.3070530000000003E-4</v>
      </c>
      <c r="F13" s="104">
        <v>4.4666666666666677E-4</v>
      </c>
    </row>
    <row r="14" spans="1:6">
      <c r="A14" s="100" t="s">
        <v>79</v>
      </c>
      <c r="B14" s="70" t="s">
        <v>80</v>
      </c>
      <c r="C14" s="70">
        <v>690.62689999999998</v>
      </c>
      <c r="D14" s="70">
        <f>C14/SUM($C$2:$C$23)</f>
        <v>5.9094102837617207E-2</v>
      </c>
      <c r="E14" s="70">
        <f>F14/1000*C14</f>
        <v>1.5424000766666644E-4</v>
      </c>
      <c r="F14" s="2">
        <v>2.2333333333333301E-4</v>
      </c>
    </row>
    <row r="15" spans="1:6">
      <c r="A15" s="100" t="s">
        <v>105</v>
      </c>
      <c r="B15" s="70" t="s">
        <v>106</v>
      </c>
      <c r="C15" s="14">
        <v>90.17</v>
      </c>
      <c r="D15" s="14">
        <f>C15/SUM($C$2:$C$23)</f>
        <v>7.7154759724359766E-3</v>
      </c>
      <c r="E15" s="14">
        <f>F15/1000*C15</f>
        <v>2.9999999999999996E-3</v>
      </c>
      <c r="F15" s="2">
        <v>3.3270489076189416E-2</v>
      </c>
    </row>
    <row r="16" spans="1:6">
      <c r="A16" s="100" t="s">
        <v>82</v>
      </c>
      <c r="B16" s="70" t="s">
        <v>83</v>
      </c>
      <c r="C16" s="14">
        <v>245.12699999999998</v>
      </c>
      <c r="D16" s="14">
        <f>C16/SUM($C$2:$C$23)</f>
        <v>2.0974509024013679E-2</v>
      </c>
      <c r="E16" s="14">
        <f>F16/1000*C16</f>
        <v>5.4745030000000007E-5</v>
      </c>
      <c r="F16" s="2">
        <v>2.2333333333333339E-4</v>
      </c>
    </row>
    <row r="17" spans="1:10">
      <c r="A17" s="100" t="s">
        <v>128</v>
      </c>
      <c r="B17" s="70" t="s">
        <v>129</v>
      </c>
      <c r="C17" s="14">
        <v>729.14299999999992</v>
      </c>
      <c r="D17" s="14">
        <f>C17/SUM($C$2:$C$23)</f>
        <v>6.2389767072971995E-2</v>
      </c>
      <c r="E17" s="14">
        <f>F17/1000*C17</f>
        <v>1.628419366666664E-4</v>
      </c>
      <c r="F17" s="2">
        <v>2.2333333333333301E-4</v>
      </c>
    </row>
    <row r="18" spans="1:10" ht="15.6">
      <c r="A18" s="100" t="s">
        <v>84</v>
      </c>
      <c r="B18" s="70" t="s">
        <v>85</v>
      </c>
      <c r="C18" s="14">
        <v>376.36900000000003</v>
      </c>
      <c r="D18" s="14">
        <f>C18/SUM($C$2:$C$23)</f>
        <v>3.2204347080733685E-2</v>
      </c>
      <c r="E18" s="14">
        <f>F18/1000*C18</f>
        <v>8.4055743333333221E-5</v>
      </c>
      <c r="F18" s="2">
        <v>2.2333333333333301E-4</v>
      </c>
      <c r="G18" s="93"/>
      <c r="H18" s="91"/>
      <c r="I18" s="93"/>
      <c r="J18" s="93"/>
    </row>
    <row r="19" spans="1:10">
      <c r="A19" s="100" t="s">
        <v>87</v>
      </c>
      <c r="B19" s="70" t="s">
        <v>88</v>
      </c>
      <c r="C19" s="14">
        <v>908.69690000000003</v>
      </c>
      <c r="D19" s="14">
        <f>C19/SUM($C$2:$C$23)</f>
        <v>7.7753455674581987E-2</v>
      </c>
      <c r="E19" s="14">
        <f>F19/1000*C19</f>
        <v>2.0294230766666638E-4</v>
      </c>
      <c r="F19" s="2">
        <v>2.2333333333333301E-4</v>
      </c>
      <c r="J19" s="90"/>
    </row>
    <row r="20" spans="1:10">
      <c r="A20" s="100" t="s">
        <v>107</v>
      </c>
      <c r="B20" s="70" t="s">
        <v>108</v>
      </c>
      <c r="C20" s="14">
        <v>148.274</v>
      </c>
      <c r="D20" s="14">
        <f>C20/SUM($C$2:$C$23)</f>
        <v>1.2687196233081646E-2</v>
      </c>
      <c r="E20" s="14">
        <f>F20/1000*C20</f>
        <v>1.0000000000000005E-3</v>
      </c>
      <c r="F20" s="2">
        <v>6.7442707420046696E-3</v>
      </c>
      <c r="J20" s="90"/>
    </row>
    <row r="21" spans="1:10">
      <c r="A21" s="100" t="s">
        <v>91</v>
      </c>
      <c r="B21" s="70" t="s">
        <v>92</v>
      </c>
      <c r="C21" s="14">
        <v>443.41999999999996</v>
      </c>
      <c r="D21" s="14">
        <f>C21/SUM($C$2:$C$23)</f>
        <v>3.7941625326578243E-2</v>
      </c>
      <c r="E21" s="14">
        <f>F21/1000*C21</f>
        <v>9.9030466666666673E-5</v>
      </c>
      <c r="F21" s="2">
        <v>2.2333333333333339E-4</v>
      </c>
      <c r="J21" s="90"/>
    </row>
    <row r="22" spans="1:10">
      <c r="A22" s="100" t="s">
        <v>93</v>
      </c>
      <c r="B22" s="70" t="s">
        <v>94</v>
      </c>
      <c r="C22" s="14">
        <v>422.29499999999996</v>
      </c>
      <c r="D22" s="14">
        <f>C22/SUM($C$2:$C$23)</f>
        <v>3.6134045977374407E-2</v>
      </c>
      <c r="E22" s="14">
        <f>F22/1000*C22</f>
        <v>9.431254999999985E-5</v>
      </c>
      <c r="F22" s="2">
        <v>2.2333333333333301E-4</v>
      </c>
      <c r="J22" s="90"/>
    </row>
    <row r="23" spans="1:10" ht="15" thickBot="1">
      <c r="A23" s="101" t="s">
        <v>122</v>
      </c>
      <c r="B23" s="74" t="s">
        <v>123</v>
      </c>
      <c r="C23" s="95">
        <v>924.25799999999992</v>
      </c>
      <c r="D23" s="95">
        <f>C23/SUM($C$2:$C$23)</f>
        <v>7.9084954988707226E-2</v>
      </c>
      <c r="E23" s="95">
        <f>F23/1000*C23</f>
        <v>5.1160079707738265E-5</v>
      </c>
      <c r="F23" s="161">
        <v>5.53525960367541E-5</v>
      </c>
      <c r="J23" s="90"/>
    </row>
    <row r="24" spans="1:10">
      <c r="J24" s="90"/>
    </row>
    <row r="25" spans="1:10" ht="15" thickBot="1">
      <c r="F25" s="90"/>
      <c r="J25" s="90"/>
    </row>
    <row r="26" spans="1:10" ht="45" customHeight="1" thickBot="1">
      <c r="A26" s="250" t="s">
        <v>390</v>
      </c>
      <c r="B26" s="251"/>
      <c r="C26" s="251"/>
      <c r="D26" s="251"/>
      <c r="E26" s="251"/>
      <c r="F26" s="252"/>
      <c r="J26" s="90"/>
    </row>
    <row r="27" spans="1:10">
      <c r="C27" s="94"/>
      <c r="F27" s="90"/>
      <c r="J27" s="90"/>
    </row>
    <row r="28" spans="1:10" ht="15" thickBot="1">
      <c r="C28" s="94"/>
      <c r="E28" s="164"/>
      <c r="F28" s="90"/>
      <c r="J28" s="90"/>
    </row>
    <row r="29" spans="1:10" ht="16.149999999999999" thickBot="1">
      <c r="A29" s="165" t="s">
        <v>152</v>
      </c>
      <c r="B29" s="47" t="s">
        <v>153</v>
      </c>
      <c r="C29" s="94"/>
      <c r="E29" s="164"/>
      <c r="F29" s="90"/>
      <c r="J29" s="90"/>
    </row>
    <row r="30" spans="1:10" ht="15" thickBot="1">
      <c r="A30" s="83" t="s">
        <v>165</v>
      </c>
      <c r="B30" s="106">
        <v>7.8476571627077406E-3</v>
      </c>
      <c r="C30" s="99"/>
      <c r="E30" s="164"/>
      <c r="F30" s="90"/>
      <c r="J30" s="90"/>
    </row>
    <row r="31" spans="1:10">
      <c r="C31" s="94"/>
      <c r="D31" s="99"/>
      <c r="E31" s="164"/>
      <c r="J31" s="90"/>
    </row>
    <row r="32" spans="1:10" ht="15" thickBot="1">
      <c r="C32" s="94"/>
      <c r="D32" s="99"/>
      <c r="E32" s="164"/>
      <c r="J32" s="90"/>
    </row>
    <row r="33" spans="1:10" ht="16.149999999999999" thickBot="1">
      <c r="A33" s="254" t="s">
        <v>27</v>
      </c>
      <c r="B33" s="255"/>
      <c r="C33" s="255"/>
      <c r="D33" s="255"/>
      <c r="E33" s="256"/>
      <c r="J33" s="90"/>
    </row>
    <row r="34" spans="1:10">
      <c r="A34" s="199" t="s">
        <v>193</v>
      </c>
      <c r="B34" s="200"/>
      <c r="C34" s="200"/>
      <c r="D34" s="200"/>
      <c r="E34" s="201"/>
      <c r="J34" s="90"/>
    </row>
    <row r="35" spans="1:10">
      <c r="A35" s="248" t="s">
        <v>386</v>
      </c>
      <c r="B35" s="253"/>
      <c r="C35" s="253"/>
      <c r="D35" s="253"/>
      <c r="E35" s="249"/>
      <c r="J35" s="90"/>
    </row>
    <row r="36" spans="1:10">
      <c r="A36" s="248" t="s">
        <v>380</v>
      </c>
      <c r="B36" s="253"/>
      <c r="C36" s="253"/>
      <c r="D36" s="253"/>
      <c r="E36" s="249"/>
      <c r="J36" s="90"/>
    </row>
    <row r="37" spans="1:10" ht="15" thickBot="1">
      <c r="A37" s="196" t="s">
        <v>391</v>
      </c>
      <c r="B37" s="197"/>
      <c r="C37" s="197"/>
      <c r="D37" s="197"/>
      <c r="E37" s="198"/>
      <c r="J37" s="90"/>
    </row>
    <row r="38" spans="1:10">
      <c r="D38" s="99"/>
      <c r="E38" s="99"/>
    </row>
    <row r="39" spans="1:10">
      <c r="D39" s="99"/>
      <c r="E39" s="99"/>
    </row>
    <row r="40" spans="1:10">
      <c r="D40" s="99"/>
      <c r="E40" s="99"/>
    </row>
    <row r="41" spans="1:10">
      <c r="D41" s="99"/>
      <c r="E41" s="99"/>
    </row>
    <row r="42" spans="1:10">
      <c r="D42" s="99"/>
      <c r="E42" s="99"/>
    </row>
    <row r="43" spans="1:10">
      <c r="D43" s="99"/>
      <c r="E43" s="99"/>
    </row>
    <row r="44" spans="1:10">
      <c r="D44" s="99"/>
      <c r="E44" s="99"/>
    </row>
    <row r="45" spans="1:10">
      <c r="D45" s="99"/>
      <c r="E45" s="99"/>
    </row>
    <row r="46" spans="1:10">
      <c r="D46" s="99"/>
      <c r="E46" s="99"/>
    </row>
    <row r="47" spans="1:10">
      <c r="D47" s="99"/>
      <c r="E47" s="99"/>
    </row>
    <row r="48" spans="1:10">
      <c r="D48" s="99"/>
      <c r="E48" s="99"/>
    </row>
    <row r="49" spans="4:5">
      <c r="D49" s="99"/>
      <c r="E49" s="99"/>
    </row>
    <row r="50" spans="4:5">
      <c r="D50" s="99"/>
      <c r="E50" s="99"/>
    </row>
    <row r="51" spans="4:5">
      <c r="D51" s="99"/>
      <c r="E51" s="99"/>
    </row>
    <row r="52" spans="4:5">
      <c r="D52" s="99"/>
      <c r="E52" s="99"/>
    </row>
    <row r="53" spans="4:5">
      <c r="D53" s="99"/>
      <c r="E53" s="99"/>
    </row>
  </sheetData>
  <mergeCells count="6">
    <mergeCell ref="A26:F26"/>
    <mergeCell ref="A37:E37"/>
    <mergeCell ref="A36:E36"/>
    <mergeCell ref="A35:E35"/>
    <mergeCell ref="A34:E34"/>
    <mergeCell ref="A33:E33"/>
  </mergeCells>
  <hyperlinks>
    <hyperlink ref="A34" r:id="rId1" display="https://dx.doi.org/10.1038%2Fnbt.3956" xr:uid="{50A56984-9969-4C29-BDA5-72C680EABE5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AD16A-401A-4722-B3F5-CA056B675EE7}">
  <dimension ref="A1:I11"/>
  <sheetViews>
    <sheetView workbookViewId="0">
      <selection activeCell="H3" sqref="H3"/>
    </sheetView>
  </sheetViews>
  <sheetFormatPr defaultColWidth="9.140625" defaultRowHeight="14.45"/>
  <cols>
    <col min="1" max="1" width="13.7109375" bestFit="1" customWidth="1"/>
    <col min="2" max="2" width="27.7109375" bestFit="1" customWidth="1"/>
    <col min="3" max="3" width="16" bestFit="1" customWidth="1"/>
    <col min="4" max="4" width="19" bestFit="1" customWidth="1"/>
    <col min="5" max="5" width="23.42578125" customWidth="1"/>
    <col min="6" max="6" width="21.85546875" bestFit="1" customWidth="1"/>
    <col min="7" max="7" width="38.85546875" customWidth="1"/>
    <col min="8" max="8" width="12.140625" customWidth="1"/>
    <col min="9" max="9" width="22.42578125" customWidth="1"/>
  </cols>
  <sheetData>
    <row r="1" spans="1:9" ht="24" customHeight="1" thickBot="1">
      <c r="A1" s="165" t="s">
        <v>145</v>
      </c>
      <c r="B1" s="38" t="s">
        <v>373</v>
      </c>
      <c r="C1" s="38" t="s">
        <v>173</v>
      </c>
      <c r="D1" s="47" t="s">
        <v>392</v>
      </c>
      <c r="E1" s="38" t="s">
        <v>175</v>
      </c>
      <c r="F1" s="166" t="s">
        <v>393</v>
      </c>
      <c r="G1" s="37" t="s">
        <v>178</v>
      </c>
      <c r="H1" s="38" t="s">
        <v>179</v>
      </c>
      <c r="I1" s="166" t="s">
        <v>180</v>
      </c>
    </row>
    <row r="2" spans="1:9" ht="15" thickBot="1">
      <c r="A2" s="89" t="s">
        <v>127</v>
      </c>
      <c r="B2" s="89" t="s">
        <v>126</v>
      </c>
      <c r="C2" s="62">
        <v>100</v>
      </c>
      <c r="D2" s="63">
        <v>1</v>
      </c>
      <c r="E2" s="62">
        <v>162.14100000000002</v>
      </c>
      <c r="F2" s="62">
        <v>162.14100000000002</v>
      </c>
      <c r="G2" s="62">
        <v>1</v>
      </c>
      <c r="H2" s="62">
        <f>G2*$B$6</f>
        <v>2.5544602029796401E-2</v>
      </c>
      <c r="I2" s="81">
        <f>H2/E2*1000</f>
        <v>0.15754560555193564</v>
      </c>
    </row>
    <row r="3" spans="1:9">
      <c r="A3" s="14"/>
      <c r="B3" s="14"/>
      <c r="C3" s="57"/>
      <c r="D3" s="29"/>
      <c r="F3" s="14"/>
    </row>
    <row r="4" spans="1:9" ht="15" thickBot="1">
      <c r="A4" s="14"/>
      <c r="B4" s="14"/>
      <c r="C4" s="57"/>
      <c r="D4" s="29"/>
      <c r="F4" s="14"/>
    </row>
    <row r="5" spans="1:9" ht="16.149999999999999" thickBot="1">
      <c r="A5" s="156" t="s">
        <v>152</v>
      </c>
      <c r="B5" s="82" t="s">
        <v>153</v>
      </c>
      <c r="C5" s="57"/>
      <c r="D5" s="29"/>
      <c r="F5" s="14"/>
    </row>
    <row r="6" spans="1:9" ht="15" thickBot="1">
      <c r="A6" s="61" t="s">
        <v>127</v>
      </c>
      <c r="B6" s="81">
        <v>2.5544602029796401E-2</v>
      </c>
      <c r="D6" s="20"/>
      <c r="F6" s="4"/>
      <c r="I6" s="4"/>
    </row>
    <row r="8" spans="1:9" ht="15" thickBot="1"/>
    <row r="9" spans="1:9" ht="16.149999999999999" thickBot="1">
      <c r="A9" s="209" t="s">
        <v>27</v>
      </c>
      <c r="B9" s="216"/>
      <c r="C9" s="216"/>
      <c r="D9" s="216"/>
      <c r="E9" s="216"/>
      <c r="F9" s="210"/>
    </row>
    <row r="10" spans="1:9">
      <c r="A10" s="199" t="s">
        <v>193</v>
      </c>
      <c r="B10" s="200"/>
      <c r="C10" s="200"/>
      <c r="D10" s="200"/>
      <c r="E10" s="200"/>
      <c r="F10" s="201"/>
    </row>
    <row r="11" spans="1:9" ht="15" thickBot="1">
      <c r="A11" s="241" t="s">
        <v>380</v>
      </c>
      <c r="B11" s="242"/>
      <c r="C11" s="242"/>
      <c r="D11" s="242"/>
      <c r="E11" s="242"/>
      <c r="F11" s="243"/>
    </row>
  </sheetData>
  <mergeCells count="3">
    <mergeCell ref="A11:F11"/>
    <mergeCell ref="A10:F10"/>
    <mergeCell ref="A9:F9"/>
  </mergeCells>
  <hyperlinks>
    <hyperlink ref="A10" r:id="rId1" display="https://dx.doi.org/10.1038%2Fnbt.3956" xr:uid="{BC4686B5-D478-43BF-A481-50CFC46C65F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A5240-24A6-432B-A3CA-DFBD64AFAE76}">
  <dimension ref="B1:G74"/>
  <sheetViews>
    <sheetView workbookViewId="0">
      <selection activeCell="F18" sqref="F18"/>
    </sheetView>
  </sheetViews>
  <sheetFormatPr defaultRowHeight="14.45"/>
  <cols>
    <col min="2" max="2" width="14.28515625" customWidth="1"/>
    <col min="3" max="3" width="59.7109375" bestFit="1" customWidth="1"/>
    <col min="4" max="4" width="18.42578125" customWidth="1"/>
    <col min="5" max="5" width="16.42578125" customWidth="1"/>
    <col min="6" max="6" width="60" bestFit="1" customWidth="1"/>
  </cols>
  <sheetData>
    <row r="1" spans="2:7" ht="15" thickBot="1"/>
    <row r="2" spans="2:7" ht="16.149999999999999" thickBot="1">
      <c r="B2" s="182" t="s">
        <v>143</v>
      </c>
      <c r="C2" s="183"/>
      <c r="E2" s="182" t="s">
        <v>144</v>
      </c>
      <c r="F2" s="183"/>
    </row>
    <row r="3" spans="2:7" ht="16.149999999999999" thickBot="1">
      <c r="B3" s="156" t="s">
        <v>145</v>
      </c>
      <c r="C3" s="25" t="s">
        <v>146</v>
      </c>
      <c r="E3" s="156" t="s">
        <v>145</v>
      </c>
      <c r="F3" s="25" t="s">
        <v>146</v>
      </c>
    </row>
    <row r="4" spans="2:7">
      <c r="B4" s="141" t="s">
        <v>45</v>
      </c>
      <c r="C4" s="141">
        <f>DNA!M2</f>
        <v>2.5730747391616304E-2</v>
      </c>
      <c r="E4" s="134" t="s">
        <v>21</v>
      </c>
      <c r="F4" s="134">
        <f>Maintenance!$I$4</f>
        <v>75.55</v>
      </c>
      <c r="G4" s="189" t="s">
        <v>147</v>
      </c>
    </row>
    <row r="5" spans="2:7" ht="15" thickBot="1">
      <c r="B5" s="142" t="s">
        <v>47</v>
      </c>
      <c r="C5" s="142">
        <f>DNA!M4</f>
        <v>2.578433137905586E-2</v>
      </c>
      <c r="E5" s="136" t="s">
        <v>62</v>
      </c>
      <c r="F5" s="140">
        <f>Maintenance!$I$4</f>
        <v>75.55</v>
      </c>
      <c r="G5" s="190"/>
    </row>
    <row r="6" spans="2:7">
      <c r="B6" s="142" t="s">
        <v>49</v>
      </c>
      <c r="C6" s="142">
        <f>DNA!M3</f>
        <v>2.578433137905586E-2</v>
      </c>
      <c r="E6" s="131" t="s">
        <v>8</v>
      </c>
      <c r="F6" s="137">
        <f>Maintenance!$I$4</f>
        <v>75.55</v>
      </c>
      <c r="G6" s="184" t="s">
        <v>148</v>
      </c>
    </row>
    <row r="7" spans="2:7">
      <c r="B7" s="142" t="s">
        <v>50</v>
      </c>
      <c r="C7" s="142">
        <f>DNA!M5</f>
        <v>2.5730747391616304E-2</v>
      </c>
      <c r="E7" s="132" t="s">
        <v>10</v>
      </c>
      <c r="F7" s="138">
        <f>Maintenance!$I$4</f>
        <v>75.55</v>
      </c>
      <c r="G7" s="185"/>
    </row>
    <row r="8" spans="2:7" ht="15" thickBot="1">
      <c r="B8" s="142" t="s">
        <v>21</v>
      </c>
      <c r="C8" s="143">
        <f>RNA!K2</f>
        <v>0.16256928542505922</v>
      </c>
      <c r="D8" s="14"/>
      <c r="E8" s="133" t="s">
        <v>14</v>
      </c>
      <c r="F8" s="139">
        <f>Maintenance!$I$4</f>
        <v>75.55</v>
      </c>
      <c r="G8" s="186"/>
    </row>
    <row r="9" spans="2:7">
      <c r="B9" s="142" t="s">
        <v>61</v>
      </c>
      <c r="C9" s="143">
        <f>RNA!K3</f>
        <v>0.21597181436603419</v>
      </c>
      <c r="D9" s="14"/>
      <c r="E9" s="70"/>
      <c r="F9" s="14"/>
      <c r="G9" s="148"/>
    </row>
    <row r="10" spans="2:7" ht="15" thickBot="1">
      <c r="B10" s="142" t="s">
        <v>37</v>
      </c>
      <c r="C10" s="143">
        <f>RNA!K4</f>
        <v>0.14287727961511662</v>
      </c>
      <c r="D10" s="14"/>
    </row>
    <row r="11" spans="2:7" ht="16.149999999999999" thickBot="1">
      <c r="B11" s="142" t="s">
        <v>98</v>
      </c>
      <c r="C11" s="143">
        <f>RNA!K5</f>
        <v>0.125551399653371</v>
      </c>
      <c r="D11" s="14"/>
      <c r="E11" s="182" t="s">
        <v>149</v>
      </c>
      <c r="F11" s="183"/>
    </row>
    <row r="12" spans="2:7" ht="16.149999999999999" thickBot="1">
      <c r="B12" s="143" t="s">
        <v>138</v>
      </c>
      <c r="C12" s="142">
        <f>LPS!I2</f>
        <v>8.3287563826272004E-3</v>
      </c>
      <c r="E12" s="156" t="s">
        <v>145</v>
      </c>
      <c r="F12" s="25" t="s">
        <v>146</v>
      </c>
    </row>
    <row r="13" spans="2:7">
      <c r="B13" s="142" t="s">
        <v>141</v>
      </c>
      <c r="C13" s="143">
        <f>Peptidoglycan!I2</f>
        <v>1.3495326634677693E-2</v>
      </c>
      <c r="E13" s="134" t="s">
        <v>21</v>
      </c>
      <c r="F13" s="135">
        <f>Maintenance!$I$4+C8</f>
        <v>75.712569285425062</v>
      </c>
      <c r="G13" s="187" t="s">
        <v>147</v>
      </c>
    </row>
    <row r="14" spans="2:7" ht="15" thickBot="1">
      <c r="B14" s="142" t="s">
        <v>131</v>
      </c>
      <c r="C14" s="143">
        <f>Lipids!I2</f>
        <v>9.7326619297469219E-2</v>
      </c>
      <c r="E14" s="136" t="s">
        <v>62</v>
      </c>
      <c r="F14" s="136">
        <f>Maintenance!$I$4-SUM(C55:C74)</f>
        <v>70.45549807973552</v>
      </c>
      <c r="G14" s="188"/>
    </row>
    <row r="15" spans="2:7">
      <c r="B15" s="142" t="s">
        <v>134</v>
      </c>
      <c r="C15" s="143">
        <f>Lipids!I3</f>
        <v>6.4883565046280327E-3</v>
      </c>
      <c r="E15" s="131" t="s">
        <v>8</v>
      </c>
      <c r="F15" s="131">
        <f>Maintenance!$I$4</f>
        <v>75.55</v>
      </c>
      <c r="G15" s="184" t="s">
        <v>148</v>
      </c>
    </row>
    <row r="16" spans="2:7">
      <c r="B16" s="142" t="s">
        <v>136</v>
      </c>
      <c r="C16" s="143">
        <f>Lipids!I4</f>
        <v>2.3357829071051165E-2</v>
      </c>
      <c r="E16" s="132" t="s">
        <v>10</v>
      </c>
      <c r="F16" s="132">
        <f>Maintenance!$I$4</f>
        <v>75.55</v>
      </c>
      <c r="G16" s="185"/>
    </row>
    <row r="17" spans="2:7">
      <c r="B17" s="142" t="s">
        <v>126</v>
      </c>
      <c r="C17" s="142">
        <f>Glycogen!I2</f>
        <v>0.15754560555193564</v>
      </c>
      <c r="E17" s="132" t="s">
        <v>14</v>
      </c>
      <c r="F17" s="132">
        <f>Maintenance!$I$4-C32</f>
        <v>75.54559097056385</v>
      </c>
      <c r="G17" s="185"/>
    </row>
    <row r="18" spans="2:7" ht="15" thickBot="1">
      <c r="B18" s="142" t="s">
        <v>118</v>
      </c>
      <c r="C18" s="143">
        <f>'Inorganic ions'!F2</f>
        <v>2.6454176616890093E-5</v>
      </c>
      <c r="E18" s="133" t="s">
        <v>17</v>
      </c>
      <c r="F18" s="133">
        <f>SUM(C4:C11)</f>
        <v>0.74999993660092534</v>
      </c>
      <c r="G18" s="186"/>
    </row>
    <row r="19" spans="2:7">
      <c r="B19" s="142" t="s">
        <v>120</v>
      </c>
      <c r="C19" s="143">
        <f>'Inorganic ions'!F3</f>
        <v>2.6454176616890097E-4</v>
      </c>
    </row>
    <row r="20" spans="2:7">
      <c r="B20" s="142" t="s">
        <v>25</v>
      </c>
      <c r="C20" s="143">
        <f>'Inorganic ions'!F4</f>
        <v>5.2908353233780195E-3</v>
      </c>
    </row>
    <row r="21" spans="2:7">
      <c r="B21" s="142" t="s">
        <v>28</v>
      </c>
      <c r="C21" s="143">
        <f>'Inorganic ions'!F5</f>
        <v>5.2908353233780186E-3</v>
      </c>
      <c r="E21" s="152" t="s">
        <v>150</v>
      </c>
    </row>
    <row r="22" spans="2:7">
      <c r="B22" s="142" t="s">
        <v>34</v>
      </c>
      <c r="C22" s="143">
        <f>'Inorganic ions'!F6</f>
        <v>2.5572370729660433E-5</v>
      </c>
      <c r="E22" t="s">
        <v>151</v>
      </c>
    </row>
    <row r="23" spans="2:7">
      <c r="B23" s="142" t="s">
        <v>40</v>
      </c>
      <c r="C23" s="143">
        <f>'Inorganic ions'!F7</f>
        <v>7.2043540986664026E-4</v>
      </c>
    </row>
    <row r="24" spans="2:7">
      <c r="B24" s="142" t="s">
        <v>53</v>
      </c>
      <c r="C24" s="143">
        <f>'Inorganic ions'!F8</f>
        <v>6.8251775671576455E-3</v>
      </c>
    </row>
    <row r="25" spans="2:7">
      <c r="B25" s="142" t="s">
        <v>55</v>
      </c>
      <c r="C25" s="143">
        <f>'Inorganic ions'!F9</f>
        <v>7.9362529850670292E-3</v>
      </c>
    </row>
    <row r="26" spans="2:7">
      <c r="B26" s="142" t="s">
        <v>65</v>
      </c>
      <c r="C26" s="143">
        <f>'Inorganic ions'!F10</f>
        <v>0.19840632462667576</v>
      </c>
    </row>
    <row r="27" spans="2:7">
      <c r="B27" s="142" t="s">
        <v>70</v>
      </c>
      <c r="C27" s="143">
        <f>'Inorganic ions'!F11</f>
        <v>8.8180588722966986E-3</v>
      </c>
    </row>
    <row r="28" spans="2:7">
      <c r="B28" s="142" t="s">
        <v>72</v>
      </c>
      <c r="C28" s="143">
        <f>'Inorganic ions'!F12</f>
        <v>7.0279929212204697E-4</v>
      </c>
    </row>
    <row r="29" spans="2:7">
      <c r="B29" s="142" t="s">
        <v>124</v>
      </c>
      <c r="C29" s="143">
        <f>'Inorganic ions'!F13</f>
        <v>7.0544470978373613E-6</v>
      </c>
      <c r="D29" s="153"/>
    </row>
    <row r="30" spans="2:7">
      <c r="B30" s="142" t="s">
        <v>89</v>
      </c>
      <c r="C30" s="143">
        <f>'Inorganic ions'!F14</f>
        <v>4.4090294361483493E-3</v>
      </c>
    </row>
    <row r="31" spans="2:7">
      <c r="B31" s="142" t="s">
        <v>101</v>
      </c>
      <c r="C31" s="143">
        <f>'Inorganic ions'!F15</f>
        <v>3.4654971368126033E-4</v>
      </c>
    </row>
    <row r="32" spans="2:7">
      <c r="B32" s="8" t="s">
        <v>14</v>
      </c>
      <c r="C32" s="143">
        <f>'Inorganic ions'!F16</f>
        <v>4.4090294361492028E-3</v>
      </c>
    </row>
    <row r="33" spans="2:3">
      <c r="B33" s="144" t="s">
        <v>5</v>
      </c>
      <c r="C33" s="143">
        <f>'Co-factors|Soluable Pool'!F2</f>
        <v>2.2333333333333301E-4</v>
      </c>
    </row>
    <row r="34" spans="2:3">
      <c r="B34" s="144" t="s">
        <v>111</v>
      </c>
      <c r="C34" s="143">
        <f>'Co-factors|Soluable Pool'!F3</f>
        <v>2.2333333333333339E-4</v>
      </c>
    </row>
    <row r="35" spans="2:3">
      <c r="B35" s="144" t="s">
        <v>116</v>
      </c>
      <c r="C35" s="143">
        <f>'Co-factors|Soluable Pool'!F4</f>
        <v>2.2333333333333339E-4</v>
      </c>
    </row>
    <row r="36" spans="2:3">
      <c r="B36" s="144" t="s">
        <v>11</v>
      </c>
      <c r="C36" s="143">
        <f>'Co-factors|Soluable Pool'!F5</f>
        <v>2.2333333333333339E-4</v>
      </c>
    </row>
    <row r="37" spans="2:3">
      <c r="B37" s="144" t="s">
        <v>22</v>
      </c>
      <c r="C37" s="143">
        <f>'Co-factors|Soluable Pool'!F6</f>
        <v>1.9999999999999999E-6</v>
      </c>
    </row>
    <row r="38" spans="2:3">
      <c r="B38" s="144" t="s">
        <v>31</v>
      </c>
      <c r="C38" s="143">
        <f>'Co-factors|Soluable Pool'!F7</f>
        <v>5.7620000000000002E-4</v>
      </c>
    </row>
    <row r="39" spans="2:3">
      <c r="B39" s="144" t="s">
        <v>51</v>
      </c>
      <c r="C39" s="143">
        <f>'Co-factors|Soluable Pool'!F8</f>
        <v>2.2333333333333339E-4</v>
      </c>
    </row>
    <row r="40" spans="2:3">
      <c r="B40" s="144" t="s">
        <v>103</v>
      </c>
      <c r="C40" s="143">
        <f>'Co-factors|Soluable Pool'!F9</f>
        <v>2.2333333333333339E-4</v>
      </c>
    </row>
    <row r="41" spans="2:3">
      <c r="B41" s="144" t="s">
        <v>113</v>
      </c>
      <c r="C41" s="143">
        <f>'Co-factors|Soluable Pool'!F10</f>
        <v>2.2333333333333339E-4</v>
      </c>
    </row>
    <row r="42" spans="2:3">
      <c r="B42" s="144" t="s">
        <v>109</v>
      </c>
      <c r="C42" s="143">
        <f>'Co-factors|Soluable Pool'!F11</f>
        <v>2.2333333333333301E-4</v>
      </c>
    </row>
    <row r="43" spans="2:3">
      <c r="B43" s="144" t="s">
        <v>74</v>
      </c>
      <c r="C43" s="143">
        <f>'Co-factors|Soluable Pool'!F12</f>
        <v>1.8313333333333337E-3</v>
      </c>
    </row>
    <row r="44" spans="2:3">
      <c r="B44" s="144" t="s">
        <v>76</v>
      </c>
      <c r="C44" s="143">
        <f>'Co-factors|Soluable Pool'!F13</f>
        <v>4.4666666666666677E-4</v>
      </c>
    </row>
    <row r="45" spans="2:3">
      <c r="B45" s="144" t="s">
        <v>79</v>
      </c>
      <c r="C45" s="143">
        <f>'Co-factors|Soluable Pool'!F14</f>
        <v>2.2333333333333301E-4</v>
      </c>
    </row>
    <row r="46" spans="2:3">
      <c r="B46" s="144" t="s">
        <v>105</v>
      </c>
      <c r="C46" s="143">
        <f>'Co-factors|Soluable Pool'!F15</f>
        <v>3.3270489076189416E-2</v>
      </c>
    </row>
    <row r="47" spans="2:3">
      <c r="B47" s="144" t="s">
        <v>82</v>
      </c>
      <c r="C47" s="143">
        <f>'Co-factors|Soluable Pool'!F16</f>
        <v>2.2333333333333339E-4</v>
      </c>
    </row>
    <row r="48" spans="2:3">
      <c r="B48" s="144" t="s">
        <v>128</v>
      </c>
      <c r="C48" s="143">
        <f>'Co-factors|Soluable Pool'!F17</f>
        <v>2.2333333333333301E-4</v>
      </c>
    </row>
    <row r="49" spans="2:3">
      <c r="B49" s="144" t="s">
        <v>84</v>
      </c>
      <c r="C49" s="143">
        <f>'Co-factors|Soluable Pool'!F18</f>
        <v>2.2333333333333301E-4</v>
      </c>
    </row>
    <row r="50" spans="2:3">
      <c r="B50" s="144" t="s">
        <v>87</v>
      </c>
      <c r="C50" s="143">
        <f>'Co-factors|Soluable Pool'!F19</f>
        <v>2.2333333333333301E-4</v>
      </c>
    </row>
    <row r="51" spans="2:3">
      <c r="B51" s="144" t="s">
        <v>107</v>
      </c>
      <c r="C51" s="143">
        <f>'Co-factors|Soluable Pool'!F20</f>
        <v>6.7442707420046696E-3</v>
      </c>
    </row>
    <row r="52" spans="2:3">
      <c r="B52" s="144" t="s">
        <v>91</v>
      </c>
      <c r="C52" s="143">
        <f>'Co-factors|Soluable Pool'!F21</f>
        <v>2.2333333333333339E-4</v>
      </c>
    </row>
    <row r="53" spans="2:3">
      <c r="B53" s="144" t="s">
        <v>93</v>
      </c>
      <c r="C53" s="143">
        <f>'Co-factors|Soluable Pool'!F22</f>
        <v>2.2333333333333301E-4</v>
      </c>
    </row>
    <row r="54" spans="2:3">
      <c r="B54" s="144" t="s">
        <v>122</v>
      </c>
      <c r="C54" s="143">
        <f>'Co-factors|Soluable Pool'!F23</f>
        <v>5.53525960367541E-5</v>
      </c>
    </row>
    <row r="55" spans="2:3">
      <c r="B55" s="142" t="s">
        <v>9</v>
      </c>
      <c r="C55" s="143">
        <f>Protein!K2</f>
        <v>0.50471450047705813</v>
      </c>
    </row>
    <row r="56" spans="2:3">
      <c r="B56" s="142" t="s">
        <v>16</v>
      </c>
      <c r="C56" s="143">
        <f>Protein!K3</f>
        <v>0.2883889100147472</v>
      </c>
    </row>
    <row r="57" spans="2:3">
      <c r="B57" s="142" t="s">
        <v>19</v>
      </c>
      <c r="C57" s="143">
        <f>Protein!K4</f>
        <v>0.18882445736912018</v>
      </c>
    </row>
    <row r="58" spans="2:3">
      <c r="B58" s="142" t="s">
        <v>20</v>
      </c>
      <c r="C58" s="143">
        <f>Protein!K5</f>
        <v>0.26867232867707219</v>
      </c>
    </row>
    <row r="59" spans="2:3">
      <c r="B59" s="142" t="s">
        <v>43</v>
      </c>
      <c r="C59" s="143">
        <f>Protein!K6</f>
        <v>5.2625140340818249E-2</v>
      </c>
    </row>
    <row r="60" spans="2:3">
      <c r="B60" s="142" t="s">
        <v>57</v>
      </c>
      <c r="C60" s="143">
        <f>Protein!K7</f>
        <v>0.22127615134488787</v>
      </c>
    </row>
    <row r="61" spans="2:3">
      <c r="B61" s="142" t="s">
        <v>58</v>
      </c>
      <c r="C61" s="143">
        <f>Protein!K8</f>
        <v>0.28555134988378206</v>
      </c>
    </row>
    <row r="62" spans="2:3">
      <c r="B62" s="142" t="s">
        <v>59</v>
      </c>
      <c r="C62" s="143">
        <f>Protein!K9</f>
        <v>0.38470533785637639</v>
      </c>
    </row>
    <row r="63" spans="2:3">
      <c r="B63" s="142" t="s">
        <v>63</v>
      </c>
      <c r="C63" s="143">
        <f>Protein!K10</f>
        <v>0.11631141130536113</v>
      </c>
    </row>
    <row r="64" spans="2:3">
      <c r="B64" s="142" t="s">
        <v>64</v>
      </c>
      <c r="C64" s="143">
        <f>Protein!K11</f>
        <v>0.28720034709196551</v>
      </c>
    </row>
    <row r="65" spans="2:3">
      <c r="B65" s="142" t="s">
        <v>67</v>
      </c>
      <c r="C65" s="143">
        <f>Protein!K12</f>
        <v>0.54781329114549138</v>
      </c>
    </row>
    <row r="66" spans="2:3">
      <c r="B66" s="142" t="s">
        <v>68</v>
      </c>
      <c r="C66" s="143">
        <f>Protein!K13</f>
        <v>0.21131435219328565</v>
      </c>
    </row>
    <row r="67" spans="2:3">
      <c r="B67" s="142" t="s">
        <v>69</v>
      </c>
      <c r="C67" s="143">
        <f>Protein!K14</f>
        <v>0.14117843197508986</v>
      </c>
    </row>
    <row r="68" spans="2:3">
      <c r="B68" s="142" t="s">
        <v>78</v>
      </c>
      <c r="C68" s="143">
        <f>Protein!K15</f>
        <v>0.19761197063004629</v>
      </c>
    </row>
    <row r="69" spans="2:3">
      <c r="B69" s="142" t="s">
        <v>81</v>
      </c>
      <c r="C69" s="143">
        <f>Protein!K16</f>
        <v>0.22813269601354719</v>
      </c>
    </row>
    <row r="70" spans="2:3">
      <c r="B70" s="142" t="s">
        <v>86</v>
      </c>
      <c r="C70" s="143">
        <f>Protein!K17</f>
        <v>0.29774393530186638</v>
      </c>
    </row>
    <row r="71" spans="2:3">
      <c r="B71" s="142" t="s">
        <v>95</v>
      </c>
      <c r="C71" s="143">
        <f>Protein!K18</f>
        <v>0.28309926961966492</v>
      </c>
    </row>
    <row r="72" spans="2:3">
      <c r="B72" s="142" t="s">
        <v>96</v>
      </c>
      <c r="C72" s="143">
        <f>Protein!K19</f>
        <v>7.9348175184260072E-2</v>
      </c>
    </row>
    <row r="73" spans="2:3">
      <c r="B73" s="142" t="s">
        <v>97</v>
      </c>
      <c r="C73" s="143">
        <f>Protein!K20</f>
        <v>0.13871207467886731</v>
      </c>
    </row>
    <row r="74" spans="2:3" ht="15" thickBot="1">
      <c r="B74" s="145" t="s">
        <v>100</v>
      </c>
      <c r="C74" s="147">
        <f>Protein!K21</f>
        <v>0.3712777891611676</v>
      </c>
    </row>
  </sheetData>
  <mergeCells count="7">
    <mergeCell ref="B2:C2"/>
    <mergeCell ref="E2:F2"/>
    <mergeCell ref="E11:F11"/>
    <mergeCell ref="G15:G18"/>
    <mergeCell ref="G13:G14"/>
    <mergeCell ref="G4:G5"/>
    <mergeCell ref="G6:G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D7397-408D-4B4F-BF3E-6C78D22D794B}">
  <dimension ref="A1:H31"/>
  <sheetViews>
    <sheetView workbookViewId="0">
      <selection activeCell="C1" sqref="C1:E1"/>
    </sheetView>
  </sheetViews>
  <sheetFormatPr defaultRowHeight="14.45"/>
  <cols>
    <col min="1" max="1" width="9" bestFit="1" customWidth="1"/>
    <col min="2" max="2" width="14" bestFit="1" customWidth="1"/>
    <col min="3" max="3" width="27.7109375" bestFit="1" customWidth="1"/>
    <col min="4" max="4" width="59.7109375" bestFit="1" customWidth="1"/>
    <col min="5" max="5" width="26" bestFit="1" customWidth="1"/>
    <col min="7" max="7" width="12" bestFit="1" customWidth="1"/>
    <col min="8" max="8" width="11" bestFit="1" customWidth="1"/>
  </cols>
  <sheetData>
    <row r="1" spans="1:8" ht="16.149999999999999" thickBot="1">
      <c r="A1" s="19"/>
      <c r="B1" s="194" t="s">
        <v>152</v>
      </c>
      <c r="C1" s="191" t="s">
        <v>153</v>
      </c>
      <c r="D1" s="192"/>
      <c r="E1" s="193"/>
    </row>
    <row r="2" spans="1:8" ht="15" thickBot="1">
      <c r="B2" s="195"/>
      <c r="C2" s="109" t="s">
        <v>154</v>
      </c>
      <c r="D2" s="18" t="s">
        <v>155</v>
      </c>
      <c r="E2" s="155" t="s">
        <v>156</v>
      </c>
    </row>
    <row r="3" spans="1:8">
      <c r="B3" s="110" t="s">
        <v>157</v>
      </c>
      <c r="C3" s="107">
        <v>3.1675306516947499E-2</v>
      </c>
      <c r="D3" s="11">
        <v>3.27E-2</v>
      </c>
      <c r="E3" s="78">
        <v>3.1E-2</v>
      </c>
      <c r="H3" s="20"/>
    </row>
    <row r="4" spans="1:8">
      <c r="B4" s="110" t="s">
        <v>158</v>
      </c>
      <c r="C4" s="107">
        <v>0.20946573664432999</v>
      </c>
      <c r="D4" s="11">
        <v>0.216</v>
      </c>
      <c r="E4" s="78">
        <v>0.20499999999999999</v>
      </c>
      <c r="H4" s="20"/>
    </row>
    <row r="5" spans="1:8">
      <c r="B5" s="110" t="s">
        <v>159</v>
      </c>
      <c r="C5" s="107">
        <v>0.56198124465552102</v>
      </c>
      <c r="D5" s="11">
        <v>0.57940000000000003</v>
      </c>
      <c r="E5" s="78">
        <v>0.55000000000000004</v>
      </c>
      <c r="H5" s="20"/>
    </row>
    <row r="6" spans="1:8">
      <c r="B6" s="110" t="s">
        <v>160</v>
      </c>
      <c r="C6" s="107">
        <v>9.2982351388458895E-2</v>
      </c>
      <c r="D6" s="11">
        <v>9.5899999999999999E-2</v>
      </c>
      <c r="E6" s="78">
        <v>9.0999999999999998E-2</v>
      </c>
      <c r="H6" s="20"/>
    </row>
    <row r="7" spans="1:8">
      <c r="B7" s="110" t="s">
        <v>161</v>
      </c>
      <c r="C7" s="107">
        <v>3.4740658760523097E-2</v>
      </c>
      <c r="D7" s="11">
        <v>3.5799999999999998E-2</v>
      </c>
      <c r="E7" s="78">
        <v>3.4000000000000002E-2</v>
      </c>
      <c r="H7" s="20"/>
    </row>
    <row r="8" spans="1:8">
      <c r="B8" s="110" t="s">
        <v>162</v>
      </c>
      <c r="C8" s="107">
        <v>2.5544602029796401E-2</v>
      </c>
      <c r="D8" s="11">
        <v>2.63E-2</v>
      </c>
      <c r="E8" s="78">
        <v>2.5000000000000001E-2</v>
      </c>
      <c r="H8" s="20"/>
    </row>
    <row r="9" spans="1:8">
      <c r="B9" s="110" t="s">
        <v>127</v>
      </c>
      <c r="C9" s="107">
        <v>2.5544602029796401E-2</v>
      </c>
      <c r="D9" s="112" t="s">
        <v>163</v>
      </c>
      <c r="E9" s="78">
        <v>2.5000000000000001E-2</v>
      </c>
      <c r="H9" s="20"/>
    </row>
    <row r="10" spans="1:8">
      <c r="B10" s="110" t="s">
        <v>164</v>
      </c>
      <c r="C10" s="107">
        <v>1.0217840811918601E-2</v>
      </c>
      <c r="D10" s="11">
        <v>1.0500000000000001E-2</v>
      </c>
      <c r="E10" s="78">
        <v>0.01</v>
      </c>
      <c r="H10" s="20"/>
    </row>
    <row r="11" spans="1:8" ht="15" thickBot="1">
      <c r="B11" s="111" t="s">
        <v>165</v>
      </c>
      <c r="C11" s="108">
        <v>7.8476571627077406E-3</v>
      </c>
      <c r="D11" s="12">
        <v>3.3999999999999998E-3</v>
      </c>
      <c r="E11" s="79">
        <v>2.8999999999999998E-2</v>
      </c>
      <c r="H11" s="20"/>
    </row>
    <row r="12" spans="1:8" ht="15" thickBot="1">
      <c r="B12" s="114" t="s">
        <v>166</v>
      </c>
      <c r="C12" s="113">
        <f>SUM(C3:C11)</f>
        <v>0.99999999999999956</v>
      </c>
      <c r="D12" s="115">
        <f t="shared" ref="D12:E12" si="0">SUM(D3:D11)</f>
        <v>0.99999999999999989</v>
      </c>
      <c r="E12" s="106">
        <f t="shared" si="0"/>
        <v>1</v>
      </c>
      <c r="H12" s="71"/>
    </row>
    <row r="14" spans="1:8" ht="15" thickBot="1"/>
    <row r="15" spans="1:8" ht="15" thickBot="1">
      <c r="B15" s="202" t="s">
        <v>27</v>
      </c>
      <c r="C15" s="203"/>
      <c r="D15" s="203"/>
      <c r="E15" s="204"/>
      <c r="F15" s="4"/>
    </row>
    <row r="16" spans="1:8">
      <c r="B16" s="199" t="s">
        <v>167</v>
      </c>
      <c r="C16" s="200"/>
      <c r="D16" s="200"/>
      <c r="E16" s="201"/>
      <c r="F16" s="159"/>
    </row>
    <row r="17" spans="2:8" ht="15" thickBot="1">
      <c r="B17" s="196" t="s">
        <v>168</v>
      </c>
      <c r="C17" s="197"/>
      <c r="D17" s="197"/>
      <c r="E17" s="198"/>
    </row>
    <row r="18" spans="2:8">
      <c r="B18" s="158"/>
      <c r="C18" s="158"/>
      <c r="D18" s="158"/>
      <c r="E18" s="159"/>
      <c r="F18" s="159"/>
      <c r="H18" s="116"/>
    </row>
    <row r="19" spans="2:8">
      <c r="B19" s="158"/>
      <c r="C19" s="146"/>
      <c r="D19" s="158"/>
      <c r="E19" s="159"/>
      <c r="F19" s="159"/>
    </row>
    <row r="20" spans="2:8">
      <c r="B20" s="158"/>
      <c r="C20" s="158"/>
      <c r="D20" s="158"/>
      <c r="E20" s="159"/>
      <c r="F20" s="159"/>
    </row>
    <row r="21" spans="2:8">
      <c r="B21" s="158"/>
      <c r="C21" s="158"/>
      <c r="D21" s="158"/>
      <c r="E21" s="159"/>
      <c r="F21" s="159"/>
    </row>
    <row r="22" spans="2:8">
      <c r="B22" s="158"/>
      <c r="C22" s="158"/>
      <c r="D22" s="158"/>
      <c r="E22" s="159"/>
      <c r="F22" s="159"/>
    </row>
    <row r="23" spans="2:8">
      <c r="B23" s="158"/>
      <c r="C23" s="29"/>
      <c r="D23" s="158"/>
      <c r="E23" s="159"/>
      <c r="F23" s="159"/>
    </row>
    <row r="24" spans="2:8">
      <c r="C24" s="29"/>
      <c r="D24" s="29"/>
      <c r="F24" s="20"/>
    </row>
    <row r="25" spans="2:8">
      <c r="C25" s="29"/>
      <c r="D25" s="29"/>
      <c r="F25" s="20"/>
    </row>
    <row r="26" spans="2:8">
      <c r="C26" s="29"/>
      <c r="D26" s="71"/>
    </row>
    <row r="27" spans="2:8">
      <c r="C27" s="29"/>
      <c r="D27" s="20"/>
      <c r="E27" s="20"/>
    </row>
    <row r="28" spans="2:8">
      <c r="C28" s="29"/>
      <c r="D28" s="14"/>
    </row>
    <row r="29" spans="2:8">
      <c r="C29" s="29"/>
    </row>
    <row r="30" spans="2:8">
      <c r="C30" s="29"/>
    </row>
    <row r="31" spans="2:8">
      <c r="C31" s="29"/>
    </row>
  </sheetData>
  <mergeCells count="5">
    <mergeCell ref="C1:E1"/>
    <mergeCell ref="B1:B2"/>
    <mergeCell ref="B17:E17"/>
    <mergeCell ref="B16:E16"/>
    <mergeCell ref="B15:E15"/>
  </mergeCells>
  <hyperlinks>
    <hyperlink ref="B18:F18" r:id="rId1" display="[3] https://doi.org/10.1016/j.ymben.2016.12.002" xr:uid="{D5F39AE9-1801-4AC3-8EB9-4ECB24F9D08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F7884-4D67-4C40-8D01-6433F43E373D}">
  <dimension ref="A1:M13"/>
  <sheetViews>
    <sheetView workbookViewId="0">
      <selection activeCell="M6" sqref="M6"/>
    </sheetView>
  </sheetViews>
  <sheetFormatPr defaultRowHeight="14.45"/>
  <cols>
    <col min="1" max="1" width="19.140625" customWidth="1"/>
    <col min="2" max="2" width="27.7109375" bestFit="1" customWidth="1"/>
    <col min="3" max="3" width="15.7109375" bestFit="1" customWidth="1"/>
    <col min="4" max="4" width="18.85546875" bestFit="1" customWidth="1"/>
    <col min="5" max="6" width="19" customWidth="1"/>
    <col min="7" max="7" width="20.85546875" customWidth="1"/>
    <col min="8" max="8" width="25.5703125" bestFit="1" customWidth="1"/>
    <col min="9" max="9" width="38.42578125" bestFit="1" customWidth="1"/>
    <col min="10" max="10" width="15.5703125" bestFit="1" customWidth="1"/>
    <col min="11" max="11" width="20.42578125" customWidth="1"/>
    <col min="12" max="12" width="13" customWidth="1"/>
    <col min="13" max="13" width="13.7109375" customWidth="1"/>
    <col min="16" max="16" width="10.7109375" bestFit="1" customWidth="1"/>
  </cols>
  <sheetData>
    <row r="1" spans="1:13" ht="31.9" thickBot="1">
      <c r="A1" s="165" t="s">
        <v>145</v>
      </c>
      <c r="B1" s="38" t="s">
        <v>169</v>
      </c>
      <c r="C1" s="38" t="s">
        <v>170</v>
      </c>
      <c r="D1" s="38" t="s">
        <v>171</v>
      </c>
      <c r="E1" s="37" t="s">
        <v>172</v>
      </c>
      <c r="F1" s="38" t="s">
        <v>173</v>
      </c>
      <c r="G1" s="47" t="s">
        <v>174</v>
      </c>
      <c r="H1" s="38" t="s">
        <v>175</v>
      </c>
      <c r="I1" s="38" t="s">
        <v>176</v>
      </c>
      <c r="J1" s="166" t="s">
        <v>177</v>
      </c>
      <c r="K1" s="37" t="s">
        <v>178</v>
      </c>
      <c r="L1" s="38" t="s">
        <v>179</v>
      </c>
      <c r="M1" s="166" t="s">
        <v>180</v>
      </c>
    </row>
    <row r="2" spans="1:13">
      <c r="A2" s="65" t="s">
        <v>45</v>
      </c>
      <c r="B2" s="66" t="s">
        <v>181</v>
      </c>
      <c r="C2" s="66" t="s">
        <v>182</v>
      </c>
      <c r="D2" s="66">
        <v>1088487</v>
      </c>
      <c r="E2" s="66">
        <f>D2+D5</f>
        <v>2397132</v>
      </c>
      <c r="F2" s="66">
        <f>(E2/$E$6)*100</f>
        <v>24.973995969375252</v>
      </c>
      <c r="G2" s="67">
        <f>F2/100</f>
        <v>0.24973995969375251</v>
      </c>
      <c r="H2" s="66">
        <v>487.15100000000001</v>
      </c>
      <c r="I2" s="68">
        <v>312.202</v>
      </c>
      <c r="J2" s="66">
        <f>G2*I2</f>
        <v>77.969314896308916</v>
      </c>
      <c r="K2" s="66">
        <f>J2/$J$6</f>
        <v>0.25361051495616399</v>
      </c>
      <c r="L2" s="66">
        <f>K2*$B$9</f>
        <v>8.033190797157393E-3</v>
      </c>
      <c r="M2" s="77">
        <f>L2/I2*1000</f>
        <v>2.5730747391616304E-2</v>
      </c>
    </row>
    <row r="3" spans="1:13">
      <c r="A3" s="69" t="s">
        <v>49</v>
      </c>
      <c r="B3" s="70" t="s">
        <v>183</v>
      </c>
      <c r="C3" s="70" t="s">
        <v>184</v>
      </c>
      <c r="D3" s="70">
        <v>1089003</v>
      </c>
      <c r="E3" s="70">
        <f>D3+D4</f>
        <v>2402124</v>
      </c>
      <c r="F3" s="70">
        <f t="shared" ref="F3:F5" si="0">(E3/$E$6)*100</f>
        <v>25.026004030624748</v>
      </c>
      <c r="G3" s="71">
        <f t="shared" ref="G3:G5" si="1">F3/100</f>
        <v>0.25026004030624749</v>
      </c>
      <c r="H3" s="70">
        <v>503.15</v>
      </c>
      <c r="I3" s="72">
        <v>328.20099999999996</v>
      </c>
      <c r="J3" s="70">
        <f>G3*I3</f>
        <v>82.13559548855072</v>
      </c>
      <c r="K3" s="70">
        <f t="shared" ref="K3:K4" si="2">J3/$J$6</f>
        <v>0.26716216111152014</v>
      </c>
      <c r="L3" s="70">
        <f>K3*$B$9</f>
        <v>8.4624433429375118E-3</v>
      </c>
      <c r="M3" s="78">
        <f>L3/I3*1000</f>
        <v>2.578433137905586E-2</v>
      </c>
    </row>
    <row r="4" spans="1:13">
      <c r="A4" s="69" t="s">
        <v>47</v>
      </c>
      <c r="B4" s="70" t="s">
        <v>185</v>
      </c>
      <c r="C4" s="70" t="s">
        <v>186</v>
      </c>
      <c r="D4" s="70">
        <v>1313121</v>
      </c>
      <c r="E4" s="70">
        <f>D4+D3</f>
        <v>2402124</v>
      </c>
      <c r="F4" s="70">
        <f t="shared" si="0"/>
        <v>25.026004030624748</v>
      </c>
      <c r="G4" s="71">
        <f t="shared" si="1"/>
        <v>0.25026004030624749</v>
      </c>
      <c r="H4" s="70">
        <v>461.10900000000004</v>
      </c>
      <c r="I4" s="72">
        <v>286.16000000000003</v>
      </c>
      <c r="J4" s="70">
        <f>G4*I4</f>
        <v>71.614413134035786</v>
      </c>
      <c r="K4" s="70">
        <f t="shared" si="2"/>
        <v>0.2329399484574167</v>
      </c>
      <c r="L4" s="70">
        <f>K4*$B$9</f>
        <v>7.3784442674306259E-3</v>
      </c>
      <c r="M4" s="78">
        <f>L4/I4*1000</f>
        <v>2.578433137905586E-2</v>
      </c>
    </row>
    <row r="5" spans="1:13" ht="15" thickBot="1">
      <c r="A5" s="73" t="s">
        <v>50</v>
      </c>
      <c r="B5" s="74" t="s">
        <v>187</v>
      </c>
      <c r="C5" s="74" t="s">
        <v>188</v>
      </c>
      <c r="D5" s="74">
        <v>1308645</v>
      </c>
      <c r="E5" s="74">
        <f>D5+D2</f>
        <v>2397132</v>
      </c>
      <c r="F5" s="74">
        <f t="shared" si="0"/>
        <v>24.973995969375252</v>
      </c>
      <c r="G5" s="75">
        <f t="shared" si="1"/>
        <v>0.24973995969375251</v>
      </c>
      <c r="H5" s="74">
        <v>478.13600000000008</v>
      </c>
      <c r="I5" s="76">
        <v>303.18700000000001</v>
      </c>
      <c r="J5" s="74">
        <f>G5*I5</f>
        <v>75.717909159669745</v>
      </c>
      <c r="K5" s="74">
        <f>J5/$J$6</f>
        <v>0.24628737547489929</v>
      </c>
      <c r="L5" s="74">
        <f>K5*$B$9</f>
        <v>7.8012281094219727E-3</v>
      </c>
      <c r="M5" s="79">
        <f>L5/I5*1000</f>
        <v>2.5730747391616304E-2</v>
      </c>
    </row>
    <row r="6" spans="1:13" ht="15.6">
      <c r="B6" s="19" t="s">
        <v>166</v>
      </c>
      <c r="D6">
        <f>SUM(D2:D5)</f>
        <v>4799256</v>
      </c>
      <c r="E6">
        <f>SUM(E2:E5)</f>
        <v>9598512</v>
      </c>
      <c r="F6">
        <f>SUM(F2:F5)</f>
        <v>100</v>
      </c>
      <c r="G6" s="20">
        <f>SUM(G2:G5)</f>
        <v>1</v>
      </c>
      <c r="I6" s="20"/>
      <c r="J6" s="33">
        <f>SUM(J2:J5)</f>
        <v>307.43723267856512</v>
      </c>
      <c r="K6" s="70"/>
      <c r="L6" s="70"/>
      <c r="M6" s="4">
        <f>SUM(M2:M5)</f>
        <v>0.10303015754134433</v>
      </c>
    </row>
    <row r="7" spans="1:13" ht="15" thickBot="1">
      <c r="G7" s="20"/>
      <c r="H7" t="s">
        <v>189</v>
      </c>
      <c r="J7" t="s">
        <v>190</v>
      </c>
      <c r="M7" s="40" t="s">
        <v>191</v>
      </c>
    </row>
    <row r="8" spans="1:13" ht="16.149999999999999" thickBot="1">
      <c r="A8" s="156" t="s">
        <v>152</v>
      </c>
      <c r="B8" s="82" t="s">
        <v>153</v>
      </c>
      <c r="M8" s="40"/>
    </row>
    <row r="9" spans="1:13" ht="15" thickBot="1">
      <c r="A9" s="160" t="s">
        <v>157</v>
      </c>
      <c r="B9" s="54">
        <v>3.1675306516947499E-2</v>
      </c>
      <c r="M9" s="40"/>
    </row>
    <row r="10" spans="1:13" ht="15" thickBot="1">
      <c r="E10" s="70"/>
      <c r="M10" s="40"/>
    </row>
    <row r="11" spans="1:13" ht="16.149999999999999" thickBot="1">
      <c r="A11" s="205" t="s">
        <v>27</v>
      </c>
      <c r="B11" s="206"/>
      <c r="C11" s="4"/>
      <c r="D11" s="4"/>
      <c r="E11" s="70"/>
    </row>
    <row r="12" spans="1:13">
      <c r="A12" s="199" t="s">
        <v>192</v>
      </c>
      <c r="B12" s="201"/>
      <c r="C12" s="159"/>
      <c r="D12" s="159"/>
      <c r="E12" s="70"/>
    </row>
    <row r="13" spans="1:13" ht="15" thickBot="1">
      <c r="A13" s="207" t="s">
        <v>193</v>
      </c>
      <c r="B13" s="208"/>
      <c r="E13" s="70"/>
    </row>
  </sheetData>
  <mergeCells count="3">
    <mergeCell ref="A11:B11"/>
    <mergeCell ref="A12:B12"/>
    <mergeCell ref="A13:B13"/>
  </mergeCells>
  <hyperlinks>
    <hyperlink ref="A13" r:id="rId1" display="https://dx.doi.org/10.1038%2Fnbt.3956" xr:uid="{FF45BB5F-8646-4F47-ABEA-A20507ED923F}"/>
    <hyperlink ref="A12:B12" r:id="rId2" display="DOI: 10.1128/genomeA.00997-17" xr:uid="{09CF20B6-5AC5-4948-82A6-01D4E3108CDD}"/>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7942B-F16A-4202-8835-BF013250F322}">
  <dimension ref="A1:K29"/>
  <sheetViews>
    <sheetView tabSelected="1" workbookViewId="0">
      <selection activeCell="D22" sqref="D22"/>
    </sheetView>
  </sheetViews>
  <sheetFormatPr defaultRowHeight="14.45"/>
  <cols>
    <col min="2" max="2" width="27.7109375" bestFit="1" customWidth="1"/>
    <col min="3" max="3" width="16" bestFit="1" customWidth="1"/>
    <col min="4" max="4" width="17.5703125" bestFit="1" customWidth="1"/>
    <col min="5" max="5" width="20.28515625" bestFit="1" customWidth="1"/>
    <col min="6" max="7" width="27.7109375" bestFit="1" customWidth="1"/>
    <col min="8" max="8" width="29.85546875" customWidth="1"/>
    <col min="9" max="9" width="32.42578125" customWidth="1"/>
    <col min="10" max="10" width="13.7109375" customWidth="1"/>
    <col min="11" max="11" width="12.28515625" bestFit="1" customWidth="1"/>
  </cols>
  <sheetData>
    <row r="1" spans="1:11" s="149" customFormat="1" ht="16.149999999999999" thickBot="1">
      <c r="A1" s="165" t="s">
        <v>145</v>
      </c>
      <c r="B1" s="38" t="s">
        <v>194</v>
      </c>
      <c r="C1" s="38" t="s">
        <v>171</v>
      </c>
      <c r="D1" s="38" t="s">
        <v>173</v>
      </c>
      <c r="E1" s="47" t="s">
        <v>195</v>
      </c>
      <c r="F1" s="38" t="s">
        <v>175</v>
      </c>
      <c r="G1" s="38" t="s">
        <v>196</v>
      </c>
      <c r="H1" s="166" t="s">
        <v>197</v>
      </c>
      <c r="I1" s="37" t="s">
        <v>178</v>
      </c>
      <c r="J1" s="38" t="s">
        <v>179</v>
      </c>
      <c r="K1" s="166" t="s">
        <v>180</v>
      </c>
    </row>
    <row r="2" spans="1:11">
      <c r="A2" s="7" t="s">
        <v>9</v>
      </c>
      <c r="B2" s="66" t="s">
        <v>198</v>
      </c>
      <c r="C2" s="66">
        <v>141406</v>
      </c>
      <c r="D2" s="66">
        <f>(C2/$C$22)*100</f>
        <v>9.9070430903058018</v>
      </c>
      <c r="E2" s="66">
        <f>C2/$C$22</f>
        <v>9.9070430903058018E-2</v>
      </c>
      <c r="F2" s="66">
        <v>89.094000000000008</v>
      </c>
      <c r="G2" s="66">
        <v>71.079000000000008</v>
      </c>
      <c r="H2" s="66">
        <f>G2*E2</f>
        <v>7.0418271581584619</v>
      </c>
      <c r="I2" s="66">
        <f>H2/$H$22</f>
        <v>6.383594171616698E-2</v>
      </c>
      <c r="J2" s="66">
        <f>I2*$B$25</f>
        <v>3.5874601979408817E-2</v>
      </c>
      <c r="K2" s="77">
        <f>J2/Protein!G2*1000</f>
        <v>0.50471450047705813</v>
      </c>
    </row>
    <row r="3" spans="1:11">
      <c r="A3" s="8" t="s">
        <v>16</v>
      </c>
      <c r="B3" s="70" t="s">
        <v>199</v>
      </c>
      <c r="C3" s="70">
        <v>80798</v>
      </c>
      <c r="D3" s="70">
        <f t="shared" ref="D3:D21" si="0">(C3/$C$22)*100</f>
        <v>5.6607871491346069</v>
      </c>
      <c r="E3" s="70">
        <f t="shared" ref="E3:E21" si="1">C3/$C$22</f>
        <v>5.6607871491346065E-2</v>
      </c>
      <c r="F3" s="70">
        <v>175.21200000000002</v>
      </c>
      <c r="G3" s="70">
        <v>157.197</v>
      </c>
      <c r="H3" s="70">
        <f t="shared" ref="H3:H21" si="2">G3*E3</f>
        <v>8.8985875748251271</v>
      </c>
      <c r="I3" s="70">
        <f t="shared" ref="I3:I21" si="3">H3/$H$22</f>
        <v>8.066794384815569E-2</v>
      </c>
      <c r="J3" s="70">
        <f t="shared" ref="J3:J21" si="4">I3*$B$25</f>
        <v>4.5333871487588218E-2</v>
      </c>
      <c r="K3" s="78">
        <f>J3/Protein!G3*1000</f>
        <v>0.2883889100147472</v>
      </c>
    </row>
    <row r="4" spans="1:11">
      <c r="A4" s="8" t="s">
        <v>19</v>
      </c>
      <c r="B4" s="70" t="s">
        <v>200</v>
      </c>
      <c r="C4" s="70">
        <v>52903</v>
      </c>
      <c r="D4" s="70">
        <f t="shared" si="0"/>
        <v>3.7064360819657431</v>
      </c>
      <c r="E4" s="70">
        <f t="shared" si="1"/>
        <v>3.706436081965743E-2</v>
      </c>
      <c r="F4" s="70">
        <v>132.119</v>
      </c>
      <c r="G4" s="70">
        <v>114.104</v>
      </c>
      <c r="H4" s="70">
        <f t="shared" si="2"/>
        <v>4.2291918269661917</v>
      </c>
      <c r="I4" s="70">
        <f t="shared" si="3"/>
        <v>3.8338692062317777E-2</v>
      </c>
      <c r="J4" s="70">
        <f t="shared" si="4"/>
        <v>2.1545625883646089E-2</v>
      </c>
      <c r="K4" s="78">
        <f>J4/Protein!G4*1000</f>
        <v>0.18882445736912018</v>
      </c>
    </row>
    <row r="5" spans="1:11">
      <c r="A5" s="8" t="s">
        <v>20</v>
      </c>
      <c r="B5" s="70" t="s">
        <v>201</v>
      </c>
      <c r="C5" s="70">
        <v>75274</v>
      </c>
      <c r="D5" s="70">
        <f t="shared" si="0"/>
        <v>5.2737702896601197</v>
      </c>
      <c r="E5" s="70">
        <f t="shared" si="1"/>
        <v>5.27377028966012E-2</v>
      </c>
      <c r="F5" s="70">
        <v>132.095</v>
      </c>
      <c r="G5" s="70">
        <v>114.08</v>
      </c>
      <c r="H5" s="70">
        <f t="shared" si="2"/>
        <v>6.0163171464442646</v>
      </c>
      <c r="I5" s="70">
        <f t="shared" si="3"/>
        <v>5.4539434450820656E-2</v>
      </c>
      <c r="J5" s="70">
        <f t="shared" si="4"/>
        <v>3.0650139255480394E-2</v>
      </c>
      <c r="K5" s="78">
        <f>J5/Protein!G5*1000</f>
        <v>0.26867232867707219</v>
      </c>
    </row>
    <row r="6" spans="1:11">
      <c r="A6" s="8" t="s">
        <v>43</v>
      </c>
      <c r="B6" s="70" t="s">
        <v>202</v>
      </c>
      <c r="C6" s="70">
        <v>14744</v>
      </c>
      <c r="D6" s="70">
        <f t="shared" si="0"/>
        <v>1.0329791050130033</v>
      </c>
      <c r="E6" s="70">
        <f t="shared" si="1"/>
        <v>1.0329791050130033E-2</v>
      </c>
      <c r="F6" s="70">
        <v>121.16000000000001</v>
      </c>
      <c r="G6" s="70">
        <v>103.14500000000001</v>
      </c>
      <c r="H6" s="70">
        <f t="shared" si="2"/>
        <v>1.0654662978656624</v>
      </c>
      <c r="I6" s="70">
        <f t="shared" si="3"/>
        <v>9.6587210909163442E-3</v>
      </c>
      <c r="J6" s="70">
        <f t="shared" si="4"/>
        <v>5.4280201004536987E-3</v>
      </c>
      <c r="K6" s="78">
        <f>J6/Protein!G6*1000</f>
        <v>5.2625140340818249E-2</v>
      </c>
    </row>
    <row r="7" spans="1:11">
      <c r="A7" s="8" t="s">
        <v>57</v>
      </c>
      <c r="B7" s="70" t="s">
        <v>203</v>
      </c>
      <c r="C7" s="70">
        <v>61995</v>
      </c>
      <c r="D7" s="70">
        <f t="shared" si="0"/>
        <v>4.3434305219262841</v>
      </c>
      <c r="E7" s="70">
        <f t="shared" si="1"/>
        <v>4.3434305219262843E-2</v>
      </c>
      <c r="F7" s="70">
        <v>146.14599999999999</v>
      </c>
      <c r="G7" s="70">
        <v>128.13099999999997</v>
      </c>
      <c r="H7" s="70">
        <f t="shared" si="2"/>
        <v>5.565280962049366</v>
      </c>
      <c r="I7" s="70">
        <f t="shared" si="3"/>
        <v>5.0450677522789963E-2</v>
      </c>
      <c r="J7" s="70">
        <f t="shared" si="4"/>
        <v>2.8352334547971821E-2</v>
      </c>
      <c r="K7" s="78">
        <f>J7/Protein!G7*1000</f>
        <v>0.22127615134488787</v>
      </c>
    </row>
    <row r="8" spans="1:11">
      <c r="A8" s="8" t="s">
        <v>58</v>
      </c>
      <c r="B8" s="70" t="s">
        <v>204</v>
      </c>
      <c r="C8" s="70">
        <v>80003</v>
      </c>
      <c r="D8" s="70">
        <f t="shared" si="0"/>
        <v>5.6050886691776522</v>
      </c>
      <c r="E8" s="70">
        <f t="shared" si="1"/>
        <v>5.6050886691776519E-2</v>
      </c>
      <c r="F8" s="70">
        <v>146.12200000000001</v>
      </c>
      <c r="G8" s="70">
        <v>128.10700000000003</v>
      </c>
      <c r="H8" s="70">
        <f t="shared" si="2"/>
        <v>7.1805109414234165</v>
      </c>
      <c r="I8" s="70">
        <f t="shared" si="3"/>
        <v>6.5093145238298636E-2</v>
      </c>
      <c r="J8" s="70">
        <f t="shared" si="4"/>
        <v>3.6581126779561671E-2</v>
      </c>
      <c r="K8" s="78">
        <f>J8/Protein!G8*1000</f>
        <v>0.28555134988378206</v>
      </c>
    </row>
    <row r="9" spans="1:11">
      <c r="A9" s="8" t="s">
        <v>59</v>
      </c>
      <c r="B9" s="70" t="s">
        <v>205</v>
      </c>
      <c r="C9" s="70">
        <v>107783</v>
      </c>
      <c r="D9" s="70">
        <f t="shared" si="0"/>
        <v>7.5513827235225541</v>
      </c>
      <c r="E9" s="70">
        <f t="shared" si="1"/>
        <v>7.5513827235225539E-2</v>
      </c>
      <c r="F9" s="70">
        <v>75.067000000000007</v>
      </c>
      <c r="G9" s="70">
        <v>57.052000000000007</v>
      </c>
      <c r="H9" s="70">
        <f t="shared" si="2"/>
        <v>4.308214871424088</v>
      </c>
      <c r="I9" s="70">
        <f t="shared" si="3"/>
        <v>3.9055055918877923E-2</v>
      </c>
      <c r="J9" s="70">
        <f t="shared" si="4"/>
        <v>2.1948208935381987E-2</v>
      </c>
      <c r="K9" s="78">
        <f>J9/Protein!G9*1000</f>
        <v>0.38470533785637639</v>
      </c>
    </row>
    <row r="10" spans="1:11">
      <c r="A10" s="8" t="s">
        <v>63</v>
      </c>
      <c r="B10" s="70" t="s">
        <v>206</v>
      </c>
      <c r="C10" s="70">
        <v>32587</v>
      </c>
      <c r="D10" s="70">
        <f t="shared" si="0"/>
        <v>2.2830771903865124</v>
      </c>
      <c r="E10" s="70">
        <f t="shared" si="1"/>
        <v>2.2830771903865125E-2</v>
      </c>
      <c r="F10" s="70">
        <v>155.15700000000001</v>
      </c>
      <c r="G10" s="70">
        <v>137.142</v>
      </c>
      <c r="H10" s="70">
        <f t="shared" si="2"/>
        <v>3.1310577204398711</v>
      </c>
      <c r="I10" s="70">
        <f t="shared" si="3"/>
        <v>2.8383829035108579E-2</v>
      </c>
      <c r="J10" s="70">
        <f t="shared" si="4"/>
        <v>1.5951179569239835E-2</v>
      </c>
      <c r="K10" s="78">
        <f>J10/Protein!G10*1000</f>
        <v>0.11631141130536113</v>
      </c>
    </row>
    <row r="11" spans="1:11">
      <c r="A11" s="8" t="s">
        <v>64</v>
      </c>
      <c r="B11" s="70" t="s">
        <v>207</v>
      </c>
      <c r="C11" s="70">
        <v>80465</v>
      </c>
      <c r="D11" s="70">
        <f t="shared" si="0"/>
        <v>5.6374568424356557</v>
      </c>
      <c r="E11" s="70">
        <f t="shared" si="1"/>
        <v>5.6374568424356557E-2</v>
      </c>
      <c r="F11" s="70">
        <v>131.17500000000001</v>
      </c>
      <c r="G11" s="70">
        <v>113.16000000000001</v>
      </c>
      <c r="H11" s="70">
        <f t="shared" si="2"/>
        <v>6.3793461629001884</v>
      </c>
      <c r="I11" s="70">
        <f t="shared" si="3"/>
        <v>5.7830384173849385E-2</v>
      </c>
      <c r="J11" s="70">
        <f t="shared" si="4"/>
        <v>3.2499591276926823E-2</v>
      </c>
      <c r="K11" s="78">
        <f>J11/Protein!G11*1000</f>
        <v>0.28720034709196551</v>
      </c>
    </row>
    <row r="12" spans="1:11">
      <c r="A12" s="8" t="s">
        <v>67</v>
      </c>
      <c r="B12" s="70" t="s">
        <v>208</v>
      </c>
      <c r="C12" s="70">
        <v>153481</v>
      </c>
      <c r="D12" s="70">
        <f t="shared" si="0"/>
        <v>10.753029436821809</v>
      </c>
      <c r="E12" s="70">
        <f t="shared" si="1"/>
        <v>0.10753029436821809</v>
      </c>
      <c r="F12" s="70">
        <v>131.17500000000001</v>
      </c>
      <c r="G12" s="70">
        <v>113.16000000000001</v>
      </c>
      <c r="H12" s="70">
        <f t="shared" si="2"/>
        <v>12.16812811070756</v>
      </c>
      <c r="I12" s="70">
        <f t="shared" si="3"/>
        <v>0.11030715458132825</v>
      </c>
      <c r="J12" s="70">
        <f t="shared" si="4"/>
        <v>6.1990552026023812E-2</v>
      </c>
      <c r="K12" s="78">
        <f>J12/Protein!G12*1000</f>
        <v>0.54781329114549138</v>
      </c>
    </row>
    <row r="13" spans="1:11">
      <c r="A13" s="8" t="s">
        <v>68</v>
      </c>
      <c r="B13" s="70" t="s">
        <v>209</v>
      </c>
      <c r="C13" s="70">
        <v>59204</v>
      </c>
      <c r="D13" s="70">
        <f t="shared" si="0"/>
        <v>4.1478903237377818</v>
      </c>
      <c r="E13" s="70">
        <f t="shared" si="1"/>
        <v>4.1478903237377816E-2</v>
      </c>
      <c r="F13" s="70">
        <v>147.19800000000001</v>
      </c>
      <c r="G13" s="70">
        <v>129.18299999999999</v>
      </c>
      <c r="H13" s="70">
        <f t="shared" si="2"/>
        <v>5.3583691569141783</v>
      </c>
      <c r="I13" s="70">
        <f t="shared" si="3"/>
        <v>4.8574969750313064E-2</v>
      </c>
      <c r="J13" s="70">
        <f t="shared" si="4"/>
        <v>2.7298221959385218E-2</v>
      </c>
      <c r="K13" s="78">
        <f>J13/Protein!G13*1000</f>
        <v>0.21131435219328565</v>
      </c>
    </row>
    <row r="14" spans="1:11">
      <c r="A14" s="8" t="s">
        <v>69</v>
      </c>
      <c r="B14" s="70" t="s">
        <v>210</v>
      </c>
      <c r="C14" s="70">
        <v>39554</v>
      </c>
      <c r="D14" s="70">
        <f t="shared" si="0"/>
        <v>2.7711920455564525</v>
      </c>
      <c r="E14" s="70">
        <f t="shared" si="1"/>
        <v>2.7711920455564525E-2</v>
      </c>
      <c r="F14" s="70">
        <v>149.214</v>
      </c>
      <c r="G14" s="70">
        <v>131.19900000000001</v>
      </c>
      <c r="H14" s="70">
        <f t="shared" si="2"/>
        <v>3.6357762518496104</v>
      </c>
      <c r="I14" s="70">
        <f t="shared" si="3"/>
        <v>3.295922999717469E-2</v>
      </c>
      <c r="J14" s="70">
        <f t="shared" si="4"/>
        <v>1.8522469096699818E-2</v>
      </c>
      <c r="K14" s="78">
        <f>J14/Protein!G14*1000</f>
        <v>0.14117843197508986</v>
      </c>
    </row>
    <row r="15" spans="1:11">
      <c r="A15" s="8" t="s">
        <v>78</v>
      </c>
      <c r="B15" s="70" t="s">
        <v>211</v>
      </c>
      <c r="C15" s="70">
        <v>55365</v>
      </c>
      <c r="D15" s="70">
        <f t="shared" si="0"/>
        <v>3.8789262173796071</v>
      </c>
      <c r="E15" s="70">
        <f t="shared" si="1"/>
        <v>3.8789262173796073E-2</v>
      </c>
      <c r="F15" s="70">
        <v>165.19199999999998</v>
      </c>
      <c r="G15" s="70">
        <v>147.17699999999996</v>
      </c>
      <c r="H15" s="70">
        <f t="shared" si="2"/>
        <v>5.7088872389527836</v>
      </c>
      <c r="I15" s="70">
        <f t="shared" si="3"/>
        <v>5.1752504693009758E-2</v>
      </c>
      <c r="J15" s="70">
        <f t="shared" si="4"/>
        <v>2.9083937001418318E-2</v>
      </c>
      <c r="K15" s="78">
        <f>J15/Protein!G15*1000</f>
        <v>0.19761197063004629</v>
      </c>
    </row>
    <row r="16" spans="1:11">
      <c r="A16" s="8" t="s">
        <v>81</v>
      </c>
      <c r="B16" s="70" t="s">
        <v>212</v>
      </c>
      <c r="C16" s="70">
        <v>63916</v>
      </c>
      <c r="D16" s="70">
        <f t="shared" si="0"/>
        <v>4.4780176665769886</v>
      </c>
      <c r="E16" s="70">
        <f t="shared" si="1"/>
        <v>4.4780176665769889E-2</v>
      </c>
      <c r="F16" s="70">
        <v>115.13200000000001</v>
      </c>
      <c r="G16" s="70">
        <v>97.117000000000004</v>
      </c>
      <c r="H16" s="70">
        <f t="shared" si="2"/>
        <v>4.3489164172495745</v>
      </c>
      <c r="I16" s="70">
        <f t="shared" si="3"/>
        <v>3.942402571162034E-2</v>
      </c>
      <c r="J16" s="70">
        <f t="shared" si="4"/>
        <v>2.2155563038747661E-2</v>
      </c>
      <c r="K16" s="78">
        <f>J16/Protein!G16*1000</f>
        <v>0.22813269601354719</v>
      </c>
    </row>
    <row r="17" spans="1:11">
      <c r="A17" s="8" t="s">
        <v>86</v>
      </c>
      <c r="B17" s="70" t="s">
        <v>213</v>
      </c>
      <c r="C17" s="70">
        <v>83419</v>
      </c>
      <c r="D17" s="70">
        <f t="shared" si="0"/>
        <v>5.8444169805398616</v>
      </c>
      <c r="E17" s="70">
        <f t="shared" si="1"/>
        <v>5.844416980539862E-2</v>
      </c>
      <c r="F17" s="70">
        <v>105.093</v>
      </c>
      <c r="G17" s="70">
        <v>87.078000000000003</v>
      </c>
      <c r="H17" s="70">
        <f t="shared" si="2"/>
        <v>5.0892014183145013</v>
      </c>
      <c r="I17" s="70">
        <f t="shared" si="3"/>
        <v>4.6134896217236612E-2</v>
      </c>
      <c r="J17" s="70">
        <f t="shared" si="4"/>
        <v>2.5926946398215921E-2</v>
      </c>
      <c r="K17" s="78">
        <f>J17/Protein!G17*1000</f>
        <v>0.29774393530186638</v>
      </c>
    </row>
    <row r="18" spans="1:11">
      <c r="A18" s="8" t="s">
        <v>95</v>
      </c>
      <c r="B18" s="70" t="s">
        <v>214</v>
      </c>
      <c r="C18" s="70">
        <v>79316</v>
      </c>
      <c r="D18" s="70">
        <f t="shared" si="0"/>
        <v>5.5569567751771141</v>
      </c>
      <c r="E18" s="70">
        <f t="shared" si="1"/>
        <v>5.5569567751771139E-2</v>
      </c>
      <c r="F18" s="70">
        <v>119.12</v>
      </c>
      <c r="G18" s="70">
        <v>101.105</v>
      </c>
      <c r="H18" s="70">
        <f t="shared" si="2"/>
        <v>5.6183611475428208</v>
      </c>
      <c r="I18" s="70">
        <f t="shared" si="3"/>
        <v>5.093186281054838E-2</v>
      </c>
      <c r="J18" s="70">
        <f t="shared" si="4"/>
        <v>2.8622751654896222E-2</v>
      </c>
      <c r="K18" s="78">
        <f>J18/Protein!G18*1000</f>
        <v>0.28309926961966492</v>
      </c>
    </row>
    <row r="19" spans="1:11">
      <c r="A19" s="8" t="s">
        <v>96</v>
      </c>
      <c r="B19" s="70" t="s">
        <v>215</v>
      </c>
      <c r="C19" s="70">
        <v>22231</v>
      </c>
      <c r="D19" s="70">
        <f t="shared" si="0"/>
        <v>1.557525670343467</v>
      </c>
      <c r="E19" s="70">
        <f t="shared" si="1"/>
        <v>1.5575256703434669E-2</v>
      </c>
      <c r="F19" s="70">
        <v>204.22899999999998</v>
      </c>
      <c r="G19" s="70">
        <v>186.214</v>
      </c>
      <c r="H19" s="70">
        <f t="shared" si="2"/>
        <v>2.9003308517733832</v>
      </c>
      <c r="I19" s="70">
        <f t="shared" si="3"/>
        <v>2.6292231696840567E-2</v>
      </c>
      <c r="J19" s="70">
        <f t="shared" si="4"/>
        <v>1.4775741093761804E-2</v>
      </c>
      <c r="K19" s="78">
        <f>J19/Protein!G19*1000</f>
        <v>7.9348175184260072E-2</v>
      </c>
    </row>
    <row r="20" spans="1:11">
      <c r="A20" s="8" t="s">
        <v>97</v>
      </c>
      <c r="B20" s="70" t="s">
        <v>216</v>
      </c>
      <c r="C20" s="70">
        <v>38863</v>
      </c>
      <c r="D20" s="70">
        <f t="shared" si="0"/>
        <v>2.7227799076316028</v>
      </c>
      <c r="E20" s="70">
        <f t="shared" si="1"/>
        <v>2.7227799076316027E-2</v>
      </c>
      <c r="F20" s="70">
        <v>181.19099999999997</v>
      </c>
      <c r="G20" s="70">
        <v>163.17599999999999</v>
      </c>
      <c r="H20" s="70">
        <f t="shared" si="2"/>
        <v>4.4429233420769441</v>
      </c>
      <c r="I20" s="70">
        <f t="shared" si="3"/>
        <v>4.0276222228151339E-2</v>
      </c>
      <c r="J20" s="70">
        <f t="shared" si="4"/>
        <v>2.2634481497798852E-2</v>
      </c>
      <c r="K20" s="78">
        <f>J20/Protein!G20*1000</f>
        <v>0.13871207467886731</v>
      </c>
    </row>
    <row r="21" spans="1:11" ht="15" thickBot="1">
      <c r="A21" s="9" t="s">
        <v>100</v>
      </c>
      <c r="B21" s="74" t="s">
        <v>217</v>
      </c>
      <c r="C21" s="74">
        <v>104021</v>
      </c>
      <c r="D21" s="74">
        <f>(C21/$C$22)*100</f>
        <v>7.2878133127073808</v>
      </c>
      <c r="E21" s="74">
        <f t="shared" si="1"/>
        <v>7.2878133127073808E-2</v>
      </c>
      <c r="F21" s="74">
        <v>117.14800000000001</v>
      </c>
      <c r="G21" s="74">
        <v>99.13300000000001</v>
      </c>
      <c r="H21" s="74">
        <f t="shared" si="2"/>
        <v>7.2246279712862087</v>
      </c>
      <c r="I21" s="74">
        <f t="shared" si="3"/>
        <v>6.5493077256475032E-2</v>
      </c>
      <c r="J21" s="74">
        <f t="shared" si="4"/>
        <v>3.6805881072914035E-2</v>
      </c>
      <c r="K21" s="79">
        <f>J21/Protein!G21*1000</f>
        <v>0.3712777891611676</v>
      </c>
    </row>
    <row r="22" spans="1:11">
      <c r="C22">
        <f>SUM(C2:C21)</f>
        <v>1427328</v>
      </c>
      <c r="D22">
        <f>SUM(D2:D21)</f>
        <v>100</v>
      </c>
      <c r="E22">
        <f>SUM(E2:E21)</f>
        <v>0.99999999999999967</v>
      </c>
      <c r="H22">
        <f>SUM(H2:H21)</f>
        <v>110.3113225691642</v>
      </c>
    </row>
    <row r="23" spans="1:11" ht="15" thickBot="1">
      <c r="A23" s="48"/>
      <c r="H23" t="s">
        <v>218</v>
      </c>
    </row>
    <row r="24" spans="1:11" ht="16.149999999999999" thickBot="1">
      <c r="A24" s="156" t="s">
        <v>152</v>
      </c>
      <c r="B24" s="82" t="s">
        <v>153</v>
      </c>
    </row>
    <row r="25" spans="1:11" ht="15" thickBot="1">
      <c r="A25" s="160" t="s">
        <v>159</v>
      </c>
      <c r="B25" s="54">
        <v>0.56198124465552102</v>
      </c>
    </row>
    <row r="26" spans="1:11" ht="15" thickBot="1"/>
    <row r="27" spans="1:11" ht="16.149999999999999" thickBot="1">
      <c r="A27" s="205" t="s">
        <v>27</v>
      </c>
      <c r="B27" s="206"/>
    </row>
    <row r="28" spans="1:11">
      <c r="A28" s="199" t="s">
        <v>192</v>
      </c>
      <c r="B28" s="201"/>
    </row>
    <row r="29" spans="1:11" ht="15" thickBot="1">
      <c r="A29" s="207" t="s">
        <v>193</v>
      </c>
      <c r="B29" s="208"/>
    </row>
  </sheetData>
  <mergeCells count="3">
    <mergeCell ref="A27:B27"/>
    <mergeCell ref="A28:B28"/>
    <mergeCell ref="A29:B29"/>
  </mergeCells>
  <hyperlinks>
    <hyperlink ref="A29" r:id="rId1" display="https://dx.doi.org/10.1038%2Fnbt.3956" xr:uid="{E9ADE4D2-CB1F-4A02-9A82-A273BF8A9D0B}"/>
    <hyperlink ref="A28:B28" r:id="rId2" display="DOI: 10.1128/genomeA.00997-17" xr:uid="{3A1521EC-D474-4D1B-9D80-57165DA3768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53568-B5A8-428A-94A2-8094C0A90AAB}">
  <dimension ref="A1:P111"/>
  <sheetViews>
    <sheetView workbookViewId="0">
      <selection activeCell="J6" sqref="J6"/>
    </sheetView>
  </sheetViews>
  <sheetFormatPr defaultColWidth="9.140625" defaultRowHeight="14.45"/>
  <cols>
    <col min="1" max="1" width="19.140625" style="14" customWidth="1"/>
    <col min="2" max="2" width="27.7109375" style="14" bestFit="1" customWidth="1"/>
    <col min="3" max="3" width="29.5703125" style="14" customWidth="1"/>
    <col min="4" max="4" width="19" customWidth="1"/>
    <col min="5" max="5" width="20.85546875" customWidth="1"/>
    <col min="6" max="6" width="25.5703125" bestFit="1" customWidth="1"/>
    <col min="7" max="7" width="38.42578125" bestFit="1" customWidth="1"/>
    <col min="8" max="8" width="17.5703125" customWidth="1"/>
    <col min="9" max="9" width="20.42578125" customWidth="1"/>
    <col min="10" max="10" width="13" customWidth="1"/>
    <col min="11" max="11" width="13.7109375" customWidth="1"/>
    <col min="14" max="14" width="10.7109375" bestFit="1" customWidth="1"/>
  </cols>
  <sheetData>
    <row r="1" spans="1:16" ht="31.9" thickBot="1">
      <c r="A1" s="165" t="s">
        <v>145</v>
      </c>
      <c r="B1" s="38" t="s">
        <v>169</v>
      </c>
      <c r="C1" s="38" t="s">
        <v>219</v>
      </c>
      <c r="D1" s="38" t="s">
        <v>173</v>
      </c>
      <c r="E1" s="47" t="s">
        <v>220</v>
      </c>
      <c r="F1" s="38" t="s">
        <v>175</v>
      </c>
      <c r="G1" s="38" t="s">
        <v>176</v>
      </c>
      <c r="H1" s="166" t="s">
        <v>221</v>
      </c>
      <c r="I1" s="37" t="s">
        <v>178</v>
      </c>
      <c r="J1" s="38" t="s">
        <v>179</v>
      </c>
      <c r="K1" s="166" t="s">
        <v>180</v>
      </c>
    </row>
    <row r="2" spans="1:16">
      <c r="A2" s="41" t="s">
        <v>21</v>
      </c>
      <c r="B2" s="42" t="s">
        <v>222</v>
      </c>
      <c r="C2" s="42" t="s">
        <v>223</v>
      </c>
      <c r="D2" s="56">
        <f>J15*(1/$J$19)*$C$10+J21*(1/$J$25)*$C$11+J27*(1/$J$31)*$C$12</f>
        <v>0.25127802053036519</v>
      </c>
      <c r="E2" s="43">
        <v>0.25127802053036513</v>
      </c>
      <c r="F2" s="42">
        <v>503.15</v>
      </c>
      <c r="G2" s="45">
        <v>328.20100000000002</v>
      </c>
      <c r="H2" s="42">
        <f>E2*G2</f>
        <v>82.469697616086378</v>
      </c>
      <c r="I2" s="42">
        <f>H2/$H$6</f>
        <v>0.25472138260199861</v>
      </c>
      <c r="J2" s="42">
        <f>I2*$C$16</f>
        <v>5.3355402045789861E-2</v>
      </c>
      <c r="K2" s="3">
        <f>J2/G2*1000</f>
        <v>0.16256928542505922</v>
      </c>
      <c r="P2" s="14"/>
    </row>
    <row r="3" spans="1:16">
      <c r="A3" s="28" t="s">
        <v>61</v>
      </c>
      <c r="B3" s="14" t="s">
        <v>224</v>
      </c>
      <c r="C3" s="14" t="s">
        <v>225</v>
      </c>
      <c r="D3" s="57">
        <f>J16*(1/$J$19)*$C$10+J22*(1/$J$25)*$C$11+J28*(1/$J$31)*$C$12</f>
        <v>0.33382056064498927</v>
      </c>
      <c r="E3" s="29">
        <v>0.33382056064498927</v>
      </c>
      <c r="F3" s="14">
        <v>519.149</v>
      </c>
      <c r="G3" s="30">
        <v>344.2</v>
      </c>
      <c r="H3" s="14">
        <f>E3*G3</f>
        <v>114.90103697400531</v>
      </c>
      <c r="I3" s="14">
        <f>H3/$H$6</f>
        <v>0.35489097021635113</v>
      </c>
      <c r="J3" s="14">
        <f>I3*$C$16</f>
        <v>7.4337498504788962E-2</v>
      </c>
      <c r="K3" s="2">
        <f>J3/G3*1000</f>
        <v>0.21597181436603419</v>
      </c>
      <c r="P3" s="14"/>
    </row>
    <row r="4" spans="1:16">
      <c r="A4" s="28" t="s">
        <v>37</v>
      </c>
      <c r="B4" s="14" t="s">
        <v>38</v>
      </c>
      <c r="C4" s="14" t="s">
        <v>226</v>
      </c>
      <c r="D4" s="57">
        <f>J17*(1/$J$19)*$C$10+J23*(1/$J$25)*$C$11+J29*(1/$J$31)*$C$12</f>
        <v>0.22084073203975527</v>
      </c>
      <c r="E4" s="29">
        <v>0.22084073203975527</v>
      </c>
      <c r="F4" s="14">
        <v>479.12400000000002</v>
      </c>
      <c r="G4" s="30">
        <v>304.17500000000001</v>
      </c>
      <c r="H4" s="14">
        <f>E4*G4</f>
        <v>67.174229668192567</v>
      </c>
      <c r="I4" s="14">
        <f>H4/$H$6</f>
        <v>0.20747878494668595</v>
      </c>
      <c r="J4" s="14">
        <f>I4*$C$16</f>
        <v>4.3459696526928097E-2</v>
      </c>
      <c r="K4" s="2">
        <f>J4/G4*1000</f>
        <v>0.14287727961511662</v>
      </c>
      <c r="P4" s="14"/>
    </row>
    <row r="5" spans="1:16" ht="15" thickBot="1">
      <c r="A5" s="160" t="s">
        <v>98</v>
      </c>
      <c r="B5" s="95" t="s">
        <v>99</v>
      </c>
      <c r="C5" s="95" t="s">
        <v>227</v>
      </c>
      <c r="D5" s="58">
        <f>J18*(1/$J$19)*$C$10+J24*(1/$J$25)*$C$11+J30*(1/$J$31)*$C$12</f>
        <v>0.19406068678489027</v>
      </c>
      <c r="E5" s="31">
        <v>0.19406068678489027</v>
      </c>
      <c r="F5" s="95">
        <v>480.10800000000006</v>
      </c>
      <c r="G5" s="32">
        <v>305.15900000000005</v>
      </c>
      <c r="H5" s="95">
        <f>E5*G5</f>
        <v>59.219365118590339</v>
      </c>
      <c r="I5" s="95">
        <f>H5/$H$6</f>
        <v>0.18290886223496422</v>
      </c>
      <c r="J5" s="95">
        <f>I5*$C$16</f>
        <v>3.831313956682305E-2</v>
      </c>
      <c r="K5" s="161">
        <f>J5/G5*1000</f>
        <v>0.125551399653371</v>
      </c>
      <c r="P5" s="14"/>
    </row>
    <row r="6" spans="1:16" ht="15.6">
      <c r="A6"/>
      <c r="B6" s="19" t="s">
        <v>166</v>
      </c>
      <c r="C6"/>
      <c r="D6">
        <f>SUM(D2:D5)</f>
        <v>1</v>
      </c>
      <c r="E6" s="20">
        <f>SUM(E2:E5)</f>
        <v>1</v>
      </c>
      <c r="G6" s="20"/>
      <c r="H6" s="33">
        <f>SUM(H2:H5)</f>
        <v>323.76432937687463</v>
      </c>
      <c r="K6" s="4">
        <f>SUM(K2:K5)</f>
        <v>0.64696977905958108</v>
      </c>
    </row>
    <row r="7" spans="1:16">
      <c r="A7"/>
      <c r="B7"/>
      <c r="C7"/>
      <c r="E7" s="20"/>
      <c r="F7" t="s">
        <v>189</v>
      </c>
      <c r="H7" t="s">
        <v>228</v>
      </c>
      <c r="K7" s="40" t="s">
        <v>229</v>
      </c>
    </row>
    <row r="8" spans="1:16" ht="15" thickBot="1">
      <c r="A8"/>
      <c r="B8"/>
      <c r="C8"/>
      <c r="K8" s="40"/>
    </row>
    <row r="9" spans="1:16" ht="16.149999999999999" thickBot="1">
      <c r="A9"/>
      <c r="B9" s="156" t="s">
        <v>230</v>
      </c>
      <c r="C9" s="26" t="s">
        <v>231</v>
      </c>
      <c r="K9" s="40"/>
    </row>
    <row r="10" spans="1:16">
      <c r="A10"/>
      <c r="B10" s="41" t="s">
        <v>232</v>
      </c>
      <c r="C10" s="52">
        <v>0.81669999999999998</v>
      </c>
      <c r="K10" s="40"/>
    </row>
    <row r="11" spans="1:16">
      <c r="A11"/>
      <c r="B11" s="28" t="s">
        <v>233</v>
      </c>
      <c r="C11" s="53">
        <v>0.15</v>
      </c>
    </row>
    <row r="12" spans="1:16" ht="15" thickBot="1">
      <c r="A12"/>
      <c r="B12" s="160" t="s">
        <v>234</v>
      </c>
      <c r="C12" s="54">
        <v>3.3300000000000003E-2</v>
      </c>
    </row>
    <row r="13" spans="1:16" ht="16.149999999999999" thickBot="1">
      <c r="A13"/>
      <c r="B13" s="55" t="s">
        <v>235</v>
      </c>
      <c r="C13" s="54">
        <f>SUM(C10:C12)</f>
        <v>1</v>
      </c>
    </row>
    <row r="14" spans="1:16" ht="16.149999999999999" thickBot="1">
      <c r="A14"/>
      <c r="B14"/>
      <c r="C14"/>
      <c r="E14" s="156" t="s">
        <v>232</v>
      </c>
      <c r="F14" s="156" t="s">
        <v>169</v>
      </c>
      <c r="G14" s="26" t="s">
        <v>171</v>
      </c>
      <c r="H14" s="26" t="s">
        <v>173</v>
      </c>
      <c r="I14" s="26" t="s">
        <v>236</v>
      </c>
      <c r="J14" s="157" t="s">
        <v>237</v>
      </c>
    </row>
    <row r="15" spans="1:16" ht="16.149999999999999" thickBot="1">
      <c r="A15"/>
      <c r="B15" s="156" t="s">
        <v>152</v>
      </c>
      <c r="C15" s="27" t="s">
        <v>153</v>
      </c>
      <c r="E15" s="51"/>
      <c r="F15" s="44" t="s">
        <v>222</v>
      </c>
      <c r="G15">
        <v>9434</v>
      </c>
      <c r="H15">
        <f>(G15/$G$19)*100</f>
        <v>25.76750792090025</v>
      </c>
      <c r="I15">
        <f>H15/100</f>
        <v>0.25767507920900251</v>
      </c>
      <c r="J15" s="36">
        <f>I15*G2</f>
        <v>84.569218671473834</v>
      </c>
    </row>
    <row r="16" spans="1:16" ht="15" thickBot="1">
      <c r="A16"/>
      <c r="B16" s="160" t="s">
        <v>158</v>
      </c>
      <c r="C16" s="54">
        <v>0.20946573664432999</v>
      </c>
      <c r="E16" s="22"/>
      <c r="F16" t="s">
        <v>224</v>
      </c>
      <c r="G16">
        <v>11531</v>
      </c>
      <c r="H16">
        <f t="shared" ref="H16:H18" si="0">(G16/$G$19)*100</f>
        <v>31.495138206052658</v>
      </c>
      <c r="I16">
        <f>H16/100</f>
        <v>0.31495138206052659</v>
      </c>
      <c r="J16" s="23">
        <f>I16*G3</f>
        <v>108.40626570523325</v>
      </c>
    </row>
    <row r="17" spans="1:10" ht="15" thickBot="1">
      <c r="A17"/>
      <c r="B17"/>
      <c r="C17"/>
      <c r="E17" s="22"/>
      <c r="F17" t="s">
        <v>38</v>
      </c>
      <c r="G17">
        <v>8213</v>
      </c>
      <c r="H17">
        <f t="shared" si="0"/>
        <v>22.432535780618377</v>
      </c>
      <c r="I17">
        <f>H17/100</f>
        <v>0.22432535780618376</v>
      </c>
      <c r="J17" s="23">
        <f>I17*G4</f>
        <v>68.234165710695947</v>
      </c>
    </row>
    <row r="18" spans="1:10" ht="16.149999999999999" thickBot="1">
      <c r="A18"/>
      <c r="B18" s="209" t="s">
        <v>27</v>
      </c>
      <c r="C18" s="210"/>
      <c r="E18" s="24"/>
      <c r="F18" s="97" t="s">
        <v>99</v>
      </c>
      <c r="G18" s="97">
        <v>7434</v>
      </c>
      <c r="H18" s="97">
        <f t="shared" si="0"/>
        <v>20.304818092428711</v>
      </c>
      <c r="I18" s="97">
        <f>H18/100</f>
        <v>0.20304818092428711</v>
      </c>
      <c r="J18" s="96">
        <f>I18*G5</f>
        <v>61.961979842674545</v>
      </c>
    </row>
    <row r="19" spans="1:10" ht="15" thickBot="1">
      <c r="A19"/>
      <c r="B19" s="199" t="s">
        <v>192</v>
      </c>
      <c r="C19" s="201"/>
      <c r="E19" s="24" t="s">
        <v>235</v>
      </c>
      <c r="F19" s="97"/>
      <c r="G19" s="97">
        <f>SUM(G15:G18)</f>
        <v>36612</v>
      </c>
      <c r="H19" s="97">
        <f t="shared" ref="H19:I19" si="1">SUM(H15:H18)</f>
        <v>100</v>
      </c>
      <c r="I19" s="97">
        <f t="shared" si="1"/>
        <v>1</v>
      </c>
      <c r="J19" s="96">
        <f>SUM(J15:J18)</f>
        <v>323.17162993007759</v>
      </c>
    </row>
    <row r="20" spans="1:10" ht="16.149999999999999" thickBot="1">
      <c r="A20"/>
      <c r="B20" s="214" t="s">
        <v>193</v>
      </c>
      <c r="C20" s="215"/>
      <c r="E20" s="26" t="s">
        <v>233</v>
      </c>
      <c r="F20" s="26" t="s">
        <v>169</v>
      </c>
      <c r="G20" s="26" t="s">
        <v>171</v>
      </c>
      <c r="H20" s="26" t="s">
        <v>173</v>
      </c>
      <c r="I20" s="26" t="s">
        <v>238</v>
      </c>
      <c r="J20" s="26" t="s">
        <v>239</v>
      </c>
    </row>
    <row r="21" spans="1:10" ht="15" thickBot="1">
      <c r="A21"/>
      <c r="B21" s="46" t="s">
        <v>240</v>
      </c>
      <c r="C21" s="96"/>
      <c r="E21" s="22"/>
      <c r="F21" t="s">
        <v>222</v>
      </c>
      <c r="G21">
        <v>1277</v>
      </c>
      <c r="H21">
        <f>(G21/$G$25)*100</f>
        <v>19.597912829957028</v>
      </c>
      <c r="I21">
        <f>H21/100</f>
        <v>0.19597912829957029</v>
      </c>
      <c r="J21" s="23">
        <f>I21*G2</f>
        <v>64.320545887047274</v>
      </c>
    </row>
    <row r="22" spans="1:10">
      <c r="A22"/>
      <c r="B22"/>
      <c r="C22"/>
      <c r="E22" s="22"/>
      <c r="F22" t="s">
        <v>224</v>
      </c>
      <c r="G22">
        <v>2010</v>
      </c>
      <c r="H22">
        <f t="shared" ref="H22:H24" si="2">(G22/$G$25)*100</f>
        <v>30.847145488029465</v>
      </c>
      <c r="I22">
        <f>H22/100</f>
        <v>0.30847145488029465</v>
      </c>
      <c r="J22" s="23">
        <f>I22*G3</f>
        <v>106.17587476979742</v>
      </c>
    </row>
    <row r="23" spans="1:10">
      <c r="A23"/>
      <c r="B23"/>
      <c r="C23"/>
      <c r="E23" s="22"/>
      <c r="F23" t="s">
        <v>38</v>
      </c>
      <c r="G23">
        <v>1834</v>
      </c>
      <c r="H23">
        <f t="shared" si="2"/>
        <v>28.146101903007981</v>
      </c>
      <c r="I23">
        <f>H23/100</f>
        <v>0.28146101903007981</v>
      </c>
      <c r="J23" s="23">
        <f>I23*G4</f>
        <v>85.613405463474535</v>
      </c>
    </row>
    <row r="24" spans="1:10" ht="15" thickBot="1">
      <c r="A24"/>
      <c r="B24"/>
      <c r="C24"/>
      <c r="E24" s="24"/>
      <c r="F24" s="97" t="s">
        <v>99</v>
      </c>
      <c r="G24" s="97">
        <v>1395</v>
      </c>
      <c r="H24" s="97">
        <f t="shared" si="2"/>
        <v>21.408839779005525</v>
      </c>
      <c r="I24" s="97">
        <f>H24/100</f>
        <v>0.21408839779005526</v>
      </c>
      <c r="J24" s="96">
        <f>I24*G5</f>
        <v>65.331001381215486</v>
      </c>
    </row>
    <row r="25" spans="1:10" ht="15" thickBot="1">
      <c r="A25" s="211" t="s">
        <v>241</v>
      </c>
      <c r="B25" s="212"/>
      <c r="C25" s="213"/>
      <c r="E25" s="24" t="s">
        <v>235</v>
      </c>
      <c r="F25" s="97"/>
      <c r="G25" s="97">
        <f>SUM(G21:G24)</f>
        <v>6516</v>
      </c>
      <c r="H25" s="97">
        <f t="shared" ref="H25:I25" si="3">SUM(H21:H24)</f>
        <v>100</v>
      </c>
      <c r="I25" s="97">
        <f t="shared" si="3"/>
        <v>1</v>
      </c>
      <c r="J25" s="96">
        <f>SUM(J21:J24)</f>
        <v>321.44082750153473</v>
      </c>
    </row>
    <row r="26" spans="1:10" ht="16.149999999999999" thickBot="1">
      <c r="A26" s="38" t="s">
        <v>242</v>
      </c>
      <c r="B26" s="18" t="s">
        <v>243</v>
      </c>
      <c r="C26" s="18" t="s">
        <v>244</v>
      </c>
      <c r="E26" s="26" t="s">
        <v>234</v>
      </c>
      <c r="F26" s="26" t="s">
        <v>169</v>
      </c>
      <c r="G26" s="26" t="s">
        <v>171</v>
      </c>
      <c r="H26" s="26" t="s">
        <v>173</v>
      </c>
      <c r="I26" s="26" t="s">
        <v>245</v>
      </c>
      <c r="J26" s="26" t="s">
        <v>246</v>
      </c>
    </row>
    <row r="27" spans="1:10">
      <c r="A27" s="7" t="s">
        <v>247</v>
      </c>
      <c r="B27" s="7" t="s">
        <v>248</v>
      </c>
      <c r="C27" s="10" t="s">
        <v>249</v>
      </c>
      <c r="E27" s="22"/>
      <c r="F27" t="s">
        <v>222</v>
      </c>
      <c r="G27">
        <v>952774</v>
      </c>
      <c r="H27">
        <f>(G27/$G$31)*100</f>
        <v>22.179874659802699</v>
      </c>
      <c r="I27">
        <f>H27/100</f>
        <v>0.22179874659802701</v>
      </c>
      <c r="J27" s="59">
        <f>I27*G2</f>
        <v>72.794570432219061</v>
      </c>
    </row>
    <row r="28" spans="1:10" ht="15.6">
      <c r="A28" s="8" t="s">
        <v>250</v>
      </c>
      <c r="B28" s="8" t="s">
        <v>251</v>
      </c>
      <c r="C28" s="11"/>
      <c r="D28" s="50"/>
      <c r="E28" s="22"/>
      <c r="F28" t="s">
        <v>224</v>
      </c>
      <c r="G28">
        <v>1242186</v>
      </c>
      <c r="H28">
        <f t="shared" ref="H28:H30" si="4">(G28/$G$31)*100</f>
        <v>28.917172156420808</v>
      </c>
      <c r="I28">
        <f>H28/100</f>
        <v>0.28917172156420806</v>
      </c>
      <c r="J28" s="59">
        <f t="shared" ref="J28:J29" si="5">I28*G3</f>
        <v>99.532906562400413</v>
      </c>
    </row>
    <row r="29" spans="1:10">
      <c r="A29" s="8" t="s">
        <v>252</v>
      </c>
      <c r="B29" s="8" t="s">
        <v>253</v>
      </c>
      <c r="C29" s="11"/>
      <c r="D29" s="49"/>
      <c r="E29" s="22"/>
      <c r="F29" t="s">
        <v>38</v>
      </c>
      <c r="G29">
        <v>1151672</v>
      </c>
      <c r="H29">
        <f t="shared" si="4"/>
        <v>26.810073122486859</v>
      </c>
      <c r="I29">
        <f>H29/100</f>
        <v>0.2681007312248686</v>
      </c>
      <c r="J29" s="59">
        <f t="shared" si="5"/>
        <v>81.549539920324406</v>
      </c>
    </row>
    <row r="30" spans="1:10" ht="15" thickBot="1">
      <c r="A30" s="8" t="s">
        <v>254</v>
      </c>
      <c r="B30" s="8" t="s">
        <v>255</v>
      </c>
      <c r="C30" s="11"/>
      <c r="D30" s="49"/>
      <c r="E30" s="24"/>
      <c r="F30" s="97" t="s">
        <v>99</v>
      </c>
      <c r="G30" s="97">
        <v>949037</v>
      </c>
      <c r="H30" s="97">
        <f t="shared" si="4"/>
        <v>22.092880061289637</v>
      </c>
      <c r="I30" s="97">
        <f>H30/100</f>
        <v>0.22092880061289638</v>
      </c>
      <c r="J30" s="60">
        <f>I30*G5</f>
        <v>67.418411866230855</v>
      </c>
    </row>
    <row r="31" spans="1:10" ht="15" thickBot="1">
      <c r="A31" s="8" t="s">
        <v>256</v>
      </c>
      <c r="B31" s="8" t="s">
        <v>257</v>
      </c>
      <c r="C31" s="11"/>
      <c r="D31" s="49"/>
      <c r="E31" s="24" t="s">
        <v>235</v>
      </c>
      <c r="F31" s="97"/>
      <c r="G31" s="97">
        <f>SUM(G27:G30)</f>
        <v>4295669</v>
      </c>
      <c r="H31" s="97">
        <f t="shared" ref="H31:I31" si="6">SUM(H27:H30)</f>
        <v>100</v>
      </c>
      <c r="I31" s="97">
        <f t="shared" si="6"/>
        <v>1.0000000000000002</v>
      </c>
      <c r="J31" s="60">
        <f>SUM(J27:J30)</f>
        <v>321.29542878117473</v>
      </c>
    </row>
    <row r="32" spans="1:10">
      <c r="A32" s="8" t="s">
        <v>258</v>
      </c>
      <c r="B32" s="8" t="s">
        <v>259</v>
      </c>
      <c r="C32" s="11"/>
      <c r="D32" s="49"/>
      <c r="E32" s="49"/>
    </row>
    <row r="33" spans="1:5">
      <c r="A33" s="8" t="s">
        <v>260</v>
      </c>
      <c r="B33" s="8" t="s">
        <v>261</v>
      </c>
      <c r="C33" s="11"/>
      <c r="D33" s="49"/>
      <c r="E33" s="49"/>
    </row>
    <row r="34" spans="1:5">
      <c r="A34" s="8" t="s">
        <v>262</v>
      </c>
      <c r="B34" s="8" t="s">
        <v>263</v>
      </c>
      <c r="C34" s="11"/>
      <c r="D34" s="49"/>
      <c r="E34" s="49"/>
    </row>
    <row r="35" spans="1:5">
      <c r="A35" s="8" t="s">
        <v>264</v>
      </c>
      <c r="B35" s="8" t="s">
        <v>265</v>
      </c>
      <c r="C35" s="11"/>
      <c r="D35" s="49"/>
      <c r="E35" s="49"/>
    </row>
    <row r="36" spans="1:5">
      <c r="A36" s="8" t="s">
        <v>266</v>
      </c>
      <c r="B36" s="8" t="s">
        <v>267</v>
      </c>
      <c r="C36" s="11"/>
      <c r="D36" s="49"/>
      <c r="E36" s="49"/>
    </row>
    <row r="37" spans="1:5">
      <c r="A37" s="8" t="s">
        <v>268</v>
      </c>
      <c r="B37" s="8" t="s">
        <v>269</v>
      </c>
      <c r="C37" s="11"/>
      <c r="D37" s="49"/>
      <c r="E37" s="49"/>
    </row>
    <row r="38" spans="1:5">
      <c r="A38" s="8" t="s">
        <v>270</v>
      </c>
      <c r="B38" s="8" t="s">
        <v>271</v>
      </c>
      <c r="C38" s="11"/>
      <c r="D38" s="49"/>
      <c r="E38" s="49"/>
    </row>
    <row r="39" spans="1:5">
      <c r="A39" s="8" t="s">
        <v>272</v>
      </c>
      <c r="B39" s="8" t="s">
        <v>273</v>
      </c>
      <c r="C39" s="11"/>
      <c r="D39" s="49"/>
      <c r="E39" s="49"/>
    </row>
    <row r="40" spans="1:5">
      <c r="A40" s="8" t="s">
        <v>274</v>
      </c>
      <c r="B40" s="8" t="s">
        <v>275</v>
      </c>
      <c r="C40" s="11"/>
      <c r="D40" s="49"/>
      <c r="E40" s="49"/>
    </row>
    <row r="41" spans="1:5">
      <c r="A41" s="8" t="s">
        <v>276</v>
      </c>
      <c r="B41" s="8" t="s">
        <v>277</v>
      </c>
      <c r="C41" s="11"/>
      <c r="D41" s="49"/>
      <c r="E41" s="49"/>
    </row>
    <row r="42" spans="1:5">
      <c r="A42" s="8" t="s">
        <v>278</v>
      </c>
      <c r="B42" s="8" t="s">
        <v>279</v>
      </c>
      <c r="C42" s="11"/>
      <c r="D42" s="49"/>
      <c r="E42" s="49"/>
    </row>
    <row r="43" spans="1:5">
      <c r="A43" s="8" t="s">
        <v>280</v>
      </c>
      <c r="B43" s="8" t="s">
        <v>281</v>
      </c>
      <c r="C43" s="11"/>
      <c r="D43" s="49"/>
      <c r="E43" s="49"/>
    </row>
    <row r="44" spans="1:5">
      <c r="A44" s="8" t="s">
        <v>282</v>
      </c>
      <c r="B44" s="8" t="s">
        <v>283</v>
      </c>
      <c r="C44" s="11"/>
      <c r="D44" s="49"/>
      <c r="E44" s="49"/>
    </row>
    <row r="45" spans="1:5">
      <c r="A45" s="8" t="s">
        <v>284</v>
      </c>
      <c r="B45" s="8" t="s">
        <v>285</v>
      </c>
      <c r="C45" s="11"/>
      <c r="D45" s="49"/>
      <c r="E45" s="49"/>
    </row>
    <row r="46" spans="1:5">
      <c r="A46" s="8" t="s">
        <v>286</v>
      </c>
      <c r="B46" s="8" t="s">
        <v>287</v>
      </c>
      <c r="C46" s="11"/>
      <c r="D46" s="49"/>
      <c r="E46" s="49"/>
    </row>
    <row r="47" spans="1:5">
      <c r="A47" s="8" t="s">
        <v>288</v>
      </c>
      <c r="B47" s="8" t="s">
        <v>289</v>
      </c>
      <c r="C47" s="11"/>
      <c r="D47" s="49"/>
      <c r="E47" s="49"/>
    </row>
    <row r="48" spans="1:5">
      <c r="A48" s="8" t="s">
        <v>290</v>
      </c>
      <c r="B48" s="8" t="s">
        <v>291</v>
      </c>
      <c r="C48" s="11"/>
      <c r="D48" s="49"/>
      <c r="E48" s="49"/>
    </row>
    <row r="49" spans="1:5">
      <c r="A49" s="8" t="s">
        <v>292</v>
      </c>
      <c r="B49" s="8" t="s">
        <v>293</v>
      </c>
      <c r="C49" s="11"/>
      <c r="D49" s="49"/>
      <c r="E49" s="49"/>
    </row>
    <row r="50" spans="1:5">
      <c r="A50" s="8" t="s">
        <v>294</v>
      </c>
      <c r="B50" s="8" t="s">
        <v>295</v>
      </c>
      <c r="C50" s="11"/>
      <c r="D50" s="49"/>
      <c r="E50" s="49"/>
    </row>
    <row r="51" spans="1:5">
      <c r="A51" s="8" t="s">
        <v>296</v>
      </c>
      <c r="B51" s="8" t="s">
        <v>297</v>
      </c>
      <c r="C51" s="11"/>
      <c r="D51" s="49"/>
      <c r="E51" s="49"/>
    </row>
    <row r="52" spans="1:5">
      <c r="A52" s="11"/>
      <c r="B52" s="8" t="s">
        <v>298</v>
      </c>
      <c r="C52" s="11"/>
      <c r="D52" s="49"/>
      <c r="E52" s="49"/>
    </row>
    <row r="53" spans="1:5">
      <c r="A53" s="11"/>
      <c r="B53" s="8" t="s">
        <v>299</v>
      </c>
      <c r="C53" s="11"/>
      <c r="D53" s="49"/>
      <c r="E53" s="49"/>
    </row>
    <row r="54" spans="1:5">
      <c r="A54" s="11"/>
      <c r="B54" s="8" t="s">
        <v>300</v>
      </c>
      <c r="C54" s="11"/>
      <c r="E54" s="49"/>
    </row>
    <row r="55" spans="1:5">
      <c r="A55" s="11"/>
      <c r="B55" s="8" t="s">
        <v>301</v>
      </c>
      <c r="C55" s="11"/>
      <c r="E55" s="49"/>
    </row>
    <row r="56" spans="1:5">
      <c r="A56" s="11"/>
      <c r="B56" s="8" t="s">
        <v>302</v>
      </c>
      <c r="C56" s="11"/>
      <c r="E56" s="49"/>
    </row>
    <row r="57" spans="1:5">
      <c r="A57" s="11"/>
      <c r="B57" s="8" t="s">
        <v>303</v>
      </c>
      <c r="C57" s="11"/>
      <c r="E57" s="49"/>
    </row>
    <row r="58" spans="1:5">
      <c r="A58" s="11"/>
      <c r="B58" s="8" t="s">
        <v>304</v>
      </c>
      <c r="C58" s="11"/>
      <c r="E58" s="49"/>
    </row>
    <row r="59" spans="1:5">
      <c r="A59" s="11"/>
      <c r="B59" s="8" t="s">
        <v>305</v>
      </c>
      <c r="C59" s="11"/>
      <c r="E59" s="49"/>
    </row>
    <row r="60" spans="1:5">
      <c r="A60" s="11"/>
      <c r="B60" s="8" t="s">
        <v>306</v>
      </c>
      <c r="C60" s="11"/>
      <c r="E60" s="49"/>
    </row>
    <row r="61" spans="1:5">
      <c r="A61" s="11"/>
      <c r="B61" s="8" t="s">
        <v>307</v>
      </c>
      <c r="C61" s="11"/>
      <c r="E61" s="49"/>
    </row>
    <row r="62" spans="1:5">
      <c r="A62" s="11"/>
      <c r="B62" s="8" t="s">
        <v>308</v>
      </c>
      <c r="C62" s="11"/>
      <c r="E62" s="49"/>
    </row>
    <row r="63" spans="1:5">
      <c r="A63" s="11"/>
      <c r="B63" s="8" t="s">
        <v>309</v>
      </c>
      <c r="C63" s="11"/>
      <c r="E63" s="49"/>
    </row>
    <row r="64" spans="1:5">
      <c r="A64" s="11"/>
      <c r="B64" s="8" t="s">
        <v>310</v>
      </c>
      <c r="C64" s="11"/>
      <c r="E64" s="49"/>
    </row>
    <row r="65" spans="1:5">
      <c r="A65" s="11"/>
      <c r="B65" s="8" t="s">
        <v>311</v>
      </c>
      <c r="C65" s="11"/>
      <c r="E65" s="49"/>
    </row>
    <row r="66" spans="1:5">
      <c r="A66" s="11"/>
      <c r="B66" s="8" t="s">
        <v>312</v>
      </c>
      <c r="C66" s="11"/>
      <c r="E66" s="49"/>
    </row>
    <row r="67" spans="1:5">
      <c r="A67" s="11"/>
      <c r="B67" s="8" t="s">
        <v>313</v>
      </c>
      <c r="C67" s="11"/>
      <c r="E67" s="49"/>
    </row>
    <row r="68" spans="1:5">
      <c r="A68" s="11"/>
      <c r="B68" s="8" t="s">
        <v>314</v>
      </c>
      <c r="C68" s="11"/>
      <c r="E68" s="49"/>
    </row>
    <row r="69" spans="1:5">
      <c r="A69" s="11"/>
      <c r="B69" s="8" t="s">
        <v>315</v>
      </c>
      <c r="C69" s="11"/>
      <c r="E69" s="49"/>
    </row>
    <row r="70" spans="1:5">
      <c r="A70" s="11"/>
      <c r="B70" s="8" t="s">
        <v>316</v>
      </c>
      <c r="C70" s="11"/>
      <c r="E70" s="49"/>
    </row>
    <row r="71" spans="1:5">
      <c r="A71" s="11"/>
      <c r="B71" s="8" t="s">
        <v>317</v>
      </c>
      <c r="C71" s="11"/>
      <c r="E71" s="49"/>
    </row>
    <row r="72" spans="1:5">
      <c r="A72" s="11"/>
      <c r="B72" s="8" t="s">
        <v>318</v>
      </c>
      <c r="C72" s="11"/>
      <c r="E72" s="49"/>
    </row>
    <row r="73" spans="1:5">
      <c r="A73" s="11"/>
      <c r="B73" s="8" t="s">
        <v>319</v>
      </c>
      <c r="C73" s="11"/>
      <c r="E73" s="49"/>
    </row>
    <row r="74" spans="1:5">
      <c r="A74" s="11"/>
      <c r="B74" s="8" t="s">
        <v>320</v>
      </c>
      <c r="C74" s="11"/>
      <c r="E74" s="49"/>
    </row>
    <row r="75" spans="1:5">
      <c r="A75" s="11"/>
      <c r="B75" s="8" t="s">
        <v>321</v>
      </c>
      <c r="C75" s="11"/>
      <c r="E75" s="49"/>
    </row>
    <row r="76" spans="1:5">
      <c r="A76" s="11"/>
      <c r="B76" s="8" t="s">
        <v>322</v>
      </c>
      <c r="C76" s="11"/>
      <c r="E76" s="49"/>
    </row>
    <row r="77" spans="1:5">
      <c r="A77" s="11"/>
      <c r="B77" s="8" t="s">
        <v>323</v>
      </c>
      <c r="C77" s="11"/>
      <c r="E77" s="49"/>
    </row>
    <row r="78" spans="1:5">
      <c r="A78" s="11"/>
      <c r="B78" s="8" t="s">
        <v>324</v>
      </c>
      <c r="C78" s="11"/>
      <c r="E78" s="49"/>
    </row>
    <row r="79" spans="1:5">
      <c r="A79" s="11"/>
      <c r="B79" s="8" t="s">
        <v>325</v>
      </c>
      <c r="C79" s="11"/>
      <c r="E79" s="49"/>
    </row>
    <row r="80" spans="1:5">
      <c r="A80" s="11"/>
      <c r="B80" s="8" t="s">
        <v>326</v>
      </c>
      <c r="C80" s="11"/>
      <c r="E80" s="49"/>
    </row>
    <row r="81" spans="1:5">
      <c r="A81" s="11"/>
      <c r="B81" s="8" t="s">
        <v>327</v>
      </c>
      <c r="C81" s="11"/>
      <c r="E81" s="49"/>
    </row>
    <row r="82" spans="1:5">
      <c r="A82" s="11"/>
      <c r="B82" s="8" t="s">
        <v>328</v>
      </c>
      <c r="C82" s="11"/>
      <c r="E82" s="49"/>
    </row>
    <row r="83" spans="1:5">
      <c r="A83" s="11"/>
      <c r="B83" s="8" t="s">
        <v>329</v>
      </c>
      <c r="C83" s="11"/>
      <c r="E83" s="49"/>
    </row>
    <row r="84" spans="1:5">
      <c r="A84" s="11"/>
      <c r="B84" s="8" t="s">
        <v>330</v>
      </c>
      <c r="C84" s="11"/>
      <c r="E84" s="49"/>
    </row>
    <row r="85" spans="1:5">
      <c r="A85" s="11"/>
      <c r="B85" s="8" t="s">
        <v>331</v>
      </c>
      <c r="C85" s="11"/>
      <c r="E85" s="49"/>
    </row>
    <row r="86" spans="1:5">
      <c r="A86" s="11"/>
      <c r="B86" s="8" t="s">
        <v>332</v>
      </c>
      <c r="C86" s="11"/>
      <c r="E86" s="49"/>
    </row>
    <row r="87" spans="1:5">
      <c r="A87" s="11"/>
      <c r="B87" s="8" t="s">
        <v>333</v>
      </c>
      <c r="C87" s="11"/>
      <c r="E87" s="49"/>
    </row>
    <row r="88" spans="1:5">
      <c r="A88" s="11"/>
      <c r="B88" s="8" t="s">
        <v>334</v>
      </c>
      <c r="C88" s="11"/>
      <c r="E88" s="49"/>
    </row>
    <row r="89" spans="1:5">
      <c r="A89" s="11"/>
      <c r="B89" s="8" t="s">
        <v>335</v>
      </c>
      <c r="C89" s="11"/>
      <c r="E89" s="49"/>
    </row>
    <row r="90" spans="1:5">
      <c r="A90" s="11"/>
      <c r="B90" s="8" t="s">
        <v>336</v>
      </c>
      <c r="C90" s="11"/>
      <c r="E90" s="49"/>
    </row>
    <row r="91" spans="1:5">
      <c r="A91" s="11"/>
      <c r="B91" s="8" t="s">
        <v>337</v>
      </c>
      <c r="C91" s="11"/>
      <c r="E91" s="49"/>
    </row>
    <row r="92" spans="1:5">
      <c r="A92" s="11"/>
      <c r="B92" s="8" t="s">
        <v>338</v>
      </c>
      <c r="C92" s="11"/>
      <c r="E92" s="49"/>
    </row>
    <row r="93" spans="1:5">
      <c r="A93" s="11"/>
      <c r="B93" s="8" t="s">
        <v>339</v>
      </c>
      <c r="C93" s="11"/>
      <c r="E93" s="49"/>
    </row>
    <row r="94" spans="1:5">
      <c r="A94" s="11"/>
      <c r="B94" s="8" t="s">
        <v>340</v>
      </c>
      <c r="C94" s="11"/>
      <c r="E94" s="49"/>
    </row>
    <row r="95" spans="1:5">
      <c r="A95" s="11"/>
      <c r="B95" s="8" t="s">
        <v>341</v>
      </c>
      <c r="C95" s="11"/>
      <c r="E95" s="49"/>
    </row>
    <row r="96" spans="1:5">
      <c r="A96" s="11"/>
      <c r="B96" s="8" t="s">
        <v>342</v>
      </c>
      <c r="C96" s="11"/>
      <c r="E96" s="49"/>
    </row>
    <row r="97" spans="1:5">
      <c r="A97" s="11"/>
      <c r="B97" s="8" t="s">
        <v>343</v>
      </c>
      <c r="C97" s="11"/>
      <c r="E97" s="49"/>
    </row>
    <row r="98" spans="1:5">
      <c r="A98" s="11"/>
      <c r="B98" s="8" t="s">
        <v>344</v>
      </c>
      <c r="C98" s="11"/>
      <c r="E98" s="49"/>
    </row>
    <row r="99" spans="1:5">
      <c r="A99" s="11"/>
      <c r="B99" s="8" t="s">
        <v>345</v>
      </c>
      <c r="C99" s="11"/>
      <c r="E99" s="49"/>
    </row>
    <row r="100" spans="1:5">
      <c r="A100" s="11"/>
      <c r="B100" s="8" t="s">
        <v>346</v>
      </c>
      <c r="C100" s="11"/>
      <c r="E100" s="49"/>
    </row>
    <row r="101" spans="1:5">
      <c r="A101" s="11"/>
      <c r="B101" s="8" t="s">
        <v>347</v>
      </c>
      <c r="C101" s="11"/>
      <c r="E101" s="49"/>
    </row>
    <row r="102" spans="1:5">
      <c r="A102" s="11"/>
      <c r="B102" s="8" t="s">
        <v>348</v>
      </c>
      <c r="C102" s="11"/>
      <c r="E102" s="49"/>
    </row>
    <row r="103" spans="1:5">
      <c r="A103" s="11"/>
      <c r="B103" s="8" t="s">
        <v>349</v>
      </c>
      <c r="C103" s="11"/>
      <c r="E103" s="49"/>
    </row>
    <row r="104" spans="1:5">
      <c r="A104" s="11"/>
      <c r="B104" s="8" t="s">
        <v>350</v>
      </c>
      <c r="C104" s="11"/>
      <c r="E104" s="49"/>
    </row>
    <row r="105" spans="1:5">
      <c r="A105" s="11"/>
      <c r="B105" s="8" t="s">
        <v>351</v>
      </c>
      <c r="C105" s="11"/>
      <c r="E105" s="49"/>
    </row>
    <row r="106" spans="1:5">
      <c r="A106" s="11"/>
      <c r="B106" s="8" t="s">
        <v>352</v>
      </c>
      <c r="C106" s="11"/>
      <c r="E106" s="49"/>
    </row>
    <row r="107" spans="1:5">
      <c r="A107" s="11"/>
      <c r="B107" s="8" t="s">
        <v>353</v>
      </c>
      <c r="C107" s="11"/>
      <c r="E107" s="49"/>
    </row>
    <row r="108" spans="1:5">
      <c r="A108" s="11"/>
      <c r="B108" s="8" t="s">
        <v>354</v>
      </c>
      <c r="C108" s="11"/>
      <c r="E108" s="49"/>
    </row>
    <row r="109" spans="1:5" ht="15" thickBot="1">
      <c r="A109" s="12"/>
      <c r="B109" s="9" t="s">
        <v>355</v>
      </c>
      <c r="C109" s="12"/>
      <c r="E109" s="49"/>
    </row>
    <row r="110" spans="1:5">
      <c r="E110" s="49"/>
    </row>
    <row r="111" spans="1:5">
      <c r="E111" s="49"/>
    </row>
  </sheetData>
  <mergeCells count="4">
    <mergeCell ref="B18:C18"/>
    <mergeCell ref="B19:C19"/>
    <mergeCell ref="A25:C25"/>
    <mergeCell ref="B20:C20"/>
  </mergeCells>
  <hyperlinks>
    <hyperlink ref="B20" r:id="rId1" display="https://dx.doi.org/10.1038%2Fnbt.3956" xr:uid="{7294CAC3-2759-4E43-AE24-32669951A8F3}"/>
    <hyperlink ref="B19:C19" r:id="rId2" display="DOI: 10.1128/genomeA.00997-17" xr:uid="{36E4C59B-8BD6-422F-8359-B3F9DDAE5C40}"/>
    <hyperlink ref="B21" r:id="rId3" xr:uid="{DE85FCF1-0BAD-48E9-A3BD-09899298BCB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36B6A-69E8-4DD3-BDEE-274D3B7A6326}">
  <dimension ref="B1:S25"/>
  <sheetViews>
    <sheetView workbookViewId="0">
      <selection activeCell="H14" sqref="H14"/>
    </sheetView>
  </sheetViews>
  <sheetFormatPr defaultRowHeight="14.45"/>
  <cols>
    <col min="1" max="1" width="3.85546875" customWidth="1"/>
    <col min="3" max="4" width="12" bestFit="1" customWidth="1"/>
    <col min="5" max="5" width="18" customWidth="1"/>
    <col min="6" max="6" width="12.28515625" customWidth="1"/>
    <col min="7" max="7" width="11.7109375" customWidth="1"/>
    <col min="8" max="8" width="26.28515625" customWidth="1"/>
    <col min="9" max="9" width="12.42578125" bestFit="1" customWidth="1"/>
    <col min="10" max="10" width="14.85546875" bestFit="1" customWidth="1"/>
    <col min="19" max="19" width="19" customWidth="1"/>
    <col min="257" max="257" width="3.85546875" customWidth="1"/>
    <col min="261" max="261" width="15" bestFit="1" customWidth="1"/>
    <col min="513" max="513" width="3.85546875" customWidth="1"/>
    <col min="517" max="517" width="15" bestFit="1" customWidth="1"/>
    <col min="769" max="769" width="3.85546875" customWidth="1"/>
    <col min="773" max="773" width="15" bestFit="1" customWidth="1"/>
    <col min="1025" max="1025" width="3.85546875" customWidth="1"/>
    <col min="1029" max="1029" width="15" bestFit="1" customWidth="1"/>
    <col min="1281" max="1281" width="3.85546875" customWidth="1"/>
    <col min="1285" max="1285" width="15" bestFit="1" customWidth="1"/>
    <col min="1537" max="1537" width="3.85546875" customWidth="1"/>
    <col min="1541" max="1541" width="15" bestFit="1" customWidth="1"/>
    <col min="1793" max="1793" width="3.85546875" customWidth="1"/>
    <col min="1797" max="1797" width="15" bestFit="1" customWidth="1"/>
    <col min="2049" max="2049" width="3.85546875" customWidth="1"/>
    <col min="2053" max="2053" width="15" bestFit="1" customWidth="1"/>
    <col min="2305" max="2305" width="3.85546875" customWidth="1"/>
    <col min="2309" max="2309" width="15" bestFit="1" customWidth="1"/>
    <col min="2561" max="2561" width="3.85546875" customWidth="1"/>
    <col min="2565" max="2565" width="15" bestFit="1" customWidth="1"/>
    <col min="2817" max="2817" width="3.85546875" customWidth="1"/>
    <col min="2821" max="2821" width="15" bestFit="1" customWidth="1"/>
    <col min="3073" max="3073" width="3.85546875" customWidth="1"/>
    <col min="3077" max="3077" width="15" bestFit="1" customWidth="1"/>
    <col min="3329" max="3329" width="3.85546875" customWidth="1"/>
    <col min="3333" max="3333" width="15" bestFit="1" customWidth="1"/>
    <col min="3585" max="3585" width="3.85546875" customWidth="1"/>
    <col min="3589" max="3589" width="15" bestFit="1" customWidth="1"/>
    <col min="3841" max="3841" width="3.85546875" customWidth="1"/>
    <col min="3845" max="3845" width="15" bestFit="1" customWidth="1"/>
    <col min="4097" max="4097" width="3.85546875" customWidth="1"/>
    <col min="4101" max="4101" width="15" bestFit="1" customWidth="1"/>
    <col min="4353" max="4353" width="3.85546875" customWidth="1"/>
    <col min="4357" max="4357" width="15" bestFit="1" customWidth="1"/>
    <col min="4609" max="4609" width="3.85546875" customWidth="1"/>
    <col min="4613" max="4613" width="15" bestFit="1" customWidth="1"/>
    <col min="4865" max="4865" width="3.85546875" customWidth="1"/>
    <col min="4869" max="4869" width="15" bestFit="1" customWidth="1"/>
    <col min="5121" max="5121" width="3.85546875" customWidth="1"/>
    <col min="5125" max="5125" width="15" bestFit="1" customWidth="1"/>
    <col min="5377" max="5377" width="3.85546875" customWidth="1"/>
    <col min="5381" max="5381" width="15" bestFit="1" customWidth="1"/>
    <col min="5633" max="5633" width="3.85546875" customWidth="1"/>
    <col min="5637" max="5637" width="15" bestFit="1" customWidth="1"/>
    <col min="5889" max="5889" width="3.85546875" customWidth="1"/>
    <col min="5893" max="5893" width="15" bestFit="1" customWidth="1"/>
    <col min="6145" max="6145" width="3.85546875" customWidth="1"/>
    <col min="6149" max="6149" width="15" bestFit="1" customWidth="1"/>
    <col min="6401" max="6401" width="3.85546875" customWidth="1"/>
    <col min="6405" max="6405" width="15" bestFit="1" customWidth="1"/>
    <col min="6657" max="6657" width="3.85546875" customWidth="1"/>
    <col min="6661" max="6661" width="15" bestFit="1" customWidth="1"/>
    <col min="6913" max="6913" width="3.85546875" customWidth="1"/>
    <col min="6917" max="6917" width="15" bestFit="1" customWidth="1"/>
    <col min="7169" max="7169" width="3.85546875" customWidth="1"/>
    <col min="7173" max="7173" width="15" bestFit="1" customWidth="1"/>
    <col min="7425" max="7425" width="3.85546875" customWidth="1"/>
    <col min="7429" max="7429" width="15" bestFit="1" customWidth="1"/>
    <col min="7681" max="7681" width="3.85546875" customWidth="1"/>
    <col min="7685" max="7685" width="15" bestFit="1" customWidth="1"/>
    <col min="7937" max="7937" width="3.85546875" customWidth="1"/>
    <col min="7941" max="7941" width="15" bestFit="1" customWidth="1"/>
    <col min="8193" max="8193" width="3.85546875" customWidth="1"/>
    <col min="8197" max="8197" width="15" bestFit="1" customWidth="1"/>
    <col min="8449" max="8449" width="3.85546875" customWidth="1"/>
    <col min="8453" max="8453" width="15" bestFit="1" customWidth="1"/>
    <col min="8705" max="8705" width="3.85546875" customWidth="1"/>
    <col min="8709" max="8709" width="15" bestFit="1" customWidth="1"/>
    <col min="8961" max="8961" width="3.85546875" customWidth="1"/>
    <col min="8965" max="8965" width="15" bestFit="1" customWidth="1"/>
    <col min="9217" max="9217" width="3.85546875" customWidth="1"/>
    <col min="9221" max="9221" width="15" bestFit="1" customWidth="1"/>
    <col min="9473" max="9473" width="3.85546875" customWidth="1"/>
    <col min="9477" max="9477" width="15" bestFit="1" customWidth="1"/>
    <col min="9729" max="9729" width="3.85546875" customWidth="1"/>
    <col min="9733" max="9733" width="15" bestFit="1" customWidth="1"/>
    <col min="9985" max="9985" width="3.85546875" customWidth="1"/>
    <col min="9989" max="9989" width="15" bestFit="1" customWidth="1"/>
    <col min="10241" max="10241" width="3.85546875" customWidth="1"/>
    <col min="10245" max="10245" width="15" bestFit="1" customWidth="1"/>
    <col min="10497" max="10497" width="3.85546875" customWidth="1"/>
    <col min="10501" max="10501" width="15" bestFit="1" customWidth="1"/>
    <col min="10753" max="10753" width="3.85546875" customWidth="1"/>
    <col min="10757" max="10757" width="15" bestFit="1" customWidth="1"/>
    <col min="11009" max="11009" width="3.85546875" customWidth="1"/>
    <col min="11013" max="11013" width="15" bestFit="1" customWidth="1"/>
    <col min="11265" max="11265" width="3.85546875" customWidth="1"/>
    <col min="11269" max="11269" width="15" bestFit="1" customWidth="1"/>
    <col min="11521" max="11521" width="3.85546875" customWidth="1"/>
    <col min="11525" max="11525" width="15" bestFit="1" customWidth="1"/>
    <col min="11777" max="11777" width="3.85546875" customWidth="1"/>
    <col min="11781" max="11781" width="15" bestFit="1" customWidth="1"/>
    <col min="12033" max="12033" width="3.85546875" customWidth="1"/>
    <col min="12037" max="12037" width="15" bestFit="1" customWidth="1"/>
    <col min="12289" max="12289" width="3.85546875" customWidth="1"/>
    <col min="12293" max="12293" width="15" bestFit="1" customWidth="1"/>
    <col min="12545" max="12545" width="3.85546875" customWidth="1"/>
    <col min="12549" max="12549" width="15" bestFit="1" customWidth="1"/>
    <col min="12801" max="12801" width="3.85546875" customWidth="1"/>
    <col min="12805" max="12805" width="15" bestFit="1" customWidth="1"/>
    <col min="13057" max="13057" width="3.85546875" customWidth="1"/>
    <col min="13061" max="13061" width="15" bestFit="1" customWidth="1"/>
    <col min="13313" max="13313" width="3.85546875" customWidth="1"/>
    <col min="13317" max="13317" width="15" bestFit="1" customWidth="1"/>
    <col min="13569" max="13569" width="3.85546875" customWidth="1"/>
    <col min="13573" max="13573" width="15" bestFit="1" customWidth="1"/>
    <col min="13825" max="13825" width="3.85546875" customWidth="1"/>
    <col min="13829" max="13829" width="15" bestFit="1" customWidth="1"/>
    <col min="14081" max="14081" width="3.85546875" customWidth="1"/>
    <col min="14085" max="14085" width="15" bestFit="1" customWidth="1"/>
    <col min="14337" max="14337" width="3.85546875" customWidth="1"/>
    <col min="14341" max="14341" width="15" bestFit="1" customWidth="1"/>
    <col min="14593" max="14593" width="3.85546875" customWidth="1"/>
    <col min="14597" max="14597" width="15" bestFit="1" customWidth="1"/>
    <col min="14849" max="14849" width="3.85546875" customWidth="1"/>
    <col min="14853" max="14853" width="15" bestFit="1" customWidth="1"/>
    <col min="15105" max="15105" width="3.85546875" customWidth="1"/>
    <col min="15109" max="15109" width="15" bestFit="1" customWidth="1"/>
    <col min="15361" max="15361" width="3.85546875" customWidth="1"/>
    <col min="15365" max="15365" width="15" bestFit="1" customWidth="1"/>
    <col min="15617" max="15617" width="3.85546875" customWidth="1"/>
    <col min="15621" max="15621" width="15" bestFit="1" customWidth="1"/>
    <col min="15873" max="15873" width="3.85546875" customWidth="1"/>
    <col min="15877" max="15877" width="15" bestFit="1" customWidth="1"/>
    <col min="16129" max="16129" width="3.85546875" customWidth="1"/>
    <col min="16133" max="16133" width="15" bestFit="1" customWidth="1"/>
  </cols>
  <sheetData>
    <row r="1" spans="2:19">
      <c r="I1" s="34"/>
    </row>
    <row r="2" spans="2:19" ht="15" thickBot="1">
      <c r="I2" s="35"/>
    </row>
    <row r="3" spans="2:19" ht="16.149999999999999" thickBot="1">
      <c r="B3" s="229" t="s">
        <v>356</v>
      </c>
      <c r="C3" s="230"/>
      <c r="D3" s="230"/>
      <c r="E3" s="230"/>
      <c r="F3" s="231"/>
      <c r="G3" s="34"/>
      <c r="H3" s="209" t="s">
        <v>144</v>
      </c>
      <c r="I3" s="216"/>
      <c r="J3" s="210"/>
    </row>
    <row r="4" spans="2:19" ht="16.149999999999999" thickBot="1">
      <c r="B4" s="226" t="s">
        <v>357</v>
      </c>
      <c r="C4" s="227"/>
      <c r="D4" s="227"/>
      <c r="E4" s="227"/>
      <c r="F4" s="228"/>
      <c r="H4" s="128" t="s">
        <v>358</v>
      </c>
      <c r="I4" s="44">
        <v>75.55</v>
      </c>
      <c r="J4" s="36" t="s">
        <v>359</v>
      </c>
      <c r="K4" s="4"/>
      <c r="L4" s="4"/>
    </row>
    <row r="5" spans="2:19">
      <c r="B5" s="117"/>
      <c r="C5" s="118" t="s">
        <v>360</v>
      </c>
      <c r="D5" s="118" t="s">
        <v>361</v>
      </c>
      <c r="E5" s="118" t="s">
        <v>362</v>
      </c>
      <c r="F5" s="119" t="s">
        <v>363</v>
      </c>
      <c r="H5" s="129" t="s">
        <v>364</v>
      </c>
      <c r="I5">
        <f>F9</f>
        <v>22.431941238747815</v>
      </c>
      <c r="J5" s="23" t="s">
        <v>359</v>
      </c>
    </row>
    <row r="6" spans="2:19" ht="15" thickBot="1">
      <c r="B6" s="98" t="s">
        <v>159</v>
      </c>
      <c r="C6" s="88">
        <f>'Mass fractions'!C5</f>
        <v>0.56198124465552102</v>
      </c>
      <c r="D6" s="88">
        <f>SUM(Protein!K2:K21)</f>
        <v>5.0945019202644763</v>
      </c>
      <c r="E6" s="88">
        <f>21.97/5.081</f>
        <v>4.3239519779570941</v>
      </c>
      <c r="F6" s="124">
        <f>D6*E6</f>
        <v>22.028381654833797</v>
      </c>
      <c r="H6" s="130" t="s">
        <v>365</v>
      </c>
      <c r="I6" s="97">
        <f>I4-I5</f>
        <v>53.118058761252186</v>
      </c>
      <c r="J6" s="96" t="s">
        <v>359</v>
      </c>
    </row>
    <row r="7" spans="2:19">
      <c r="B7" s="98" t="s">
        <v>157</v>
      </c>
      <c r="C7" s="88">
        <f>'Mass fractions'!C3</f>
        <v>3.1675306516947499E-2</v>
      </c>
      <c r="D7" s="88">
        <f>SUM(DNA!M2:M5)</f>
        <v>0.10303015754134433</v>
      </c>
      <c r="E7" s="88">
        <f>136.8/100.2</f>
        <v>1.3652694610778444</v>
      </c>
      <c r="F7" s="124">
        <f>D7*E7</f>
        <v>0.14066392766123659</v>
      </c>
    </row>
    <row r="8" spans="2:19" ht="15" thickBot="1">
      <c r="B8" s="123" t="s">
        <v>158</v>
      </c>
      <c r="C8" s="125">
        <f>'Mass fractions'!C4</f>
        <v>0.20946573664432999</v>
      </c>
      <c r="D8" s="125">
        <f>SUM(RNA!K2:K5)</f>
        <v>0.64696977905958108</v>
      </c>
      <c r="E8" s="125">
        <f>256/630</f>
        <v>0.40634920634920635</v>
      </c>
      <c r="F8" s="126">
        <f>D8*E8</f>
        <v>0.26289565625278216</v>
      </c>
    </row>
    <row r="9" spans="2:19" ht="15" thickBot="1">
      <c r="B9" s="120"/>
      <c r="C9" s="121"/>
      <c r="D9" s="121"/>
      <c r="E9" s="122" t="s">
        <v>363</v>
      </c>
      <c r="F9" s="127">
        <f>SUM(F6:F8)</f>
        <v>22.431941238747815</v>
      </c>
    </row>
    <row r="10" spans="2:19" ht="15" thickBot="1"/>
    <row r="11" spans="2:19" ht="67.5" customHeight="1">
      <c r="B11" s="223" t="s">
        <v>366</v>
      </c>
      <c r="C11" s="224"/>
      <c r="D11" s="224"/>
      <c r="E11" s="224"/>
      <c r="F11" s="224"/>
      <c r="G11" s="224"/>
      <c r="H11" s="224"/>
      <c r="I11" s="224"/>
      <c r="J11" s="224"/>
      <c r="K11" s="224"/>
      <c r="L11" s="224"/>
      <c r="M11" s="224"/>
      <c r="N11" s="224"/>
      <c r="O11" s="224"/>
      <c r="P11" s="224"/>
      <c r="Q11" s="224"/>
      <c r="R11" s="224"/>
      <c r="S11" s="225"/>
    </row>
    <row r="13" spans="2:19" ht="15" thickBot="1"/>
    <row r="14" spans="2:19" ht="16.149999999999999" thickBot="1">
      <c r="B14" s="209" t="s">
        <v>27</v>
      </c>
      <c r="C14" s="216"/>
      <c r="D14" s="216"/>
      <c r="E14" s="210"/>
    </row>
    <row r="15" spans="2:19">
      <c r="B15" s="220" t="s">
        <v>367</v>
      </c>
      <c r="C15" s="221"/>
      <c r="D15" s="221"/>
      <c r="E15" s="222"/>
    </row>
    <row r="16" spans="2:19">
      <c r="B16" s="217" t="s">
        <v>168</v>
      </c>
      <c r="C16" s="218"/>
      <c r="D16" s="218"/>
      <c r="E16" s="219"/>
    </row>
    <row r="17" spans="2:5">
      <c r="B17" s="232" t="s">
        <v>368</v>
      </c>
      <c r="C17" s="233"/>
      <c r="D17" s="233"/>
      <c r="E17" s="234"/>
    </row>
    <row r="18" spans="2:5">
      <c r="B18" s="232" t="s">
        <v>369</v>
      </c>
      <c r="C18" s="233"/>
      <c r="D18" s="233"/>
      <c r="E18" s="234"/>
    </row>
    <row r="19" spans="2:5">
      <c r="B19" s="217" t="s">
        <v>370</v>
      </c>
      <c r="C19" s="218"/>
      <c r="D19" s="218"/>
      <c r="E19" s="219"/>
    </row>
    <row r="20" spans="2:5">
      <c r="B20" s="217" t="s">
        <v>371</v>
      </c>
      <c r="C20" s="218"/>
      <c r="D20" s="218"/>
      <c r="E20" s="219"/>
    </row>
    <row r="21" spans="2:5" ht="15" thickBot="1">
      <c r="B21" s="235" t="s">
        <v>372</v>
      </c>
      <c r="C21" s="236"/>
      <c r="D21" s="236"/>
      <c r="E21" s="237"/>
    </row>
    <row r="23" spans="2:5">
      <c r="B23" s="34"/>
    </row>
    <row r="25" spans="2:5">
      <c r="B25" s="34"/>
    </row>
  </sheetData>
  <mergeCells count="12">
    <mergeCell ref="B17:E17"/>
    <mergeCell ref="B18:E18"/>
    <mergeCell ref="B19:E19"/>
    <mergeCell ref="B21:E21"/>
    <mergeCell ref="B20:E20"/>
    <mergeCell ref="H3:J3"/>
    <mergeCell ref="B14:E14"/>
    <mergeCell ref="B16:E16"/>
    <mergeCell ref="B15:E15"/>
    <mergeCell ref="B11:S11"/>
    <mergeCell ref="B4:F4"/>
    <mergeCell ref="B3:F3"/>
  </mergeCells>
  <hyperlinks>
    <hyperlink ref="B15" r:id="rId1" display="https://dx.doi.org/10.1038%2Fnbt.3956" xr:uid="{1F5426FD-696B-4C64-9424-35A375B49A2A}"/>
    <hyperlink ref="B18:E18" r:id="rId2" display="[4] doi: 10.1128/JB.181.8.2351-2357.1999" xr:uid="{D994D7BB-0F4D-4F1B-9F28-A4EF2D5F1611}"/>
    <hyperlink ref="B17:E17" r:id="rId3" display="[3] doi: 10.1128/jb.182.17.4934-4940.2000" xr:uid="{E3A8C075-F2C3-41E3-B5F5-46CCAB2D3202}"/>
    <hyperlink ref="B19:E19" r:id="rId4" display="[5] doi: 10.1128/JB.184.1.152-164.2002" xr:uid="{890218F3-1B38-4056-9DA4-BF6B0697149B}"/>
    <hyperlink ref="B20" r:id="rId5" xr:uid="{F5AE88ED-8C7A-4C4A-B4DC-A7ADEFA315B9}"/>
    <hyperlink ref="B21" r:id="rId6" xr:uid="{717C94E0-DCF7-4322-B1C9-7C80EF3C952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F2F10-FF7F-4EBC-B79C-85F51B3B7B10}">
  <dimension ref="A1:L15"/>
  <sheetViews>
    <sheetView workbookViewId="0">
      <selection activeCell="H5" sqref="H5"/>
    </sheetView>
  </sheetViews>
  <sheetFormatPr defaultColWidth="9.140625" defaultRowHeight="14.45"/>
  <cols>
    <col min="1" max="1" width="13.7109375" bestFit="1" customWidth="1"/>
    <col min="2" max="2" width="68.28515625" customWidth="1"/>
    <col min="3" max="3" width="16" bestFit="1" customWidth="1"/>
    <col min="4" max="4" width="20.42578125" customWidth="1"/>
    <col min="5" max="5" width="23.42578125" customWidth="1"/>
    <col min="6" max="6" width="21.85546875" bestFit="1" customWidth="1"/>
    <col min="7" max="7" width="38.85546875" customWidth="1"/>
    <col min="8" max="8" width="12.140625" customWidth="1"/>
    <col min="9" max="9" width="22.42578125" customWidth="1"/>
  </cols>
  <sheetData>
    <row r="1" spans="1:12" ht="24" customHeight="1" thickBot="1">
      <c r="A1" s="162" t="s">
        <v>145</v>
      </c>
      <c r="B1" s="84" t="s">
        <v>373</v>
      </c>
      <c r="C1" s="84" t="s">
        <v>173</v>
      </c>
      <c r="D1" s="85" t="s">
        <v>374</v>
      </c>
      <c r="E1" s="84" t="s">
        <v>175</v>
      </c>
      <c r="F1" s="163" t="s">
        <v>375</v>
      </c>
      <c r="G1" s="86" t="s">
        <v>178</v>
      </c>
      <c r="H1" s="84" t="s">
        <v>179</v>
      </c>
      <c r="I1" s="163" t="s">
        <v>180</v>
      </c>
    </row>
    <row r="2" spans="1:12">
      <c r="A2" s="41" t="s">
        <v>131</v>
      </c>
      <c r="B2" s="66" t="s">
        <v>132</v>
      </c>
      <c r="C2" s="56">
        <f>D2</f>
        <v>0.76531000000000005</v>
      </c>
      <c r="D2" s="43">
        <v>0.76531000000000005</v>
      </c>
      <c r="E2" s="42">
        <v>691.97199999999998</v>
      </c>
      <c r="F2" s="42">
        <f>D2*E2</f>
        <v>529.57309132</v>
      </c>
      <c r="G2" s="42">
        <f>F2/$F$5</f>
        <v>0.72430191754504947</v>
      </c>
      <c r="H2" s="42">
        <f>G2*$B$7</f>
        <v>6.7347295408508367E-2</v>
      </c>
      <c r="I2" s="87">
        <f>H2/E2*1000</f>
        <v>9.7326619297469219E-2</v>
      </c>
      <c r="L2" s="14"/>
    </row>
    <row r="3" spans="1:12">
      <c r="A3" s="28" t="s">
        <v>134</v>
      </c>
      <c r="B3" s="14" t="s">
        <v>135</v>
      </c>
      <c r="C3" s="57">
        <f t="shared" ref="C3" si="0">D3</f>
        <v>5.1020000000000003E-2</v>
      </c>
      <c r="D3" s="29">
        <v>5.1020000000000003E-2</v>
      </c>
      <c r="E3" s="14">
        <v>1351.854</v>
      </c>
      <c r="F3" s="14">
        <f t="shared" ref="F3:F4" si="1">D3*E3</f>
        <v>68.97159108000001</v>
      </c>
      <c r="G3" s="14">
        <f t="shared" ref="G3:G4" si="2">F3/$F$5</f>
        <v>9.4333070343240788E-2</v>
      </c>
      <c r="H3">
        <f>G3*$B$7</f>
        <v>8.7713106942074251E-3</v>
      </c>
      <c r="I3" s="2">
        <f t="shared" ref="I3:I4" si="3">H3/E3*1000</f>
        <v>6.4883565046280327E-3</v>
      </c>
      <c r="L3" s="14"/>
    </row>
    <row r="4" spans="1:12" ht="15" thickBot="1">
      <c r="A4" s="160" t="s">
        <v>136</v>
      </c>
      <c r="B4" s="95" t="s">
        <v>137</v>
      </c>
      <c r="C4" s="58">
        <f t="shared" ref="C4" si="4">D4</f>
        <v>0.18367</v>
      </c>
      <c r="D4" s="31">
        <v>0.18367</v>
      </c>
      <c r="E4" s="95">
        <v>721.97400000000005</v>
      </c>
      <c r="F4" s="95">
        <f t="shared" si="1"/>
        <v>132.60496458</v>
      </c>
      <c r="G4" s="95">
        <f t="shared" si="2"/>
        <v>0.18136501211170972</v>
      </c>
      <c r="H4" s="97">
        <f>G4*$B$7</f>
        <v>1.6863745285743095E-2</v>
      </c>
      <c r="I4" s="161">
        <f t="shared" si="3"/>
        <v>2.3357829071051165E-2</v>
      </c>
      <c r="L4" s="14"/>
    </row>
    <row r="5" spans="1:12" ht="15" thickBot="1">
      <c r="C5" s="57"/>
      <c r="D5" s="29"/>
      <c r="F5" s="14">
        <f>SUM(F2:F4)</f>
        <v>731.14964698000006</v>
      </c>
    </row>
    <row r="6" spans="1:12" ht="16.149999999999999" thickBot="1">
      <c r="A6" s="165" t="s">
        <v>152</v>
      </c>
      <c r="B6" s="47" t="s">
        <v>153</v>
      </c>
      <c r="D6" s="20"/>
      <c r="F6" t="s">
        <v>376</v>
      </c>
      <c r="I6" s="4"/>
    </row>
    <row r="7" spans="1:12" ht="15" thickBot="1">
      <c r="A7" s="83" t="s">
        <v>160</v>
      </c>
      <c r="B7" s="105">
        <v>9.2982351388458895E-2</v>
      </c>
    </row>
    <row r="9" spans="1:12" ht="15" thickBot="1"/>
    <row r="10" spans="1:12" ht="16.149999999999999" thickBot="1">
      <c r="A10" s="209" t="s">
        <v>27</v>
      </c>
      <c r="B10" s="216"/>
      <c r="C10" s="216"/>
      <c r="D10" s="210"/>
    </row>
    <row r="11" spans="1:12">
      <c r="A11" s="199" t="s">
        <v>193</v>
      </c>
      <c r="B11" s="200"/>
      <c r="C11" s="200"/>
      <c r="D11" s="201"/>
    </row>
    <row r="12" spans="1:12">
      <c r="A12" s="214" t="s">
        <v>377</v>
      </c>
      <c r="B12" s="174"/>
      <c r="C12" s="174"/>
      <c r="D12" s="215"/>
      <c r="E12" s="154"/>
    </row>
    <row r="13" spans="1:12">
      <c r="A13" s="214" t="s">
        <v>378</v>
      </c>
      <c r="B13" s="174"/>
      <c r="C13" s="174"/>
      <c r="D13" s="215"/>
      <c r="E13" s="154"/>
    </row>
    <row r="14" spans="1:12">
      <c r="A14" s="214" t="s">
        <v>379</v>
      </c>
      <c r="B14" s="174"/>
      <c r="C14" s="174"/>
      <c r="D14" s="215"/>
      <c r="E14" s="158"/>
    </row>
    <row r="15" spans="1:12" ht="15" thickBot="1">
      <c r="A15" s="238" t="s">
        <v>380</v>
      </c>
      <c r="B15" s="239"/>
      <c r="C15" s="239"/>
      <c r="D15" s="240"/>
    </row>
  </sheetData>
  <mergeCells count="6">
    <mergeCell ref="A10:D10"/>
    <mergeCell ref="A15:D15"/>
    <mergeCell ref="A14:D14"/>
    <mergeCell ref="A13:D13"/>
    <mergeCell ref="A12:D12"/>
    <mergeCell ref="A11:D11"/>
  </mergeCells>
  <hyperlinks>
    <hyperlink ref="A11" r:id="rId1" display="https://dx.doi.org/10.1038%2Fnbt.3956" xr:uid="{0CD94BD3-1A2D-4EF9-A1A4-36223E996851}"/>
    <hyperlink ref="A12" r:id="rId2" xr:uid="{0AC7AF77-691D-4931-A71D-05A3B5A3A494}"/>
    <hyperlink ref="A13" r:id="rId3" xr:uid="{46ACC16D-3E66-4602-AD7B-05A1718CB77A}"/>
    <hyperlink ref="A14" r:id="rId4" xr:uid="{4BC6F97D-B319-47B3-9E06-5643A206866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F86DD-889A-4649-AE60-97E4F1D98409}">
  <dimension ref="A1:K11"/>
  <sheetViews>
    <sheetView workbookViewId="0">
      <selection activeCell="B6" sqref="B6"/>
    </sheetView>
  </sheetViews>
  <sheetFormatPr defaultRowHeight="14.45"/>
  <cols>
    <col min="1" max="1" width="12.85546875" bestFit="1" customWidth="1"/>
    <col min="2" max="2" width="27.7109375" bestFit="1" customWidth="1"/>
    <col min="3" max="3" width="29.85546875" customWidth="1"/>
    <col min="4" max="4" width="16.5703125" customWidth="1"/>
    <col min="5" max="5" width="22.7109375" customWidth="1"/>
    <col min="6" max="6" width="15.5703125" customWidth="1"/>
    <col min="7" max="7" width="32" customWidth="1"/>
    <col min="8" max="8" width="12" customWidth="1"/>
    <col min="9" max="9" width="16.140625" customWidth="1"/>
    <col min="15" max="15" width="48.28515625" bestFit="1" customWidth="1"/>
  </cols>
  <sheetData>
    <row r="1" spans="1:11" ht="16.149999999999999" thickBot="1">
      <c r="A1" s="165" t="s">
        <v>145</v>
      </c>
      <c r="B1" s="38" t="s">
        <v>373</v>
      </c>
      <c r="C1" s="38" t="s">
        <v>173</v>
      </c>
      <c r="D1" s="47" t="s">
        <v>381</v>
      </c>
      <c r="E1" s="38" t="s">
        <v>175</v>
      </c>
      <c r="F1" s="166" t="s">
        <v>382</v>
      </c>
      <c r="G1" s="37" t="s">
        <v>178</v>
      </c>
      <c r="H1" s="38" t="s">
        <v>179</v>
      </c>
      <c r="I1" s="166" t="s">
        <v>180</v>
      </c>
    </row>
    <row r="2" spans="1:11" ht="15" thickBot="1">
      <c r="A2" s="61" t="s">
        <v>138</v>
      </c>
      <c r="B2" s="62" t="s">
        <v>139</v>
      </c>
      <c r="C2" s="62">
        <v>100</v>
      </c>
      <c r="D2" s="63">
        <v>1</v>
      </c>
      <c r="E2" s="62">
        <v>4171.17</v>
      </c>
      <c r="F2" s="62">
        <f>D2*E2</f>
        <v>4171.17</v>
      </c>
      <c r="G2" s="62">
        <v>1</v>
      </c>
      <c r="H2" s="62">
        <f>G2*$B$6</f>
        <v>3.4740658760523097E-2</v>
      </c>
      <c r="I2" s="64">
        <f>H2/E2*1000</f>
        <v>8.3287563826272004E-3</v>
      </c>
    </row>
    <row r="3" spans="1:11">
      <c r="A3" s="14"/>
      <c r="B3" s="14"/>
      <c r="C3" s="57"/>
      <c r="D3" s="29"/>
      <c r="F3" s="14"/>
      <c r="K3" s="14"/>
    </row>
    <row r="4" spans="1:11" ht="15" thickBot="1">
      <c r="A4" s="14"/>
      <c r="B4" s="14"/>
      <c r="C4" s="57"/>
      <c r="D4" s="29"/>
      <c r="F4" s="14"/>
    </row>
    <row r="5" spans="1:11" ht="16.149999999999999" thickBot="1">
      <c r="A5" s="21" t="s">
        <v>152</v>
      </c>
      <c r="B5" s="39" t="s">
        <v>153</v>
      </c>
      <c r="C5" s="57"/>
      <c r="D5" s="29"/>
      <c r="F5" s="14"/>
    </row>
    <row r="6" spans="1:11" ht="15" thickBot="1">
      <c r="A6" s="160" t="s">
        <v>161</v>
      </c>
      <c r="B6" s="54">
        <v>3.4740658760523097E-2</v>
      </c>
      <c r="D6" s="20"/>
      <c r="F6" s="4"/>
      <c r="I6" s="4"/>
    </row>
    <row r="8" spans="1:11" ht="15" thickBot="1"/>
    <row r="9" spans="1:11" ht="16.149999999999999" thickBot="1">
      <c r="A9" s="209" t="s">
        <v>27</v>
      </c>
      <c r="B9" s="216"/>
      <c r="C9" s="216"/>
      <c r="D9" s="216"/>
      <c r="E9" s="216"/>
      <c r="F9" s="210"/>
    </row>
    <row r="10" spans="1:11">
      <c r="A10" s="199" t="s">
        <v>193</v>
      </c>
      <c r="B10" s="200"/>
      <c r="C10" s="200"/>
      <c r="D10" s="200"/>
      <c r="E10" s="200"/>
      <c r="F10" s="201"/>
    </row>
    <row r="11" spans="1:11" ht="15" thickBot="1">
      <c r="A11" s="241" t="s">
        <v>380</v>
      </c>
      <c r="B11" s="242"/>
      <c r="C11" s="242"/>
      <c r="D11" s="242"/>
      <c r="E11" s="242"/>
      <c r="F11" s="243"/>
    </row>
  </sheetData>
  <mergeCells count="3">
    <mergeCell ref="A11:F11"/>
    <mergeCell ref="A10:F10"/>
    <mergeCell ref="A9:F9"/>
  </mergeCells>
  <hyperlinks>
    <hyperlink ref="A10" r:id="rId1" display="https://dx.doi.org/10.1038%2Fnbt.3956" xr:uid="{E8317EF5-D796-490D-881F-AB038ACD2EB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lalinc4820</dc:creator>
  <cp:keywords/>
  <dc:description/>
  <cp:lastModifiedBy>Bergthor Traustason</cp:lastModifiedBy>
  <cp:revision/>
  <dcterms:created xsi:type="dcterms:W3CDTF">2021-05-14T22:20:44Z</dcterms:created>
  <dcterms:modified xsi:type="dcterms:W3CDTF">2022-07-02T22:42:36Z</dcterms:modified>
  <cp:category/>
  <cp:contentStatus/>
</cp:coreProperties>
</file>