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0479A7B1-FBA8-3D49-BDC0-BA171CF1EB46}" xr6:coauthVersionLast="43" xr6:coauthVersionMax="43" xr10:uidLastSave="{00000000-0000-0000-0000-000000000000}"/>
  <bookViews>
    <workbookView xWindow="2500" yWindow="1280" windowWidth="28800" windowHeight="18420" tabRatio="500" xr2:uid="{00000000-000D-0000-FFFF-FFFF00000000}"/>
  </bookViews>
  <sheets>
    <sheet name="Sheet2" sheetId="2" r:id="rId1"/>
  </sheets>
  <definedNames>
    <definedName name="ABCdrug">#REF!</definedName>
    <definedName name="ABCsol">#REF!</definedName>
    <definedName name="Cavg">#REF!</definedName>
    <definedName name="CL">Sheet2!$F$4</definedName>
    <definedName name="CL_">#REF!</definedName>
    <definedName name="Dose">#REF!</definedName>
    <definedName name="eps">#REF!</definedName>
    <definedName name="F">Sheet2!$F$2</definedName>
    <definedName name="Imax">Sheet2!$F$21</definedName>
    <definedName name="k12_">Sheet2!$F$9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_">Sheet2!$F$10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a">Sheet2!$F$3</definedName>
    <definedName name="Kd">#REF!</definedName>
    <definedName name="Kd_DT">Sheet2!$F$27</definedName>
    <definedName name="Kd_TL">Sheet2!$F$34</definedName>
    <definedName name="Kd_ugml">Sheet2!$F$26</definedName>
    <definedName name="keD">Sheet2!$F$8</definedName>
    <definedName name="keD3_">#REF!</definedName>
    <definedName name="keDM3">#REF!</definedName>
    <definedName name="keDMtot">#REF!</definedName>
    <definedName name="keDS1">#REF!</definedName>
    <definedName name="keDT">Sheet2!$F$22</definedName>
    <definedName name="keL">Sheet2!$F$32</definedName>
    <definedName name="keM">#REF!</definedName>
    <definedName name="keM3_">#REF!</definedName>
    <definedName name="keT">Sheet2!$F$20</definedName>
    <definedName name="keTL">Sheet2!$F$33</definedName>
    <definedName name="keTs">#REF!</definedName>
    <definedName name="Km">Sheet2!$F$14</definedName>
    <definedName name="Km_ugml">Sheet2!$F$12</definedName>
    <definedName name="koff">#REF!</definedName>
    <definedName name="koff_DT">Sheet2!$F$29</definedName>
    <definedName name="koff_TL">Sheet2!$F$36</definedName>
    <definedName name="kon">#REF!</definedName>
    <definedName name="kon_DT">Sheet2!$F$30</definedName>
    <definedName name="kon_TL">Sheet2!$F$37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s_DT">Sheet2!$F$28</definedName>
    <definedName name="Kss_TL">Sheet2!$F$35</definedName>
    <definedName name="ksyn_ngml">Sheet2!$F$18</definedName>
    <definedName name="ksynL">Sheet2!$F$31</definedName>
    <definedName name="ksynT">Sheet2!$F$19</definedName>
    <definedName name="ksynTs">#REF!</definedName>
    <definedName name="ksynTs_ngml">#REF!</definedName>
    <definedName name="L0">Sheet2!$F$25</definedName>
    <definedName name="M10_">#REF!</definedName>
    <definedName name="M30_">#REF!</definedName>
    <definedName name="Mfrac">#REF!</definedName>
    <definedName name="MWD">Sheet2!$F$15</definedName>
    <definedName name="MWL">Sheet2!$F$17</definedName>
    <definedName name="MWLm">#REF!</definedName>
    <definedName name="MWLs">#REF!</definedName>
    <definedName name="MWS">#REF!</definedName>
    <definedName name="MWT">Sheet2!$F$16</definedName>
    <definedName name="MWTm">#REF!</definedName>
    <definedName name="MWTs">#REF!</definedName>
    <definedName name="Npercell">#REF!</definedName>
    <definedName name="P">#REF!</definedName>
    <definedName name="Parameter">Sheet2!$F$1</definedName>
    <definedName name="Q">Sheet2!$F$6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0">Sheet2!$F$23</definedName>
    <definedName name="Tau">#REF!</definedName>
    <definedName name="Tfrac">#REF!</definedName>
    <definedName name="TL0">Sheet2!$F$24</definedName>
    <definedName name="V1_">Sheet2!$F$5</definedName>
    <definedName name="V2_">Sheet2!$F$7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Sheet2!$F$13</definedName>
    <definedName name="Vm_ugml">Sheet2!$F$11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31" i="2" s="1"/>
  <c r="F37" i="2"/>
  <c r="F30" i="2"/>
  <c r="F27" i="2"/>
  <c r="F22" i="2"/>
  <c r="F19" i="2"/>
  <c r="F14" i="2"/>
  <c r="F13" i="2"/>
  <c r="I23" i="2"/>
  <c r="I21" i="2"/>
  <c r="I14" i="2"/>
  <c r="I16" i="2"/>
  <c r="I29" i="2"/>
  <c r="I24" i="2"/>
  <c r="I20" i="2"/>
  <c r="I28" i="2"/>
  <c r="I36" i="2"/>
  <c r="I11" i="2"/>
  <c r="I19" i="2"/>
  <c r="I17" i="2"/>
  <c r="I22" i="2"/>
  <c r="I25" i="2"/>
  <c r="I12" i="2"/>
  <c r="I13" i="2"/>
  <c r="I32" i="2"/>
  <c r="I37" i="2"/>
  <c r="I33" i="2"/>
  <c r="I34" i="2"/>
  <c r="I27" i="2"/>
  <c r="I18" i="2"/>
  <c r="I15" i="2"/>
  <c r="I26" i="2"/>
  <c r="I31" i="2"/>
  <c r="I35" i="2"/>
  <c r="I30" i="2"/>
  <c r="F10" i="2" l="1"/>
  <c r="F9" i="2"/>
  <c r="F8" i="2"/>
  <c r="I3" i="2"/>
  <c r="I2" i="2"/>
  <c r="I5" i="2"/>
  <c r="I6" i="2"/>
  <c r="I7" i="2"/>
  <c r="I8" i="2"/>
  <c r="I9" i="2"/>
  <c r="I4" i="2"/>
  <c r="I10" i="2"/>
  <c r="F28" i="2" l="1"/>
  <c r="F35" i="2"/>
</calcChain>
</file>

<file path=xl/sharedStrings.xml><?xml version="1.0" encoding="utf-8"?>
<sst xmlns="http://schemas.openxmlformats.org/spreadsheetml/2006/main" count="246" uniqueCount="98">
  <si>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</si>
  <si>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</si>
  <si>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</si>
  <si>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</si>
  <si>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</si>
  <si>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</si>
  <si>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</si>
  <si>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</si>
  <si>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</si>
  <si>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</si>
  <si>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</si>
  <si>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</si>
  <si>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</si>
  <si>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</si>
  <si>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</si>
  <si>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</si>
  <si>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</si>
  <si>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</si>
  <si>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</si>
  <si>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</si>
  <si>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</si>
  <si>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</si>
  <si>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</si>
  <si>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</si>
  <si>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</si>
  <si>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</si>
  <si>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</si>
  <si>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</si>
  <si>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</si>
  <si>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</si>
  <si>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</si>
  <si>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</si>
  <si>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</si>
  <si>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</si>
  <si>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</si>
  <si>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</si>
  <si>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</si>
  <si>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</si>
  <si>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</si>
  <si>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</si>
  <si>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</si>
  <si>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</si>
  <si>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ug/ml</t>
  </si>
  <si>
    <t>k12</t>
  </si>
  <si>
    <t>k21</t>
  </si>
  <si>
    <t>Gibiansky12 - Table 1 doi 10.1007/s10928-011-9227-z</t>
  </si>
  <si>
    <t>Elimination Rate</t>
  </si>
  <si>
    <t>ksyn_ngml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</si>
  <si>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</si>
  <si>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</si>
  <si>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</si>
  <si>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</si>
  <si>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</si>
  <si>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</si>
  <si>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</si>
  <si>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</si>
  <si>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</si>
  <si>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</si>
  <si>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</si>
  <si>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</si>
  <si>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</si>
  <si>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</si>
  <si>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</si>
  <si>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</si>
  <si>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</si>
  <si>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</si>
  <si>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</si>
  <si>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</si>
  <si>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</si>
  <si>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</si>
  <si>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</si>
  <si>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</si>
  <si>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</si>
  <si>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</si>
  <si>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</si>
  <si>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</si>
  <si>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</si>
  <si>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</si>
  <si>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</si>
  <si>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</si>
  <si>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</si>
  <si>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</si>
  <si>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</si>
  <si>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Soluble Target (IL6-R)</t>
  </si>
  <si>
    <t>Drug (Tocili)</t>
  </si>
  <si>
    <t>Soluble Ligand (IL-6)</t>
  </si>
  <si>
    <t>ng/ml/d</t>
  </si>
  <si>
    <t>ug/ml/d</t>
  </si>
  <si>
    <t>DOI: 10.1111/j.1349-7006.1992.tb00117.x</t>
  </si>
  <si>
    <t>Clin Exp Immunol. 1988 Feb;71(2):314-9. PMID: 3280187</t>
  </si>
  <si>
    <t>Soluble Ligand (IL6)</t>
  </si>
  <si>
    <t>Equilibration Constant</t>
  </si>
  <si>
    <t>Kss_DT</t>
  </si>
  <si>
    <t>Kss_TL</t>
  </si>
  <si>
    <t>Initial</t>
  </si>
  <si>
    <t>Complex</t>
  </si>
  <si>
    <t>TL0</t>
  </si>
  <si>
    <t>guess that it's similar to 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</si>
</sst>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F24" sqref="F24"/>
    </sheetView>
  </sheetViews>
  <sheetFormatPr baseColWidth="10" defaultColWidth="8.83203125" defaultRowHeight="16" x14ac:dyDescent="0.2"/>
  <cols>
    <col min="3" max="3" width="20.83203125" customWidth="1"/>
    <col min="4" max="4" width="19.33203125" customWidth="1"/>
    <col min="8" max="8" width="16.33203125" style="1" customWidth="1"/>
    <col min="9" max="9" width="31" style="1" customWidth="1"/>
    <col min="10" max="10" width="20.5" style="1" customWidth="1"/>
    <col min="13" max="13" width="35.1640625" customWidth="1"/>
    <col min="14" max="14" width="9" style="5"/>
  </cols>
  <sheetData>
    <row r="1" spans="1:14" s="4" customFormat="1" x14ac:dyDescent="0.2">
      <c r="A1" s="2" t="s">
        <v>6</v>
      </c>
      <c r="B1" s="2" t="s">
        <v>13</v>
      </c>
      <c r="C1" s="2" t="s">
        <v>25</v>
      </c>
      <c r="D1" s="2" t="s">
        <v>19</v>
      </c>
      <c r="E1" s="2" t="s">
        <v>0</v>
      </c>
      <c r="F1" s="2" t="s">
        <v>5</v>
      </c>
      <c r="G1" s="2" t="s">
        <v>1</v>
      </c>
      <c r="H1" s="3" t="s">
        <v>30</v>
      </c>
      <c r="I1" s="3" t="s">
        <v>32</v>
      </c>
      <c r="J1" s="3" t="s">
        <v>9</v>
      </c>
      <c r="N1" s="9"/>
    </row>
    <row r="2" spans="1:14" x14ac:dyDescent="0.2">
      <c r="A2" s="6">
        <v>1</v>
      </c>
      <c r="B2" s="6" t="s">
        <v>14</v>
      </c>
      <c r="C2" s="6" t="s">
        <v>84</v>
      </c>
      <c r="D2" s="6" t="s">
        <v>78</v>
      </c>
      <c r="E2" s="6" t="s">
        <v>76</v>
      </c>
      <c r="F2" s="6">
        <v>0</v>
      </c>
      <c r="G2" s="6" t="s">
        <v>3</v>
      </c>
      <c r="H2" s="14" t="s">
        <v>79</v>
      </c>
      <c r="I2" s="7" t="str">
        <f ca="1">_xlfn.IFNA(_xlfn.FORMULATEXT(F2),"")</f>
        <v/>
      </c>
      <c r="J2" s="7"/>
      <c r="K2" s="8"/>
      <c r="L2" s="8"/>
      <c r="M2" s="8"/>
    </row>
    <row r="3" spans="1:14" x14ac:dyDescent="0.2">
      <c r="A3" s="6">
        <v>2</v>
      </c>
      <c r="B3" s="6" t="s">
        <v>14</v>
      </c>
      <c r="C3" s="6" t="s">
        <v>84</v>
      </c>
      <c r="D3" s="6" t="s">
        <v>80</v>
      </c>
      <c r="E3" s="6" t="s">
        <v>77</v>
      </c>
      <c r="F3" s="6">
        <v>0</v>
      </c>
      <c r="G3" s="6" t="s">
        <v>4</v>
      </c>
      <c r="H3" s="14" t="s">
        <v>79</v>
      </c>
      <c r="I3" s="7" t="str">
        <f t="shared" ref="I3:I37" ca="1" si="0">_xlfn.IFNA(_xlfn.FORMULATEXT(F3),"")</f>
        <v/>
      </c>
      <c r="J3" s="7"/>
      <c r="K3" s="8"/>
      <c r="L3" s="8"/>
      <c r="M3" s="8"/>
    </row>
    <row r="4" spans="1:14" x14ac:dyDescent="0.2">
      <c r="A4" s="6">
        <v>3</v>
      </c>
      <c r="B4" s="6" t="s">
        <v>14</v>
      </c>
      <c r="C4" s="6" t="s">
        <v>84</v>
      </c>
      <c r="D4" s="6" t="s">
        <v>20</v>
      </c>
      <c r="E4" s="6" t="s">
        <v>10</v>
      </c>
      <c r="F4" s="6">
        <v>0.28899999999999998</v>
      </c>
      <c r="G4" s="6" t="s">
        <v>11</v>
      </c>
      <c r="H4" s="14" t="s">
        <v>17</v>
      </c>
      <c r="I4" s="7" t="str">
        <f t="shared" ca="1" si="0"/>
        <v/>
      </c>
      <c r="J4" s="7" t="s">
        <v>45</v>
      </c>
      <c r="K4" s="8"/>
      <c r="L4" s="8"/>
      <c r="M4" s="8"/>
    </row>
    <row r="5" spans="1:14" x14ac:dyDescent="0.2">
      <c r="A5" s="6">
        <v>4</v>
      </c>
      <c r="B5" s="6" t="s">
        <v>14</v>
      </c>
      <c r="C5" s="6" t="s">
        <v>84</v>
      </c>
      <c r="D5" s="6" t="s">
        <v>22</v>
      </c>
      <c r="E5" s="6" t="s">
        <v>36</v>
      </c>
      <c r="F5" s="6">
        <v>3.71</v>
      </c>
      <c r="G5" s="6" t="s">
        <v>2</v>
      </c>
      <c r="H5" s="14" t="s">
        <v>17</v>
      </c>
      <c r="I5" s="7" t="str">
        <f t="shared" ca="1" si="0"/>
        <v/>
      </c>
      <c r="J5" s="7" t="s">
        <v>45</v>
      </c>
      <c r="K5" s="8"/>
      <c r="L5" s="8"/>
      <c r="M5" s="8"/>
    </row>
    <row r="6" spans="1:14" x14ac:dyDescent="0.2">
      <c r="A6" s="6">
        <v>5</v>
      </c>
      <c r="B6" s="6" t="s">
        <v>14</v>
      </c>
      <c r="C6" s="6" t="s">
        <v>84</v>
      </c>
      <c r="D6" s="6" t="s">
        <v>21</v>
      </c>
      <c r="E6" s="6" t="s">
        <v>12</v>
      </c>
      <c r="F6" s="6">
        <v>0.20200000000000001</v>
      </c>
      <c r="G6" s="6" t="s">
        <v>11</v>
      </c>
      <c r="H6" s="14" t="s">
        <v>17</v>
      </c>
      <c r="I6" s="7" t="str">
        <f t="shared" ca="1" si="0"/>
        <v/>
      </c>
      <c r="J6" s="7" t="s">
        <v>45</v>
      </c>
      <c r="K6" s="8"/>
      <c r="L6" s="8"/>
      <c r="M6" s="8"/>
    </row>
    <row r="7" spans="1:14" x14ac:dyDescent="0.2">
      <c r="A7" s="6">
        <v>6</v>
      </c>
      <c r="B7" s="6" t="s">
        <v>14</v>
      </c>
      <c r="C7" s="6" t="s">
        <v>84</v>
      </c>
      <c r="D7" s="6" t="s">
        <v>23</v>
      </c>
      <c r="E7" s="6" t="s">
        <v>37</v>
      </c>
      <c r="F7" s="6">
        <v>3.45</v>
      </c>
      <c r="G7" s="6" t="s">
        <v>2</v>
      </c>
      <c r="H7" s="14" t="s">
        <v>17</v>
      </c>
      <c r="I7" s="7" t="str">
        <f t="shared" ca="1" si="0"/>
        <v/>
      </c>
      <c r="J7" s="7" t="s">
        <v>45</v>
      </c>
      <c r="K7" s="8"/>
      <c r="L7" s="8"/>
      <c r="M7" s="8"/>
    </row>
    <row r="8" spans="1:14" x14ac:dyDescent="0.2">
      <c r="A8" s="6">
        <v>7</v>
      </c>
      <c r="B8" s="6" t="s">
        <v>14</v>
      </c>
      <c r="C8" s="6" t="s">
        <v>84</v>
      </c>
      <c r="D8" s="6" t="s">
        <v>46</v>
      </c>
      <c r="E8" s="6" t="s">
        <v>35</v>
      </c>
      <c r="F8" s="16">
        <f>CL/V1_</f>
        <v>7.7897574123989219E-2</v>
      </c>
      <c r="G8" s="6" t="s">
        <v>4</v>
      </c>
      <c r="H8" s="14" t="s">
        <v>16</v>
      </c>
      <c r="I8" s="7" t="str">
        <f t="shared" ca="1" si="0"/>
        <v>=CL/V1_</v>
      </c>
      <c r="J8" s="7"/>
      <c r="K8" s="8"/>
      <c r="L8" s="8"/>
      <c r="M8" s="8"/>
    </row>
    <row r="9" spans="1:14" x14ac:dyDescent="0.2">
      <c r="A9" s="6">
        <v>8</v>
      </c>
      <c r="B9" s="6" t="s">
        <v>14</v>
      </c>
      <c r="C9" s="6" t="s">
        <v>84</v>
      </c>
      <c r="D9" s="6" t="s">
        <v>24</v>
      </c>
      <c r="E9" s="6" t="s">
        <v>43</v>
      </c>
      <c r="F9" s="16">
        <f>Q/V1_</f>
        <v>5.4447439353099737E-2</v>
      </c>
      <c r="G9" s="6" t="s">
        <v>4</v>
      </c>
      <c r="H9" s="14" t="s">
        <v>16</v>
      </c>
      <c r="I9" s="7" t="str">
        <f t="shared" ca="1" si="0"/>
        <v>=Q/V1_</v>
      </c>
      <c r="J9" s="7"/>
      <c r="K9" s="8"/>
      <c r="L9" s="8"/>
      <c r="M9" s="8"/>
    </row>
    <row r="10" spans="1:14" x14ac:dyDescent="0.2">
      <c r="A10" s="6">
        <v>9</v>
      </c>
      <c r="B10" s="6" t="s">
        <v>14</v>
      </c>
      <c r="C10" s="6" t="s">
        <v>84</v>
      </c>
      <c r="D10" s="6" t="s">
        <v>26</v>
      </c>
      <c r="E10" s="6" t="s">
        <v>44</v>
      </c>
      <c r="F10" s="16">
        <f>Q/V2_</f>
        <v>5.8550724637681163E-2</v>
      </c>
      <c r="G10" s="6" t="s">
        <v>4</v>
      </c>
      <c r="H10" s="14" t="s">
        <v>16</v>
      </c>
      <c r="I10" s="7" t="str">
        <f t="shared" ca="1" si="0"/>
        <v>=Q/V2_</v>
      </c>
      <c r="J10" s="7"/>
      <c r="K10" s="8"/>
      <c r="L10" s="8"/>
      <c r="M10" s="8"/>
    </row>
    <row r="11" spans="1:14" s="11" customFormat="1" x14ac:dyDescent="0.2">
      <c r="A11" s="6">
        <v>10</v>
      </c>
      <c r="B11" s="10" t="s">
        <v>14</v>
      </c>
      <c r="C11" s="10" t="s">
        <v>84</v>
      </c>
      <c r="D11" s="6" t="s">
        <v>57</v>
      </c>
      <c r="E11" s="6" t="s">
        <v>81</v>
      </c>
      <c r="F11" s="6">
        <v>1.41</v>
      </c>
      <c r="G11" s="6" t="s">
        <v>87</v>
      </c>
      <c r="H11" s="17" t="s">
        <v>17</v>
      </c>
      <c r="I11" s="7" t="str">
        <f t="shared" ca="1" si="0"/>
        <v/>
      </c>
      <c r="J11" s="7" t="s">
        <v>45</v>
      </c>
      <c r="K11" s="8"/>
      <c r="L11" s="8"/>
      <c r="M11" s="8"/>
      <c r="N11" s="12"/>
    </row>
    <row r="12" spans="1:14" x14ac:dyDescent="0.2">
      <c r="A12" s="6">
        <v>11</v>
      </c>
      <c r="B12" s="6" t="s">
        <v>14</v>
      </c>
      <c r="C12" s="6" t="s">
        <v>84</v>
      </c>
      <c r="D12" s="6" t="s">
        <v>58</v>
      </c>
      <c r="E12" s="6" t="s">
        <v>82</v>
      </c>
      <c r="F12" s="15">
        <v>0.36699999999999999</v>
      </c>
      <c r="G12" s="6" t="s">
        <v>42</v>
      </c>
      <c r="H12" s="17" t="s">
        <v>17</v>
      </c>
      <c r="I12" s="7" t="str">
        <f t="shared" ca="1" si="0"/>
        <v/>
      </c>
      <c r="J12" s="7" t="s">
        <v>45</v>
      </c>
      <c r="K12" s="8"/>
      <c r="L12" s="8"/>
      <c r="M12" s="8"/>
    </row>
    <row r="13" spans="1:14" x14ac:dyDescent="0.2">
      <c r="A13" s="6">
        <v>12</v>
      </c>
      <c r="B13" s="6" t="s">
        <v>14</v>
      </c>
      <c r="C13" s="6" t="s">
        <v>84</v>
      </c>
      <c r="D13" s="6" t="s">
        <v>57</v>
      </c>
      <c r="E13" s="6" t="s">
        <v>38</v>
      </c>
      <c r="F13" s="15">
        <f>Vm_ugml*1000/MWD</f>
        <v>9.5270270270270263</v>
      </c>
      <c r="G13" s="6" t="s">
        <v>7</v>
      </c>
      <c r="H13" s="17" t="s">
        <v>16</v>
      </c>
      <c r="I13" s="7" t="str">
        <f t="shared" ca="1" si="0"/>
        <v>=Vm_ugml*1000/MWD</v>
      </c>
      <c r="J13" s="7"/>
      <c r="K13" s="8"/>
      <c r="L13" s="8"/>
      <c r="M13" s="8"/>
    </row>
    <row r="14" spans="1:14" x14ac:dyDescent="0.2">
      <c r="A14" s="6">
        <v>13</v>
      </c>
      <c r="B14" s="6" t="s">
        <v>14</v>
      </c>
      <c r="C14" s="6" t="s">
        <v>84</v>
      </c>
      <c r="D14" s="6" t="s">
        <v>58</v>
      </c>
      <c r="E14" s="6" t="s">
        <v>39</v>
      </c>
      <c r="F14" s="15">
        <f>Km_ugml*1000/MWD</f>
        <v>2.4797297297297298</v>
      </c>
      <c r="G14" s="6" t="s">
        <v>15</v>
      </c>
      <c r="H14" s="17" t="s">
        <v>16</v>
      </c>
      <c r="I14" s="7" t="str">
        <f t="shared" ca="1" si="0"/>
        <v>=Km_ugml*1000/MWD</v>
      </c>
      <c r="J14" s="7"/>
      <c r="K14" s="8"/>
      <c r="L14" s="8"/>
      <c r="M14" s="8"/>
    </row>
    <row r="15" spans="1:14" x14ac:dyDescent="0.2">
      <c r="A15" s="6">
        <v>14</v>
      </c>
      <c r="B15" s="6" t="s">
        <v>34</v>
      </c>
      <c r="C15" s="6" t="s">
        <v>84</v>
      </c>
      <c r="D15" s="6" t="s">
        <v>28</v>
      </c>
      <c r="E15" s="6" t="s">
        <v>31</v>
      </c>
      <c r="F15" s="6">
        <v>148</v>
      </c>
      <c r="G15" s="6" t="s">
        <v>29</v>
      </c>
      <c r="H15" s="17" t="s">
        <v>17</v>
      </c>
      <c r="I15" s="7" t="str">
        <f t="shared" ca="1" si="0"/>
        <v/>
      </c>
      <c r="J15" s="7" t="s">
        <v>60</v>
      </c>
      <c r="K15" s="8"/>
      <c r="L15" s="8"/>
      <c r="M15" s="8"/>
    </row>
    <row r="16" spans="1:14" x14ac:dyDescent="0.2">
      <c r="A16" s="6">
        <v>15</v>
      </c>
      <c r="B16" s="6" t="s">
        <v>34</v>
      </c>
      <c r="C16" s="6" t="s">
        <v>83</v>
      </c>
      <c r="D16" s="6" t="s">
        <v>28</v>
      </c>
      <c r="E16" s="6" t="s">
        <v>62</v>
      </c>
      <c r="F16" s="6">
        <v>52</v>
      </c>
      <c r="G16" s="6" t="s">
        <v>29</v>
      </c>
      <c r="H16" s="17" t="s">
        <v>17</v>
      </c>
      <c r="I16" s="7" t="str">
        <f t="shared" ca="1" si="0"/>
        <v/>
      </c>
      <c r="J16" s="7" t="s">
        <v>88</v>
      </c>
      <c r="K16" s="8"/>
      <c r="L16" s="8"/>
      <c r="M16" s="8"/>
    </row>
    <row r="17" spans="1:14" x14ac:dyDescent="0.2">
      <c r="A17" s="6">
        <v>16</v>
      </c>
      <c r="B17" s="6" t="s">
        <v>34</v>
      </c>
      <c r="C17" s="6" t="s">
        <v>90</v>
      </c>
      <c r="D17" s="6" t="s">
        <v>28</v>
      </c>
      <c r="E17" s="6" t="s">
        <v>63</v>
      </c>
      <c r="F17" s="6">
        <v>21</v>
      </c>
      <c r="G17" s="6" t="s">
        <v>29</v>
      </c>
      <c r="H17" s="17" t="s">
        <v>17</v>
      </c>
      <c r="I17" s="7" t="str">
        <f t="shared" ca="1" si="0"/>
        <v/>
      </c>
      <c r="J17" s="7" t="s">
        <v>89</v>
      </c>
      <c r="K17" s="8"/>
      <c r="L17" s="8"/>
      <c r="M17" s="8"/>
    </row>
    <row r="18" spans="1:14" s="11" customFormat="1" x14ac:dyDescent="0.2">
      <c r="A18" s="6">
        <v>17</v>
      </c>
      <c r="B18" s="10" t="s">
        <v>59</v>
      </c>
      <c r="C18" s="10" t="s">
        <v>83</v>
      </c>
      <c r="D18" s="6" t="s">
        <v>49</v>
      </c>
      <c r="E18" s="6" t="s">
        <v>47</v>
      </c>
      <c r="F18" s="6">
        <v>47.8</v>
      </c>
      <c r="G18" s="6" t="s">
        <v>86</v>
      </c>
      <c r="H18" s="17" t="s">
        <v>17</v>
      </c>
      <c r="I18" s="7" t="str">
        <f t="shared" ca="1" si="0"/>
        <v/>
      </c>
      <c r="J18" s="7" t="s">
        <v>48</v>
      </c>
      <c r="K18" s="8"/>
      <c r="L18" s="8"/>
      <c r="M18" s="8"/>
      <c r="N18" s="12"/>
    </row>
    <row r="19" spans="1:14" x14ac:dyDescent="0.2">
      <c r="A19" s="6">
        <v>18</v>
      </c>
      <c r="B19" s="6" t="s">
        <v>59</v>
      </c>
      <c r="C19" s="6" t="s">
        <v>83</v>
      </c>
      <c r="D19" s="6" t="s">
        <v>49</v>
      </c>
      <c r="E19" s="6" t="s">
        <v>64</v>
      </c>
      <c r="F19" s="15">
        <f>ksyn_ngml/MWT</f>
        <v>0.91923076923076918</v>
      </c>
      <c r="G19" s="6" t="s">
        <v>7</v>
      </c>
      <c r="H19" s="17" t="s">
        <v>16</v>
      </c>
      <c r="I19" s="7" t="str">
        <f t="shared" ca="1" si="0"/>
        <v>=ksyn_ngml/MWT</v>
      </c>
      <c r="J19" s="7"/>
      <c r="K19" s="8"/>
      <c r="L19" s="8"/>
      <c r="M19" s="8"/>
    </row>
    <row r="20" spans="1:14" x14ac:dyDescent="0.2">
      <c r="A20" s="6">
        <v>19</v>
      </c>
      <c r="B20" s="6" t="s">
        <v>59</v>
      </c>
      <c r="C20" s="6" t="s">
        <v>83</v>
      </c>
      <c r="D20" s="6" t="s">
        <v>46</v>
      </c>
      <c r="E20" s="6" t="s">
        <v>40</v>
      </c>
      <c r="F20" s="6">
        <v>1.26</v>
      </c>
      <c r="G20" s="6" t="s">
        <v>4</v>
      </c>
      <c r="H20" s="17" t="s">
        <v>17</v>
      </c>
      <c r="I20" s="7" t="str">
        <f t="shared" ca="1" si="0"/>
        <v/>
      </c>
      <c r="J20" s="7" t="s">
        <v>48</v>
      </c>
      <c r="K20" s="8"/>
      <c r="L20" s="8"/>
      <c r="M20" s="8"/>
    </row>
    <row r="21" spans="1:14" x14ac:dyDescent="0.2">
      <c r="A21" s="6">
        <v>20</v>
      </c>
      <c r="B21" s="6" t="s">
        <v>59</v>
      </c>
      <c r="C21" s="6" t="s">
        <v>83</v>
      </c>
      <c r="D21" s="6" t="s">
        <v>61</v>
      </c>
      <c r="E21" s="6" t="s">
        <v>41</v>
      </c>
      <c r="F21" s="15">
        <v>0.93899999999999995</v>
      </c>
      <c r="G21" s="6" t="s">
        <v>3</v>
      </c>
      <c r="H21" s="17" t="s">
        <v>17</v>
      </c>
      <c r="I21" s="7" t="str">
        <f t="shared" ca="1" si="0"/>
        <v/>
      </c>
      <c r="J21" s="7" t="s">
        <v>48</v>
      </c>
      <c r="K21" s="8"/>
      <c r="L21" s="8"/>
      <c r="M21" s="8"/>
    </row>
    <row r="22" spans="1:14" x14ac:dyDescent="0.2">
      <c r="A22" s="6">
        <v>21</v>
      </c>
      <c r="B22" s="6" t="s">
        <v>59</v>
      </c>
      <c r="C22" s="6" t="s">
        <v>83</v>
      </c>
      <c r="D22" s="6" t="s">
        <v>46</v>
      </c>
      <c r="E22" s="6" t="s">
        <v>65</v>
      </c>
      <c r="F22" s="15">
        <f>(1-Imax)*keT</f>
        <v>7.6860000000000067E-2</v>
      </c>
      <c r="G22" s="6" t="s">
        <v>4</v>
      </c>
      <c r="H22" s="17" t="s">
        <v>16</v>
      </c>
      <c r="I22" s="7" t="str">
        <f t="shared" ca="1" si="0"/>
        <v>=(1-Imax)*keT</v>
      </c>
      <c r="J22" s="7"/>
      <c r="K22" s="8"/>
      <c r="L22" s="8"/>
      <c r="M22" s="8"/>
    </row>
    <row r="23" spans="1:14" x14ac:dyDescent="0.2">
      <c r="A23" s="6">
        <v>22</v>
      </c>
      <c r="B23" s="6" t="s">
        <v>94</v>
      </c>
      <c r="C23" s="6" t="s">
        <v>83</v>
      </c>
      <c r="D23" s="6" t="s">
        <v>33</v>
      </c>
      <c r="E23" s="6" t="s">
        <v>66</v>
      </c>
      <c r="F23" s="15">
        <f>(ksynT-keTL*TL0)/keT</f>
        <v>0.72637362637362635</v>
      </c>
      <c r="G23" s="6" t="s">
        <v>15</v>
      </c>
      <c r="H23" s="17" t="s">
        <v>16</v>
      </c>
      <c r="I23" s="7" t="str">
        <f t="shared" ca="1" si="0"/>
        <v>=(ksynT-keTL*TL0)/keT</v>
      </c>
      <c r="J23" s="7"/>
      <c r="K23" s="8"/>
      <c r="L23" s="8"/>
      <c r="M23" s="8"/>
    </row>
    <row r="24" spans="1:14" x14ac:dyDescent="0.2">
      <c r="A24" s="6">
        <v>23</v>
      </c>
      <c r="B24" s="6" t="s">
        <v>94</v>
      </c>
      <c r="C24" s="6" t="s">
        <v>95</v>
      </c>
      <c r="D24" s="6" t="s">
        <v>33</v>
      </c>
      <c r="E24" s="6" t="s">
        <v>96</v>
      </c>
      <c r="F24" s="6">
        <v>1E-4</v>
      </c>
      <c r="G24" s="6" t="s">
        <v>15</v>
      </c>
      <c r="H24" s="17" t="s">
        <v>18</v>
      </c>
      <c r="I24" s="7" t="str">
        <f t="shared" ca="1" si="0"/>
        <v/>
      </c>
      <c r="J24" s="7" t="s">
        <v>97</v>
      </c>
      <c r="K24" s="8"/>
      <c r="L24" s="8"/>
      <c r="M24" s="8"/>
    </row>
    <row r="25" spans="1:14" x14ac:dyDescent="0.2">
      <c r="A25" s="6">
        <v>24</v>
      </c>
      <c r="B25" s="10" t="s">
        <v>59</v>
      </c>
      <c r="C25" s="10" t="s">
        <v>85</v>
      </c>
      <c r="D25" s="6" t="s">
        <v>33</v>
      </c>
      <c r="E25" s="6" t="s">
        <v>69</v>
      </c>
      <c r="F25" s="6">
        <v>1.2E-4</v>
      </c>
      <c r="G25" s="6" t="s">
        <v>15</v>
      </c>
      <c r="H25" s="17" t="s">
        <v>17</v>
      </c>
      <c r="I25" s="7" t="str">
        <f t="shared" ca="1" si="0"/>
        <v/>
      </c>
      <c r="J25" s="18" t="s">
        <v>74</v>
      </c>
      <c r="K25" s="8"/>
      <c r="L25" s="8"/>
      <c r="M25" s="8"/>
    </row>
    <row r="26" spans="1:14" x14ac:dyDescent="0.2">
      <c r="A26" s="6">
        <v>25</v>
      </c>
      <c r="B26" s="6" t="s">
        <v>34</v>
      </c>
      <c r="C26" s="6" t="s">
        <v>83</v>
      </c>
      <c r="D26" s="6" t="s">
        <v>27</v>
      </c>
      <c r="E26" s="6" t="s">
        <v>50</v>
      </c>
      <c r="F26" s="6">
        <v>0.182</v>
      </c>
      <c r="G26" s="6" t="s">
        <v>42</v>
      </c>
      <c r="H26" s="17" t="s">
        <v>17</v>
      </c>
      <c r="I26" s="7" t="str">
        <f t="shared" ca="1" si="0"/>
        <v/>
      </c>
      <c r="J26" s="7" t="s">
        <v>48</v>
      </c>
      <c r="K26" s="8"/>
      <c r="L26" s="8"/>
      <c r="M26" s="8"/>
    </row>
    <row r="27" spans="1:14" x14ac:dyDescent="0.2">
      <c r="A27" s="6">
        <v>26</v>
      </c>
      <c r="B27" s="6" t="s">
        <v>34</v>
      </c>
      <c r="C27" s="6" t="s">
        <v>83</v>
      </c>
      <c r="D27" s="6" t="s">
        <v>27</v>
      </c>
      <c r="E27" s="6" t="s">
        <v>51</v>
      </c>
      <c r="F27" s="6">
        <f>Kd_ugml*1000/MWT</f>
        <v>3.5</v>
      </c>
      <c r="G27" s="6" t="s">
        <v>15</v>
      </c>
      <c r="H27" s="17" t="s">
        <v>16</v>
      </c>
      <c r="I27" s="7" t="str">
        <f t="shared" ca="1" si="0"/>
        <v>=Kd_ugml*1000/MWT</v>
      </c>
      <c r="J27" s="7"/>
      <c r="K27" s="8"/>
      <c r="L27" s="8"/>
      <c r="M27" s="8"/>
    </row>
    <row r="28" spans="1:14" x14ac:dyDescent="0.2">
      <c r="A28" s="6">
        <v>27</v>
      </c>
      <c r="B28" s="6" t="s">
        <v>34</v>
      </c>
      <c r="C28" s="6" t="s">
        <v>83</v>
      </c>
      <c r="D28" s="6" t="s">
        <v>91</v>
      </c>
      <c r="E28" s="6" t="s">
        <v>92</v>
      </c>
      <c r="F28" s="15">
        <f>(koff_DT+keDT)/kon_DT</f>
        <v>3.5538019999999997</v>
      </c>
      <c r="G28" s="6" t="s">
        <v>15</v>
      </c>
      <c r="H28" s="17" t="s">
        <v>16</v>
      </c>
      <c r="I28" s="7" t="str">
        <f t="shared" ca="1" si="0"/>
        <v>=(koff_DT+keDT)/kon_DT</v>
      </c>
      <c r="J28" s="7"/>
      <c r="K28" s="8"/>
      <c r="L28" s="8"/>
      <c r="M28" s="8"/>
    </row>
    <row r="29" spans="1:14" x14ac:dyDescent="0.2">
      <c r="A29" s="6">
        <v>28</v>
      </c>
      <c r="B29" s="6" t="s">
        <v>34</v>
      </c>
      <c r="C29" s="6" t="s">
        <v>83</v>
      </c>
      <c r="D29" s="6" t="s">
        <v>56</v>
      </c>
      <c r="E29" s="6" t="s">
        <v>52</v>
      </c>
      <c r="F29" s="6">
        <v>5</v>
      </c>
      <c r="G29" s="6" t="s">
        <v>4</v>
      </c>
      <c r="H29" s="17" t="s">
        <v>18</v>
      </c>
      <c r="I29" s="7" t="str">
        <f t="shared" ca="1" si="0"/>
        <v/>
      </c>
      <c r="J29" s="7" t="s">
        <v>53</v>
      </c>
      <c r="K29" s="8"/>
      <c r="L29" s="8"/>
      <c r="M29" s="8"/>
    </row>
    <row r="30" spans="1:14" x14ac:dyDescent="0.2">
      <c r="A30" s="6">
        <v>29</v>
      </c>
      <c r="B30" s="6" t="s">
        <v>34</v>
      </c>
      <c r="C30" s="6" t="s">
        <v>83</v>
      </c>
      <c r="D30" s="6" t="s">
        <v>55</v>
      </c>
      <c r="E30" s="6" t="s">
        <v>54</v>
      </c>
      <c r="F30" s="15">
        <f>koff_DT/Kd_DT</f>
        <v>1.4285714285714286</v>
      </c>
      <c r="G30" s="6" t="s">
        <v>8</v>
      </c>
      <c r="H30" s="17" t="s">
        <v>16</v>
      </c>
      <c r="I30" s="7" t="str">
        <f t="shared" ca="1" si="0"/>
        <v>=koff_DT/Kd_DT</v>
      </c>
      <c r="J30" s="7"/>
      <c r="K30" s="8"/>
      <c r="L30" s="8"/>
      <c r="M30" s="8"/>
    </row>
    <row r="31" spans="1:14" s="13" customFormat="1" x14ac:dyDescent="0.2">
      <c r="A31" s="6">
        <v>30</v>
      </c>
      <c r="B31" s="12" t="s">
        <v>59</v>
      </c>
      <c r="C31" s="12" t="s">
        <v>85</v>
      </c>
      <c r="D31" s="19" t="s">
        <v>49</v>
      </c>
      <c r="E31" s="19" t="s">
        <v>73</v>
      </c>
      <c r="F31" s="19">
        <f>L0*(kon_TL*T0+keL)-koff_TL*TL0</f>
        <v>5.5824175824175748E-5</v>
      </c>
      <c r="G31" s="19" t="s">
        <v>7</v>
      </c>
      <c r="H31" s="17" t="s">
        <v>16</v>
      </c>
      <c r="I31" s="7" t="str">
        <f t="shared" ca="1" si="0"/>
        <v>=L0*(kon_TL*T0+keL)-koff_TL*TL0</v>
      </c>
      <c r="J31" s="18" t="s">
        <v>74</v>
      </c>
      <c r="K31" s="20"/>
      <c r="L31" s="20"/>
      <c r="M31" s="20"/>
      <c r="N31" s="12"/>
    </row>
    <row r="32" spans="1:14" x14ac:dyDescent="0.2">
      <c r="A32" s="6">
        <v>31</v>
      </c>
      <c r="B32" s="6" t="s">
        <v>59</v>
      </c>
      <c r="C32" s="6" t="s">
        <v>85</v>
      </c>
      <c r="D32" s="6" t="s">
        <v>46</v>
      </c>
      <c r="E32" s="6" t="s">
        <v>67</v>
      </c>
      <c r="F32" s="6">
        <v>1</v>
      </c>
      <c r="G32" s="6" t="s">
        <v>4</v>
      </c>
      <c r="H32" s="17" t="s">
        <v>18</v>
      </c>
      <c r="I32" s="7" t="str">
        <f t="shared" ca="1" si="0"/>
        <v/>
      </c>
      <c r="J32" s="7" t="s">
        <v>74</v>
      </c>
      <c r="K32" s="8"/>
      <c r="L32" s="8"/>
      <c r="M32" s="8"/>
    </row>
    <row r="33" spans="1:13" x14ac:dyDescent="0.2">
      <c r="A33" s="6">
        <v>32</v>
      </c>
      <c r="B33" s="6" t="s">
        <v>59</v>
      </c>
      <c r="C33" s="6" t="s">
        <v>85</v>
      </c>
      <c r="D33" s="6" t="s">
        <v>46</v>
      </c>
      <c r="E33" s="6" t="s">
        <v>68</v>
      </c>
      <c r="F33" s="6">
        <v>40</v>
      </c>
      <c r="G33" s="6" t="s">
        <v>4</v>
      </c>
      <c r="H33" s="17" t="s">
        <v>18</v>
      </c>
      <c r="I33" s="7" t="str">
        <f t="shared" ca="1" si="0"/>
        <v/>
      </c>
      <c r="J33" s="7"/>
      <c r="K33" s="8"/>
      <c r="L33" s="8"/>
      <c r="M33" s="8"/>
    </row>
    <row r="34" spans="1:13" x14ac:dyDescent="0.2">
      <c r="A34" s="6">
        <v>33</v>
      </c>
      <c r="B34" s="6" t="s">
        <v>34</v>
      </c>
      <c r="C34" s="6" t="s">
        <v>85</v>
      </c>
      <c r="D34" s="6" t="s">
        <v>27</v>
      </c>
      <c r="E34" s="6" t="s">
        <v>70</v>
      </c>
      <c r="F34" s="6">
        <v>1</v>
      </c>
      <c r="G34" s="6" t="s">
        <v>15</v>
      </c>
      <c r="H34" s="14" t="s">
        <v>17</v>
      </c>
      <c r="I34" s="7" t="str">
        <f t="shared" ca="1" si="0"/>
        <v/>
      </c>
      <c r="J34" s="7" t="s">
        <v>75</v>
      </c>
      <c r="K34" s="8"/>
      <c r="L34" s="8"/>
      <c r="M34" s="8"/>
    </row>
    <row r="35" spans="1:13" x14ac:dyDescent="0.2">
      <c r="A35" s="6">
        <v>34</v>
      </c>
      <c r="B35" s="6" t="s">
        <v>34</v>
      </c>
      <c r="C35" s="6" t="s">
        <v>85</v>
      </c>
      <c r="D35" s="6" t="s">
        <v>91</v>
      </c>
      <c r="E35" s="6" t="s">
        <v>93</v>
      </c>
      <c r="F35" s="6">
        <f>(koff_TL+keTL)/kon_TL</f>
        <v>9</v>
      </c>
      <c r="G35" s="6" t="s">
        <v>15</v>
      </c>
      <c r="H35" s="14" t="s">
        <v>16</v>
      </c>
      <c r="I35" s="7" t="str">
        <f t="shared" ca="1" si="0"/>
        <v>=(koff_TL+keTL)/kon_TL</v>
      </c>
      <c r="J35" s="7"/>
      <c r="K35" s="8"/>
      <c r="L35" s="8"/>
      <c r="M35" s="8"/>
    </row>
    <row r="36" spans="1:13" x14ac:dyDescent="0.2">
      <c r="A36" s="6">
        <v>35</v>
      </c>
      <c r="B36" s="6" t="s">
        <v>34</v>
      </c>
      <c r="C36" s="6" t="s">
        <v>85</v>
      </c>
      <c r="D36" s="6" t="s">
        <v>56</v>
      </c>
      <c r="E36" s="6" t="s">
        <v>71</v>
      </c>
      <c r="F36" s="6">
        <v>5</v>
      </c>
      <c r="G36" s="6" t="s">
        <v>4</v>
      </c>
      <c r="H36" s="14" t="s">
        <v>18</v>
      </c>
      <c r="I36" s="7" t="str">
        <f t="shared" ca="1" si="0"/>
        <v/>
      </c>
      <c r="J36" s="7" t="s">
        <v>53</v>
      </c>
      <c r="K36" s="8"/>
      <c r="L36" s="8"/>
      <c r="M36" s="8"/>
    </row>
    <row r="37" spans="1:13" x14ac:dyDescent="0.2">
      <c r="A37" s="6">
        <v>36</v>
      </c>
      <c r="B37" s="6" t="s">
        <v>34</v>
      </c>
      <c r="C37" s="6" t="s">
        <v>85</v>
      </c>
      <c r="D37" s="6" t="s">
        <v>55</v>
      </c>
      <c r="E37" s="6" t="s">
        <v>72</v>
      </c>
      <c r="F37" s="6">
        <f>koff_TL/Kd_TL</f>
        <v>5</v>
      </c>
      <c r="G37" s="6" t="s">
        <v>8</v>
      </c>
      <c r="H37" s="14" t="s">
        <v>16</v>
      </c>
      <c r="I37" s="7" t="str">
        <f t="shared" ca="1" si="0"/>
        <v>=koff_TL/Kd_TL</v>
      </c>
      <c r="J37" s="7"/>
      <c r="K37" s="8"/>
      <c r="L37" s="8"/>
      <c r="M37" s="8"/>
    </row>
  </sheetData>
  <conditionalFormatting sqref="H2:H37">
    <cfRule type="containsText" dxfId="8" priority="9" operator="containsText" text="calc">
      <formula>NOT(ISERROR(SEARCH("calc",H2)))</formula>
    </cfRule>
  </conditionalFormatting>
  <conditionalFormatting sqref="H2:H37">
    <cfRule type="containsText" dxfId="7" priority="7" operator="containsText" text="literature">
      <formula>NOT(ISERROR(SEARCH("literature",H2)))</formula>
    </cfRule>
    <cfRule type="containsText" dxfId="6" priority="8" operator="containsText" text="guess">
      <formula>NOT(ISERROR(SEARCH("guess",H2)))</formula>
    </cfRule>
  </conditionalFormatting>
  <conditionalFormatting sqref="H2:H37">
    <cfRule type="containsText" dxfId="5" priority="2" operator="containsText" text="not used">
      <formula>NOT(ISERROR(SEARCH("not used",H2)))</formula>
    </cfRule>
    <cfRule type="containsText" dxfId="4" priority="3" operator="containsText" text="literature">
      <formula>NOT(ISERROR(SEARCH("literature",H2)))</formula>
    </cfRule>
    <cfRule type="containsText" dxfId="3" priority="4" operator="containsText" text="guess">
      <formula>NOT(ISERROR(SEARCH("guess",H2)))</formula>
    </cfRule>
    <cfRule type="containsText" dxfId="2" priority="5" operator="containsText" text="calc">
      <formula>NOT(ISERROR(SEARCH("calc",H2)))</formula>
    </cfRule>
    <cfRule type="containsText" dxfId="1" priority="6" operator="containsText" text="check">
      <formula>NOT(ISERROR(SEARCH("check",H2)))</formula>
    </cfRule>
  </conditionalFormatting>
  <conditionalFormatting sqref="H2:H37">
    <cfRule type="containsText" dxfId="0" priority="1" operator="containsText" text="internal data">
      <formula>NOT(ISERROR(SEARCH("internal data",H2)))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37</vt:i4>
      </vt:variant>
    </vt:vector>
  </HeadingPairs>
  <TitlesOfParts>
    <vt:vector size="38" baseType="lpstr">
      <vt:lpstr>Sheet2</vt:lpstr>
      <vt:lpstr>CL</vt:lpstr>
      <vt:lpstr>F</vt:lpstr>
      <vt:lpstr>Imax</vt:lpstr>
      <vt:lpstr>k12_</vt:lpstr>
      <vt:lpstr>k21_</vt:lpstr>
      <vt:lpstr>ka</vt:lpstr>
      <vt:lpstr>Kd_DT</vt:lpstr>
      <vt:lpstr>Kd_TL</vt:lpstr>
      <vt:lpstr>Kd_ugml</vt:lpstr>
      <vt:lpstr>keD</vt:lpstr>
      <vt:lpstr>keDT</vt:lpstr>
      <vt:lpstr>keL</vt:lpstr>
      <vt:lpstr>keT</vt:lpstr>
      <vt:lpstr>keTL</vt:lpstr>
      <vt:lpstr>Km</vt:lpstr>
      <vt:lpstr>Km_ugml</vt:lpstr>
      <vt:lpstr>koff_DT</vt:lpstr>
      <vt:lpstr>koff_TL</vt:lpstr>
      <vt:lpstr>kon_DT</vt:lpstr>
      <vt:lpstr>kon_TL</vt:lpstr>
      <vt:lpstr>Kss_DT</vt:lpstr>
      <vt:lpstr>Kss_TL</vt:lpstr>
      <vt:lpstr>ksyn_ngml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TL0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2019-11-22T03:21:08Z</dcterms:modified>
</cp:coreProperties>
</file>