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CL_">Sheet1!$F$4</definedName>
    <definedName name="Km">Sheet1!$F$12</definedName>
    <definedName name="V2_">Sheet1!$F$7</definedName>
    <definedName name="Kd_TL">Sheet1!$F$30</definedName>
    <definedName name="V1_">Sheet1!$F$5</definedName>
    <definedName name="koff_DT">Sheet1!$F$24</definedName>
    <definedName name="m">Sheet1!$F$33</definedName>
    <definedName name="ksynTs">Sheet1!$F$18</definedName>
    <definedName name="Imax">Sheet1!$F$20</definedName>
    <definedName name="keL">Sheet1!$F$27</definedName>
    <definedName name="ksynL">Sheet1!$F$26</definedName>
    <definedName name="keDT">Sheet1!$F$21</definedName>
    <definedName name="keTs">Sheet1!$F$19</definedName>
    <definedName name="koff_TL">Sheet1!$F$31</definedName>
    <definedName name="MWLs">Sheet1!$F$17</definedName>
    <definedName name="Q_">Sheet1!$F$6</definedName>
    <definedName name="keT">Sheet1!$F$19</definedName>
    <definedName name="MWTs">Sheet1!$F$16</definedName>
    <definedName name="MWD">Sheet1!$F$15</definedName>
    <definedName name="Vm">Sheet1!$F$11</definedName>
    <definedName name="Kd_DT">Sheet1!$F$23</definedName>
  </definedNames>
  <calcPr/>
</workbook>
</file>

<file path=xl/sharedStrings.xml><?xml version="1.0" encoding="utf-8"?>
<sst xmlns="http://schemas.openxmlformats.org/spreadsheetml/2006/main" count="213" uniqueCount="95">
  <si>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</si>
  <si>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</si>
  <si>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</si>
  <si>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</si>
  <si>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</si>
  <si>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</si>
  <si>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</si>
  <si>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</si>
  <si>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</si>
  <si>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</si>
  <si>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</si>
  <si>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</si>
  <si>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</si>
  <si>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</si>
  <si>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</si>
  <si>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</si>
  <si>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</si>
  <si>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</si>
  <si>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</si>
  <si>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</si>
  <si>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</si>
  <si>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</si>
  <si>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</si>
  <si>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Ahamadi17 - 10.1002/psp4.12139</t>
  </si>
  <si>
    <t>Central Volume</t>
  </si>
  <si>
    <t>V1</t>
  </si>
  <si>
    <t>L</t>
  </si>
  <si>
    <t>Intercomp. CL</t>
  </si>
  <si>
    <t>Q</t>
  </si>
  <si>
    <t xml:space="preserve">Ahamadi17 - 10.1002/psp4.12139
</t>
  </si>
  <si>
    <t>Periph. Volume</t>
  </si>
  <si>
    <t>V2</t>
  </si>
  <si>
    <t>Elimination Rate</t>
  </si>
  <si>
    <t>keD</t>
  </si>
  <si>
    <t>calc</t>
  </si>
  <si>
    <t>Cental--&gt;Periph Transit</t>
  </si>
  <si>
    <t>k12</t>
  </si>
  <si>
    <t>Periph--&gt;Central Transit</t>
  </si>
  <si>
    <t>k21</t>
  </si>
  <si>
    <t>linear Elim Vmax</t>
  </si>
  <si>
    <t>Vm_ugml</t>
  </si>
  <si>
    <t>ug/(ml*d)</t>
  </si>
  <si>
    <t>linear PK</t>
  </si>
  <si>
    <t>Nonlinear Elim Km</t>
  </si>
  <si>
    <t>Km_ugml</t>
  </si>
  <si>
    <t>ug/ml</t>
  </si>
  <si>
    <t>Gibiansky12 - Table 1 doi 10.1007/s10928-011-9227-z</t>
  </si>
  <si>
    <t>Vm</t>
  </si>
  <si>
    <t>nM/d</t>
  </si>
  <si>
    <t>Km</t>
  </si>
  <si>
    <t>nM</t>
  </si>
  <si>
    <t>Binding</t>
  </si>
  <si>
    <t>Molecular Weight</t>
  </si>
  <si>
    <t>MWD</t>
  </si>
  <si>
    <t>kDa</t>
  </si>
  <si>
    <t>google search</t>
  </si>
  <si>
    <t>Target (PD-1)</t>
  </si>
  <si>
    <t>MWT</t>
  </si>
  <si>
    <t>google search (runs at higher mol weight on SDS PAGE due to post-translational modifications</t>
  </si>
  <si>
    <t xml:space="preserve"> Ligand (PD-L1)</t>
  </si>
  <si>
    <t>MWL</t>
  </si>
  <si>
    <t>Turnover</t>
  </si>
  <si>
    <t>Target</t>
  </si>
  <si>
    <t>Synthesis Rate</t>
  </si>
  <si>
    <t>ksynT</t>
  </si>
  <si>
    <t>GUESS</t>
  </si>
  <si>
    <t xml:space="preserve">pembro model </t>
  </si>
  <si>
    <t>keT</t>
  </si>
  <si>
    <t>guess</t>
  </si>
  <si>
    <t>"Inhibition"</t>
  </si>
  <si>
    <t>Imax</t>
  </si>
  <si>
    <t>Gibiansky12 - Table 2 doi 10.1007/s10928-011-9227-z</t>
  </si>
  <si>
    <t>keDT</t>
  </si>
  <si>
    <t>Baseline Levels</t>
  </si>
  <si>
    <t>T0</t>
  </si>
  <si>
    <t>Bindinig Affinity</t>
  </si>
  <si>
    <t>Kd_DT</t>
  </si>
  <si>
    <t>Disassociation Rate</t>
  </si>
  <si>
    <t>koff_DT</t>
  </si>
  <si>
    <t>Association Rate</t>
  </si>
  <si>
    <t>kon_DT</t>
  </si>
  <si>
    <t>1/(nM*d)</t>
  </si>
  <si>
    <t>Ligand</t>
  </si>
  <si>
    <t>ksynL</t>
  </si>
  <si>
    <t>From Atezolizumab paper tumor synthesis rate</t>
  </si>
  <si>
    <t>keL</t>
  </si>
  <si>
    <t>from Atezolizumab model</t>
  </si>
  <si>
    <t>keTL</t>
  </si>
  <si>
    <t>should not get removed</t>
  </si>
  <si>
    <t>L0</t>
  </si>
  <si>
    <t>atezolizumab M30</t>
  </si>
  <si>
    <t>Kd_TL</t>
  </si>
  <si>
    <t>koff_TL</t>
  </si>
  <si>
    <t>typical value (1-100) from Yang16 Fig 12 - dx.doi.org/10.1016/j.ab.2016.06.024</t>
  </si>
  <si>
    <t>kon_TL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</si>
</sst>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"/>
  </numFmts>
  <fonts count="1"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1" fillId="2" fontId="0" numFmtId="0" xfId="0" applyAlignment="1" applyBorder="1" applyFill="1" applyFont="1">
      <alignment horizontal="center" vertical="center"/>
    </xf>
    <xf borderId="1" fillId="2" fontId="0" numFmtId="0" xfId="0" applyAlignment="1" applyBorder="1" applyFont="1">
      <alignment horizontal="center"/>
    </xf>
    <xf borderId="1" fillId="2" fontId="0" numFmtId="0" xfId="0" applyAlignment="1" applyBorder="1" applyFont="1">
      <alignment horizontal="left"/>
    </xf>
    <xf borderId="1" fillId="2" fontId="0" numFmtId="0" xfId="0" applyAlignment="1" applyBorder="1" applyFont="1">
      <alignment vertical="center"/>
    </xf>
    <xf borderId="1" fillId="2" fontId="0" numFmtId="0" xfId="0" applyAlignment="1" applyBorder="1" applyFont="1">
      <alignment vertical="center"/>
    </xf>
    <xf borderId="1" fillId="2" fontId="0" numFmtId="0" xfId="0" applyAlignment="1" applyBorder="1" applyFont="1">
      <alignment horizontal="left" vertical="center"/>
    </xf>
    <xf borderId="1" fillId="2" fontId="0" numFmtId="0" xfId="0" applyAlignment="1" applyBorder="1" applyFont="1">
      <alignment horizontal="left" shrinkToFit="0" vertical="center" wrapText="1"/>
    </xf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0" numFmtId="2" xfId="0" applyAlignment="1" applyFont="1" applyNumberFormat="1">
      <alignment horizontal="center"/>
    </xf>
    <xf borderId="0" fillId="0" fontId="0" numFmtId="2" xfId="0" applyAlignment="1" applyFont="1" applyNumberFormat="1">
      <alignment horizontal="center" vertical="center"/>
    </xf>
    <xf borderId="0" fillId="0" fontId="0" numFmtId="165" xfId="0" applyAlignment="1" applyFont="1" applyNumberForma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1" fillId="3" fontId="0" numFmtId="0" xfId="0" applyAlignment="1" applyBorder="1" applyFont="1">
      <alignment horizontal="left" vertical="center"/>
    </xf>
    <xf borderId="1" fillId="3" fontId="0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11">
    <dxf>
      <font>
        <color rgb="FF800000"/>
      </font>
      <fill>
        <patternFill patternType="none"/>
      </fill>
      <border/>
    </dxf>
    <dxf>
      <font>
        <color rgb="FF000000"/>
      </font>
      <fill>
        <patternFill patternType="solid">
          <fgColor rgb="FF7F7F7F"/>
          <bgColor rgb="FF7F7F7F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244061"/>
      </font>
      <fill>
        <patternFill patternType="solid">
          <fgColor rgb="FF92CDDC"/>
          <bgColor rgb="FF92CDD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F81BD"/>
          <bgColor rgb="FF4F81BD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Sheet1-style">
      <tableStyleElement dxfId="8" type="headerRow"/>
      <tableStyleElement dxfId="9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J32" displayName="Table_1" id="1">
  <tableColumns count="10">
    <tableColumn name="Order" id="1"/>
    <tableColumn name="ParamType" id="2"/>
    <tableColumn name="Molecule" id="3"/>
    <tableColumn name="Description" id="4"/>
    <tableColumn name="Parameter" id="5"/>
    <tableColumn name="Value" id="6"/>
    <tableColumn name="Units" id="7"/>
    <tableColumn name="Source" id="8"/>
    <tableColumn name="Formula" id="9"/>
    <tableColumn name="Comment or Reference" id="10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56"/>
    <col customWidth="1" min="2" max="2" width="10.33"/>
    <col customWidth="1" min="3" max="3" width="15.56"/>
    <col customWidth="1" min="4" max="4" width="17.33"/>
    <col customWidth="1" min="5" max="6" width="9.44"/>
    <col customWidth="1" min="7" max="7" width="7.67"/>
    <col customWidth="1" min="8" max="8" width="15.56"/>
    <col customWidth="1" min="9" max="9" width="19.78"/>
    <col customWidth="1" min="10" max="10" width="39.11"/>
    <col customWidth="1" min="11" max="26" width="8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>
        <v>1.0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0.0</v>
      </c>
      <c r="G2" s="1" t="s">
        <v>14</v>
      </c>
      <c r="H2" s="1" t="s">
        <v>15</v>
      </c>
      <c r="I2" s="4" t="str">
        <f t="shared" ref="I2:I25" si="1">_xludf.IFNA(_xludf.FORMULATEXT(F2),"")</f>
        <v>#NAME?</v>
      </c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>
        <v>2.0</v>
      </c>
      <c r="B3" s="1" t="s">
        <v>10</v>
      </c>
      <c r="C3" s="1" t="s">
        <v>11</v>
      </c>
      <c r="D3" s="1" t="s">
        <v>16</v>
      </c>
      <c r="E3" s="1" t="s">
        <v>17</v>
      </c>
      <c r="F3" s="1">
        <v>0.0</v>
      </c>
      <c r="G3" s="1" t="s">
        <v>18</v>
      </c>
      <c r="H3" s="1" t="s">
        <v>15</v>
      </c>
      <c r="I3" s="4" t="str">
        <f t="shared" si="1"/>
        <v>#NAME?</v>
      </c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5">
        <v>3.0</v>
      </c>
      <c r="B4" s="5" t="s">
        <v>10</v>
      </c>
      <c r="C4" s="5" t="s">
        <v>11</v>
      </c>
      <c r="D4" s="5" t="s">
        <v>19</v>
      </c>
      <c r="E4" s="5" t="s">
        <v>20</v>
      </c>
      <c r="F4" s="6">
        <v>0.22</v>
      </c>
      <c r="G4" s="7" t="s">
        <v>21</v>
      </c>
      <c r="H4" s="5" t="s">
        <v>22</v>
      </c>
      <c r="I4" s="8" t="str">
        <f t="shared" si="1"/>
        <v>#NAME?</v>
      </c>
      <c r="J4" s="2" t="s">
        <v>23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5">
        <v>4.0</v>
      </c>
      <c r="B5" s="5" t="s">
        <v>10</v>
      </c>
      <c r="C5" s="5" t="s">
        <v>11</v>
      </c>
      <c r="D5" s="5" t="s">
        <v>24</v>
      </c>
      <c r="E5" s="5" t="s">
        <v>25</v>
      </c>
      <c r="F5" s="6">
        <v>3.48</v>
      </c>
      <c r="G5" s="7" t="s">
        <v>26</v>
      </c>
      <c r="H5" s="5" t="s">
        <v>22</v>
      </c>
      <c r="I5" s="8" t="str">
        <f t="shared" si="1"/>
        <v>#NAME?</v>
      </c>
      <c r="J5" s="2" t="s">
        <v>23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5">
        <v>5.0</v>
      </c>
      <c r="B6" s="5" t="s">
        <v>10</v>
      </c>
      <c r="C6" s="5" t="s">
        <v>11</v>
      </c>
      <c r="D6" s="5" t="s">
        <v>27</v>
      </c>
      <c r="E6" s="5" t="s">
        <v>28</v>
      </c>
      <c r="F6" s="10">
        <v>0.795</v>
      </c>
      <c r="G6" s="7" t="s">
        <v>21</v>
      </c>
      <c r="H6" s="5" t="s">
        <v>22</v>
      </c>
      <c r="I6" s="8" t="str">
        <f t="shared" si="1"/>
        <v>#NAME?</v>
      </c>
      <c r="J6" s="11" t="s">
        <v>29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5">
        <v>6.0</v>
      </c>
      <c r="B7" s="5" t="s">
        <v>10</v>
      </c>
      <c r="C7" s="5" t="s">
        <v>11</v>
      </c>
      <c r="D7" s="5" t="s">
        <v>30</v>
      </c>
      <c r="E7" s="5" t="s">
        <v>31</v>
      </c>
      <c r="F7" s="6">
        <v>4.06</v>
      </c>
      <c r="G7" s="7" t="s">
        <v>26</v>
      </c>
      <c r="H7" s="5" t="s">
        <v>22</v>
      </c>
      <c r="I7" s="8" t="str">
        <f t="shared" si="1"/>
        <v>#NAME?</v>
      </c>
      <c r="J7" s="11" t="s">
        <v>29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1">
        <v>7.0</v>
      </c>
      <c r="B8" s="1" t="s">
        <v>10</v>
      </c>
      <c r="C8" s="1" t="s">
        <v>11</v>
      </c>
      <c r="D8" s="1" t="s">
        <v>32</v>
      </c>
      <c r="E8" s="1" t="s">
        <v>33</v>
      </c>
      <c r="F8" s="12">
        <f>CL_/V1_</f>
        <v>0.0632183908</v>
      </c>
      <c r="G8" s="13" t="s">
        <v>18</v>
      </c>
      <c r="H8" s="1" t="s">
        <v>34</v>
      </c>
      <c r="I8" s="4" t="str">
        <f t="shared" si="1"/>
        <v>#NAME?</v>
      </c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>
        <v>8.0</v>
      </c>
      <c r="B9" s="1" t="s">
        <v>10</v>
      </c>
      <c r="C9" s="1" t="s">
        <v>11</v>
      </c>
      <c r="D9" s="1" t="s">
        <v>35</v>
      </c>
      <c r="E9" s="1" t="s">
        <v>36</v>
      </c>
      <c r="F9" s="12">
        <f>Q_/V1_</f>
        <v>0.2284482759</v>
      </c>
      <c r="G9" s="13"/>
      <c r="H9" s="1" t="s">
        <v>34</v>
      </c>
      <c r="I9" s="4" t="str">
        <f t="shared" si="1"/>
        <v>#NAME?</v>
      </c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>
        <v>9.0</v>
      </c>
      <c r="B10" s="1" t="s">
        <v>10</v>
      </c>
      <c r="C10" s="1" t="s">
        <v>11</v>
      </c>
      <c r="D10" s="1" t="s">
        <v>37</v>
      </c>
      <c r="E10" s="1" t="s">
        <v>38</v>
      </c>
      <c r="F10" s="12">
        <f>Q_/V2_</f>
        <v>0.1958128079</v>
      </c>
      <c r="G10" s="13"/>
      <c r="H10" s="1" t="s">
        <v>34</v>
      </c>
      <c r="I10" s="4" t="str">
        <f t="shared" si="1"/>
        <v>#NAME?</v>
      </c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>
        <v>10.0</v>
      </c>
      <c r="B11" s="1" t="s">
        <v>10</v>
      </c>
      <c r="C11" s="1" t="s">
        <v>11</v>
      </c>
      <c r="D11" s="1" t="s">
        <v>39</v>
      </c>
      <c r="E11" s="1" t="s">
        <v>40</v>
      </c>
      <c r="F11" s="14">
        <v>0.0</v>
      </c>
      <c r="G11" s="13" t="s">
        <v>41</v>
      </c>
      <c r="H11" s="1" t="s">
        <v>22</v>
      </c>
      <c r="I11" s="4" t="str">
        <f t="shared" si="1"/>
        <v>#NAME?</v>
      </c>
      <c r="J11" s="2" t="s">
        <v>42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>
        <v>11.0</v>
      </c>
      <c r="B12" s="1" t="s">
        <v>10</v>
      </c>
      <c r="C12" s="1" t="s">
        <v>11</v>
      </c>
      <c r="D12" s="1" t="s">
        <v>43</v>
      </c>
      <c r="E12" s="1" t="s">
        <v>44</v>
      </c>
      <c r="F12" s="14">
        <v>1.0</v>
      </c>
      <c r="G12" s="13" t="s">
        <v>45</v>
      </c>
      <c r="H12" s="1" t="s">
        <v>22</v>
      </c>
      <c r="I12" s="4" t="str">
        <f t="shared" si="1"/>
        <v>#NAME?</v>
      </c>
      <c r="J12" s="2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>
        <v>12.0</v>
      </c>
      <c r="B13" s="1" t="s">
        <v>10</v>
      </c>
      <c r="C13" s="1" t="s">
        <v>11</v>
      </c>
      <c r="D13" s="1" t="s">
        <v>39</v>
      </c>
      <c r="E13" s="1" t="s">
        <v>47</v>
      </c>
      <c r="F13" s="15">
        <f>Vm*1000/MWD</f>
        <v>0</v>
      </c>
      <c r="G13" s="13" t="s">
        <v>48</v>
      </c>
      <c r="H13" s="1" t="s">
        <v>34</v>
      </c>
      <c r="I13" s="4" t="str">
        <f t="shared" si="1"/>
        <v>#NAME?</v>
      </c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>
        <v>13.0</v>
      </c>
      <c r="B14" s="1" t="s">
        <v>10</v>
      </c>
      <c r="C14" s="1" t="s">
        <v>11</v>
      </c>
      <c r="D14" s="1" t="s">
        <v>43</v>
      </c>
      <c r="E14" s="1" t="s">
        <v>49</v>
      </c>
      <c r="F14" s="15">
        <v>1.0</v>
      </c>
      <c r="G14" s="13" t="s">
        <v>50</v>
      </c>
      <c r="H14" s="1" t="s">
        <v>34</v>
      </c>
      <c r="I14" s="4" t="str">
        <f t="shared" si="1"/>
        <v>#NAME?</v>
      </c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>
        <v>14.0</v>
      </c>
      <c r="B15" s="1" t="s">
        <v>51</v>
      </c>
      <c r="C15" s="1" t="s">
        <v>11</v>
      </c>
      <c r="D15" s="1" t="s">
        <v>52</v>
      </c>
      <c r="E15" s="1" t="s">
        <v>53</v>
      </c>
      <c r="F15" s="14">
        <v>146.0</v>
      </c>
      <c r="G15" s="13" t="s">
        <v>54</v>
      </c>
      <c r="H15" s="1" t="s">
        <v>22</v>
      </c>
      <c r="I15" s="4" t="str">
        <f t="shared" si="1"/>
        <v>#NAME?</v>
      </c>
      <c r="J15" s="2" t="s">
        <v>55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>
        <v>15.0</v>
      </c>
      <c r="B16" s="1" t="s">
        <v>51</v>
      </c>
      <c r="C16" s="1" t="s">
        <v>56</v>
      </c>
      <c r="D16" s="1" t="s">
        <v>52</v>
      </c>
      <c r="E16" s="1" t="s">
        <v>57</v>
      </c>
      <c r="F16" s="14">
        <v>32.0</v>
      </c>
      <c r="G16" s="13" t="s">
        <v>54</v>
      </c>
      <c r="H16" s="1" t="s">
        <v>22</v>
      </c>
      <c r="I16" s="4" t="str">
        <f t="shared" si="1"/>
        <v>#NAME?</v>
      </c>
      <c r="J16" s="2" t="s">
        <v>58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>
        <v>16.0</v>
      </c>
      <c r="B17" s="1" t="s">
        <v>51</v>
      </c>
      <c r="C17" s="1" t="s">
        <v>59</v>
      </c>
      <c r="D17" s="1" t="s">
        <v>52</v>
      </c>
      <c r="E17" s="1" t="s">
        <v>60</v>
      </c>
      <c r="F17" s="14">
        <v>33.0</v>
      </c>
      <c r="G17" s="13" t="s">
        <v>54</v>
      </c>
      <c r="H17" s="1" t="s">
        <v>22</v>
      </c>
      <c r="I17" s="4" t="str">
        <f t="shared" si="1"/>
        <v>#NAME?</v>
      </c>
      <c r="J17" s="2" t="s">
        <v>55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">
        <v>18.0</v>
      </c>
      <c r="B18" s="1" t="s">
        <v>61</v>
      </c>
      <c r="C18" s="1" t="s">
        <v>62</v>
      </c>
      <c r="D18" s="1" t="s">
        <v>63</v>
      </c>
      <c r="E18" s="1" t="s">
        <v>64</v>
      </c>
      <c r="F18" s="15">
        <v>1.5</v>
      </c>
      <c r="G18" s="13" t="s">
        <v>48</v>
      </c>
      <c r="H18" s="1" t="s">
        <v>65</v>
      </c>
      <c r="I18" s="4" t="str">
        <f t="shared" si="1"/>
        <v>#NAME?</v>
      </c>
      <c r="J18" s="2" t="s">
        <v>66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">
        <v>19.0</v>
      </c>
      <c r="B19" s="1" t="s">
        <v>61</v>
      </c>
      <c r="C19" s="1" t="s">
        <v>62</v>
      </c>
      <c r="D19" s="1" t="s">
        <v>32</v>
      </c>
      <c r="E19" s="1" t="s">
        <v>67</v>
      </c>
      <c r="F19" s="14">
        <v>3.0</v>
      </c>
      <c r="G19" s="13" t="s">
        <v>18</v>
      </c>
      <c r="H19" s="1" t="s">
        <v>68</v>
      </c>
      <c r="I19" s="4" t="str">
        <f t="shared" si="1"/>
        <v>#NAME?</v>
      </c>
      <c r="J19" s="2" t="s">
        <v>66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">
        <v>20.0</v>
      </c>
      <c r="B20" s="1" t="s">
        <v>61</v>
      </c>
      <c r="C20" s="1" t="s">
        <v>62</v>
      </c>
      <c r="D20" s="1" t="s">
        <v>69</v>
      </c>
      <c r="E20" s="1" t="s">
        <v>70</v>
      </c>
      <c r="F20" s="14">
        <v>0.939</v>
      </c>
      <c r="G20" s="13" t="s">
        <v>14</v>
      </c>
      <c r="H20" s="1" t="s">
        <v>22</v>
      </c>
      <c r="I20" s="4" t="str">
        <f t="shared" si="1"/>
        <v>#NAME?</v>
      </c>
      <c r="J20" s="2" t="s">
        <v>71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21.0</v>
      </c>
      <c r="B21" s="1" t="s">
        <v>61</v>
      </c>
      <c r="C21" s="1" t="s">
        <v>62</v>
      </c>
      <c r="D21" s="1" t="s">
        <v>32</v>
      </c>
      <c r="E21" s="1" t="s">
        <v>72</v>
      </c>
      <c r="F21" s="12">
        <v>6.0</v>
      </c>
      <c r="G21" s="13" t="s">
        <v>18</v>
      </c>
      <c r="H21" s="1" t="s">
        <v>68</v>
      </c>
      <c r="I21" s="4" t="str">
        <f t="shared" si="1"/>
        <v>#NAME?</v>
      </c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22.0</v>
      </c>
      <c r="B22" s="1" t="s">
        <v>61</v>
      </c>
      <c r="C22" s="1" t="s">
        <v>62</v>
      </c>
      <c r="D22" s="1" t="s">
        <v>73</v>
      </c>
      <c r="E22" s="1" t="s">
        <v>74</v>
      </c>
      <c r="F22" s="2">
        <v>0.0099</v>
      </c>
      <c r="G22" s="13" t="s">
        <v>50</v>
      </c>
      <c r="H22" s="1" t="s">
        <v>34</v>
      </c>
      <c r="I22" s="4" t="str">
        <f t="shared" si="1"/>
        <v>#NAME?</v>
      </c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v>24.0</v>
      </c>
      <c r="B23" s="1" t="s">
        <v>51</v>
      </c>
      <c r="C23" s="1" t="s">
        <v>62</v>
      </c>
      <c r="D23" s="1" t="s">
        <v>75</v>
      </c>
      <c r="E23" s="1" t="s">
        <v>76</v>
      </c>
      <c r="F23" s="2">
        <f>koff_DT/F25</f>
        <v>0.4235294118</v>
      </c>
      <c r="G23" s="13" t="s">
        <v>50</v>
      </c>
      <c r="H23" s="1" t="s">
        <v>34</v>
      </c>
      <c r="I23" s="4" t="str">
        <f t="shared" si="1"/>
        <v>#NAME?</v>
      </c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>
        <v>25.0</v>
      </c>
      <c r="B24" s="1" t="s">
        <v>51</v>
      </c>
      <c r="C24" s="1" t="s">
        <v>62</v>
      </c>
      <c r="D24" s="1" t="s">
        <v>77</v>
      </c>
      <c r="E24" s="1" t="s">
        <v>78</v>
      </c>
      <c r="F24" s="1">
        <v>3.456</v>
      </c>
      <c r="G24" s="2" t="s">
        <v>18</v>
      </c>
      <c r="H24" s="1" t="s">
        <v>22</v>
      </c>
      <c r="I24" s="4" t="str">
        <f t="shared" si="1"/>
        <v>#NAME?</v>
      </c>
      <c r="J24" s="2" t="s">
        <v>66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>
        <v>26.0</v>
      </c>
      <c r="B25" s="1" t="s">
        <v>51</v>
      </c>
      <c r="C25" s="1" t="s">
        <v>62</v>
      </c>
      <c r="D25" s="1" t="s">
        <v>79</v>
      </c>
      <c r="E25" s="1" t="s">
        <v>80</v>
      </c>
      <c r="F25" s="16">
        <v>8.16</v>
      </c>
      <c r="G25" s="2" t="s">
        <v>81</v>
      </c>
      <c r="H25" s="1" t="s">
        <v>34</v>
      </c>
      <c r="I25" s="4" t="str">
        <f t="shared" si="1"/>
        <v>#NAME?</v>
      </c>
      <c r="J25" s="2" t="s">
        <v>66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>
        <v>27.0</v>
      </c>
      <c r="B26" s="1" t="s">
        <v>61</v>
      </c>
      <c r="C26" s="1" t="s">
        <v>82</v>
      </c>
      <c r="D26" s="1" t="s">
        <v>63</v>
      </c>
      <c r="E26" s="1" t="s">
        <v>83</v>
      </c>
      <c r="F26" s="17">
        <v>22.0</v>
      </c>
      <c r="G26" s="2" t="s">
        <v>48</v>
      </c>
      <c r="H26" s="1" t="s">
        <v>68</v>
      </c>
      <c r="I26" s="4"/>
      <c r="J26" s="2" t="s">
        <v>84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v>28.0</v>
      </c>
      <c r="B27" s="1" t="s">
        <v>61</v>
      </c>
      <c r="C27" s="1" t="s">
        <v>82</v>
      </c>
      <c r="D27" s="1" t="s">
        <v>32</v>
      </c>
      <c r="E27" s="1" t="s">
        <v>85</v>
      </c>
      <c r="F27" s="1">
        <v>3.0</v>
      </c>
      <c r="G27" s="2" t="s">
        <v>18</v>
      </c>
      <c r="H27" s="1" t="s">
        <v>68</v>
      </c>
      <c r="I27" s="4" t="str">
        <f>_xludf.IFNA(_xludf.FORMULATEXT(F27),"")</f>
        <v>#NAME?</v>
      </c>
      <c r="J27" s="2" t="s">
        <v>86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v>29.0</v>
      </c>
      <c r="B28" s="1" t="s">
        <v>61</v>
      </c>
      <c r="C28" s="1" t="s">
        <v>82</v>
      </c>
      <c r="D28" s="1" t="s">
        <v>32</v>
      </c>
      <c r="E28" s="1" t="s">
        <v>87</v>
      </c>
      <c r="F28" s="1">
        <v>0.0</v>
      </c>
      <c r="G28" s="2" t="s">
        <v>18</v>
      </c>
      <c r="H28" s="1" t="s">
        <v>68</v>
      </c>
      <c r="I28" s="4"/>
      <c r="J28" s="2" t="s">
        <v>88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v>30.0</v>
      </c>
      <c r="B29" s="1" t="s">
        <v>61</v>
      </c>
      <c r="C29" s="1" t="s">
        <v>82</v>
      </c>
      <c r="D29" s="1" t="s">
        <v>73</v>
      </c>
      <c r="E29" s="1" t="s">
        <v>89</v>
      </c>
      <c r="F29" s="1">
        <v>7.47</v>
      </c>
      <c r="G29" s="2" t="s">
        <v>50</v>
      </c>
      <c r="H29" s="1" t="s">
        <v>22</v>
      </c>
      <c r="I29" s="4"/>
      <c r="J29" s="2" t="s">
        <v>90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v>31.0</v>
      </c>
      <c r="B30" s="1" t="s">
        <v>51</v>
      </c>
      <c r="C30" s="1" t="s">
        <v>82</v>
      </c>
      <c r="D30" s="1" t="s">
        <v>75</v>
      </c>
      <c r="E30" s="1" t="s">
        <v>91</v>
      </c>
      <c r="F30" s="1">
        <v>10.0</v>
      </c>
      <c r="G30" s="2" t="s">
        <v>50</v>
      </c>
      <c r="H30" s="1" t="s">
        <v>22</v>
      </c>
      <c r="I30" s="4" t="str">
        <f t="shared" ref="I30:I32" si="2">_xludf.IFNA(_xludf.FORMULATEXT(F30),"")</f>
        <v>#NAME?</v>
      </c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v>32.0</v>
      </c>
      <c r="B31" s="1" t="s">
        <v>51</v>
      </c>
      <c r="C31" s="1" t="s">
        <v>82</v>
      </c>
      <c r="D31" s="1" t="s">
        <v>77</v>
      </c>
      <c r="E31" s="1" t="s">
        <v>92</v>
      </c>
      <c r="F31" s="18">
        <v>5.0</v>
      </c>
      <c r="G31" s="19" t="s">
        <v>18</v>
      </c>
      <c r="H31" s="18" t="s">
        <v>68</v>
      </c>
      <c r="I31" s="20" t="str">
        <f t="shared" si="2"/>
        <v>#NAME?</v>
      </c>
      <c r="J31" s="19" t="s">
        <v>93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v>33.0</v>
      </c>
      <c r="B32" s="1" t="s">
        <v>51</v>
      </c>
      <c r="C32" s="1" t="s">
        <v>82</v>
      </c>
      <c r="D32" s="1" t="s">
        <v>79</v>
      </c>
      <c r="E32" s="1" t="s">
        <v>94</v>
      </c>
      <c r="F32" s="1">
        <f>koff_TL/Kd_TL</f>
        <v>0.5</v>
      </c>
      <c r="G32" s="2" t="s">
        <v>81</v>
      </c>
      <c r="H32" s="1" t="s">
        <v>34</v>
      </c>
      <c r="I32" s="4" t="str">
        <f t="shared" si="2"/>
        <v>#NAME?</v>
      </c>
      <c r="J32" s="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2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2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2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2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14:F1000">
    <cfRule type="containsText" dxfId="0" priority="1" operator="containsText" text="derived">
      <formula>NOT(ISERROR(SEARCH(("derived"),(F214))))</formula>
    </cfRule>
  </conditionalFormatting>
  <conditionalFormatting sqref="A1:Z1 K2:Z3 E13:Z14 B4:Z12 B15:Z21 B24:Z32 B22:E23 G22:Z23 A4:A32">
    <cfRule type="containsText" dxfId="1" priority="2" operator="containsText" text="calc">
      <formula>NOT(ISERROR(SEARCH(("calc"),(A1))))</formula>
    </cfRule>
  </conditionalFormatting>
  <conditionalFormatting sqref="H1:I1 H4:I1000">
    <cfRule type="containsText" dxfId="2" priority="3" operator="containsText" text="literature">
      <formula>NOT(ISERROR(SEARCH(("literature"),(H1))))</formula>
    </cfRule>
  </conditionalFormatting>
  <conditionalFormatting sqref="H1:I1 H4:I1000">
    <cfRule type="containsText" dxfId="3" priority="4" operator="containsText" text="guess">
      <formula>NOT(ISERROR(SEARCH(("guess"),(H1))))</formula>
    </cfRule>
  </conditionalFormatting>
  <conditionalFormatting sqref="H1:I1 H4:I1000">
    <cfRule type="containsText" dxfId="4" priority="5" operator="containsText" text="not used">
      <formula>NOT(ISERROR(SEARCH(("not used"),(H1))))</formula>
    </cfRule>
  </conditionalFormatting>
  <conditionalFormatting sqref="H1:I1 H4:I1000">
    <cfRule type="containsText" dxfId="2" priority="6" operator="containsText" text="literature">
      <formula>NOT(ISERROR(SEARCH(("literature"),(H1))))</formula>
    </cfRule>
  </conditionalFormatting>
  <conditionalFormatting sqref="H1:I1 H4:I1000">
    <cfRule type="containsText" dxfId="3" priority="7" operator="containsText" text="guess">
      <formula>NOT(ISERROR(SEARCH(("guess"),(H1))))</formula>
    </cfRule>
  </conditionalFormatting>
  <conditionalFormatting sqref="H1:I1 H4:I1000">
    <cfRule type="containsText" dxfId="1" priority="8" operator="containsText" text="calc">
      <formula>NOT(ISERROR(SEARCH(("calc"),(H1))))</formula>
    </cfRule>
  </conditionalFormatting>
  <conditionalFormatting sqref="H1:I1 H4:I1000">
    <cfRule type="containsText" dxfId="5" priority="9" operator="containsText" text="check">
      <formula>NOT(ISERROR(SEARCH(("check"),(H1))))</formula>
    </cfRule>
  </conditionalFormatting>
  <conditionalFormatting sqref="H1 H4:H1000">
    <cfRule type="containsText" dxfId="6" priority="10" operator="containsText" text="internal data">
      <formula>NOT(ISERROR(SEARCH(("internal data"),(H1))))</formula>
    </cfRule>
  </conditionalFormatting>
  <conditionalFormatting sqref="A2:J3">
    <cfRule type="containsText" dxfId="1" priority="11" operator="containsText" text="calc">
      <formula>NOT(ISERROR(SEARCH(("calc"),(A2))))</formula>
    </cfRule>
  </conditionalFormatting>
  <conditionalFormatting sqref="H2:I3">
    <cfRule type="containsText" dxfId="2" priority="12" operator="containsText" text="literature">
      <formula>NOT(ISERROR(SEARCH(("literature"),(H2))))</formula>
    </cfRule>
  </conditionalFormatting>
  <conditionalFormatting sqref="H2:I3">
    <cfRule type="containsText" dxfId="3" priority="13" operator="containsText" text="guess">
      <formula>NOT(ISERROR(SEARCH(("guess"),(H2))))</formula>
    </cfRule>
  </conditionalFormatting>
  <conditionalFormatting sqref="H2:I3">
    <cfRule type="containsText" dxfId="4" priority="14" operator="containsText" text="not used">
      <formula>NOT(ISERROR(SEARCH(("not used"),(H2))))</formula>
    </cfRule>
  </conditionalFormatting>
  <conditionalFormatting sqref="H2:I3">
    <cfRule type="containsText" dxfId="2" priority="15" operator="containsText" text="literature">
      <formula>NOT(ISERROR(SEARCH(("literature"),(H2))))</formula>
    </cfRule>
  </conditionalFormatting>
  <conditionalFormatting sqref="H2:I3">
    <cfRule type="containsText" dxfId="3" priority="16" operator="containsText" text="guess">
      <formula>NOT(ISERROR(SEARCH(("guess"),(H2))))</formula>
    </cfRule>
  </conditionalFormatting>
  <conditionalFormatting sqref="H2:I3">
    <cfRule type="containsText" dxfId="1" priority="17" operator="containsText" text="calc">
      <formula>NOT(ISERROR(SEARCH(("calc"),(H2))))</formula>
    </cfRule>
  </conditionalFormatting>
  <conditionalFormatting sqref="H2:I3">
    <cfRule type="containsText" dxfId="5" priority="18" operator="containsText" text="check">
      <formula>NOT(ISERROR(SEARCH(("check"),(H2))))</formula>
    </cfRule>
  </conditionalFormatting>
  <conditionalFormatting sqref="H2:H3">
    <cfRule type="containsText" dxfId="6" priority="19" operator="containsText" text="internal data">
      <formula>NOT(ISERROR(SEARCH(("internal data"),(H2))))</formula>
    </cfRule>
  </conditionalFormatting>
  <conditionalFormatting sqref="B13:D14">
    <cfRule type="containsText" dxfId="1" priority="20" operator="containsText" text="calc">
      <formula>NOT(ISERROR(SEARCH(("calc"),(B13))))</formula>
    </cfRule>
  </conditionalFormatting>
  <conditionalFormatting sqref="F23">
    <cfRule type="containsText" dxfId="1" priority="21" operator="containsText" text="calc">
      <formula>NOT(ISERROR(SEARCH(("calc"),(F23))))</formula>
    </cfRule>
  </conditionalFormatting>
  <printOptions/>
  <pageMargins bottom="1.0" footer="0.0" header="0.0" left="0.75" right="0.75" top="1.0"/>
  <pageSetup orientation="portrait"/>
  <drawing r:id="rId1"/>
  <tableParts count="1">
    <tablePart r:id="rId3"/>
  </tableParts>
</worksheet>
</file>