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ECE83F36-AA23-5F4D-AFF4-BDB75BB36375}" xr6:coauthVersionLast="43" xr6:coauthVersionMax="43" xr10:uidLastSave="{00000000-0000-0000-0000-000000000000}"/>
  <bookViews>
    <workbookView xWindow="0" yWindow="460" windowWidth="28800" windowHeight="16740" xr2:uid="{00000000-000D-0000-FFFF-FFFF00000000}"/>
  </bookViews>
  <sheets>
    <sheet name="Sheet1" sheetId="1" r:id="rId1"/>
  </sheets>
  <definedNames>
    <definedName name="CL_">Sheet1!$F$4</definedName>
    <definedName name="Imax">Sheet1!$F$20</definedName>
    <definedName name="Kd_DT">Sheet1!$F$23</definedName>
    <definedName name="Kd_TL">Sheet1!$F$31</definedName>
    <definedName name="keDT">Sheet1!$F$21</definedName>
    <definedName name="keL">Sheet1!$F$28</definedName>
    <definedName name="keT">Sheet1!$F$19</definedName>
    <definedName name="keTL">Sheet1!$F$29</definedName>
    <definedName name="keTs">Sheet1!$F$19</definedName>
    <definedName name="Km">Sheet1!$F$12</definedName>
    <definedName name="koff_DT">Sheet1!$F$25</definedName>
    <definedName name="koff_TL">Sheet1!$F$33</definedName>
    <definedName name="kon_DT">Sheet1!$F$26</definedName>
    <definedName name="kon_TL">Sheet1!$F$34</definedName>
    <definedName name="ksynL">Sheet1!$F$27</definedName>
    <definedName name="ksynTs">Sheet1!$F$18</definedName>
    <definedName name="m">Sheet1!$F$35</definedName>
    <definedName name="MWD">Sheet1!$F$15</definedName>
    <definedName name="MWLs">Sheet1!$F$17</definedName>
    <definedName name="MWTs">Sheet1!$F$16</definedName>
    <definedName name="Q_">Sheet1!$F$6</definedName>
    <definedName name="V1_">Sheet1!$F$5</definedName>
    <definedName name="V2_">Sheet1!$F$7</definedName>
    <definedName name="Vm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32" i="1" l="1"/>
  <c r="F24" i="1"/>
  <c r="F34" i="1"/>
  <c r="F23" i="1"/>
  <c r="F13" i="1"/>
  <c r="F10" i="1"/>
  <c r="F9" i="1"/>
  <c r="F8" i="1"/>
  <c r="I32" i="1"/>
  <c r="I29" i="1"/>
  <c r="I7" i="1"/>
  <c r="I14" i="1"/>
  <c r="I33" i="1"/>
  <c r="I18" i="1"/>
  <c r="I11" i="1"/>
  <c r="I34" i="1"/>
  <c r="I3" i="1"/>
  <c r="I13" i="1"/>
  <c r="I30" i="1"/>
  <c r="I23" i="1"/>
  <c r="I20" i="1"/>
  <c r="I9" i="1"/>
  <c r="I6" i="1"/>
  <c r="I24" i="1"/>
  <c r="I12" i="1"/>
  <c r="I26" i="1"/>
  <c r="I4" i="1"/>
  <c r="I2" i="1"/>
  <c r="I27" i="1"/>
  <c r="I10" i="1"/>
  <c r="I19" i="1"/>
  <c r="I15" i="1"/>
  <c r="I8" i="1"/>
  <c r="I21" i="1"/>
  <c r="I25" i="1"/>
  <c r="I5" i="1"/>
  <c r="I28" i="1"/>
  <c r="I17" i="1"/>
  <c r="I16" i="1"/>
  <c r="I22" i="1"/>
  <c r="I31" i="1"/>
</calcChain>
</file>

<file path=xl/sharedStrings.xml><?xml version="1.0" encoding="utf-8"?>
<sst xmlns="http://schemas.openxmlformats.org/spreadsheetml/2006/main" count="227" uniqueCount="98">
  <si>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</si>
  <si>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</si>
  <si>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</si>
  <si>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</si>
  <si>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</si>
  <si>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</si>
  <si>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</si>
  <si>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</si>
  <si>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</si>
  <si>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</si>
  <si>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</si>
  <si>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</si>
  <si>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</si>
  <si>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</si>
  <si>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</si>
  <si>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</si>
  <si>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</si>
  <si>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</si>
  <si>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</si>
  <si>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</si>
  <si>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</si>
  <si>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</si>
  <si>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</si>
  <si>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Ahamadi17 - 10.1002/psp4.12139</t>
  </si>
  <si>
    <t>Central Volume</t>
  </si>
  <si>
    <t>V1</t>
  </si>
  <si>
    <t>L</t>
  </si>
  <si>
    <t>Intercomp. CL</t>
  </si>
  <si>
    <t>Q</t>
  </si>
  <si>
    <t xml:space="preserve">Ahamadi17 - 10.1002/psp4.12139
</t>
  </si>
  <si>
    <t>Periph. Volume</t>
  </si>
  <si>
    <t>V2</t>
  </si>
  <si>
    <t>Elimination Rate</t>
  </si>
  <si>
    <t>keD</t>
  </si>
  <si>
    <t>calc</t>
  </si>
  <si>
    <t>Cental--&gt;Periph Transit</t>
  </si>
  <si>
    <t>k12</t>
  </si>
  <si>
    <t>Periph--&gt;Central Transit</t>
  </si>
  <si>
    <t>k21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</si>
  <si>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</si>
  <si>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</si>
  <si>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</si>
  <si>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</si>
  <si>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</si>
  <si>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</si>
  <si>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</si>
  <si>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</si>
  <si>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</si>
  <si>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nM/d</t>
  </si>
  <si>
    <t>Km</t>
  </si>
  <si>
    <t>nM</t>
  </si>
  <si>
    <t>Binding</t>
  </si>
  <si>
    <t>Molecular Weight</t>
  </si>
  <si>
    <t>MWD</t>
  </si>
  <si>
    <t>kDa</t>
  </si>
  <si>
    <t>google search</t>
  </si>
  <si>
    <t>Target (PD-1)</t>
  </si>
  <si>
    <t>MWT</t>
  </si>
  <si>
    <t>google search (runs at higher mol weight on SDS PAGE due to post-translational modifications</t>
  </si>
  <si>
    <t xml:space="preserve"> Ligand (PD-L1)</t>
  </si>
  <si>
    <t>MWL</t>
  </si>
  <si>
    <t>Turnover</t>
  </si>
  <si>
    <t>Target</t>
  </si>
  <si>
    <t>Synthesis Rate</t>
  </si>
  <si>
    <t>ksynT</t>
  </si>
  <si>
    <t xml:space="preserve">pembro model </t>
  </si>
  <si>
    <t>keT</t>
  </si>
  <si>
    <t>guess</t>
  </si>
  <si>
    <t>"Inhibition"</t>
  </si>
  <si>
    <t>Imax</t>
  </si>
  <si>
    <t>Gibiansky12 - Table 2 doi 10.1007/s10928-011-9227-z</t>
  </si>
  <si>
    <t>keDT</t>
  </si>
  <si>
    <t>Baseline Levels</t>
  </si>
  <si>
    <t>T0</t>
  </si>
  <si>
    <t>Bindinig Affinity</t>
  </si>
  <si>
    <t>Kd_DT</t>
  </si>
  <si>
    <t>Disassociation Rate</t>
  </si>
  <si>
    <t>koff_DT</t>
  </si>
  <si>
    <t>Association Rate</t>
  </si>
  <si>
    <t>kon_DT</t>
  </si>
  <si>
    <t>1/(nM*d)</t>
  </si>
  <si>
    <t>Ligand</t>
  </si>
  <si>
    <t>ksynL</t>
  </si>
  <si>
    <t>From Atezolizumab paper tumor synthesis rate</t>
  </si>
  <si>
    <t>keL</t>
  </si>
  <si>
    <t>from Atezolizumab model</t>
  </si>
  <si>
    <t>keTL</t>
  </si>
  <si>
    <t>should not get removed</t>
  </si>
  <si>
    <t>L0</t>
  </si>
  <si>
    <t>atezolizumab M30</t>
  </si>
  <si>
    <t>Kd_TL</t>
  </si>
  <si>
    <t>koff_TL</t>
  </si>
  <si>
    <t>typical value (1-100) from Yang16 Fig 12 - dx.doi.org/10.1016/j.ab.2016.06.024</t>
  </si>
  <si>
    <t>kon_TL</t>
  </si>
  <si>
    <t>Equilibration Constant</t>
  </si>
  <si>
    <t>Kss_DT</t>
  </si>
  <si>
    <t>Kss_TL</t>
  </si>
  <si>
    <t>Nonlinear Elim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</si>
</sst>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"/>
  </numFmts>
  <fonts count="3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3">
    <dxf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244061"/>
      </font>
      <fill>
        <patternFill patternType="solid">
          <fgColor rgb="FF92CDDC"/>
          <bgColor rgb="FF92CDD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244061"/>
      </font>
      <fill>
        <patternFill patternType="solid">
          <fgColor rgb="FF92CDDC"/>
          <bgColor rgb="FF92CDD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800000"/>
      </font>
      <fill>
        <patternFill patternType="none"/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Sheet1-style" pivot="0" count="3" xr9:uid="{00000000-0011-0000-FFFF-FFFF00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34">
  <tableColumns count="10">
    <tableColumn id="1" xr3:uid="{00000000-0010-0000-0000-000001000000}" name="Order"/>
    <tableColumn id="2" xr3:uid="{00000000-0010-0000-0000-000002000000}" name="ParamType"/>
    <tableColumn id="3" xr3:uid="{00000000-0010-0000-0000-000003000000}" name="Molecule"/>
    <tableColumn id="4" xr3:uid="{00000000-0010-0000-0000-000004000000}" name="Description"/>
    <tableColumn id="5" xr3:uid="{00000000-0010-0000-0000-000005000000}" name="Parameter"/>
    <tableColumn id="6" xr3:uid="{00000000-0010-0000-0000-000006000000}" name="Value" dataDxfId="0"/>
    <tableColumn id="7" xr3:uid="{00000000-0010-0000-0000-000007000000}" name="Units"/>
    <tableColumn id="8" xr3:uid="{00000000-0010-0000-0000-000008000000}" name="Source"/>
    <tableColumn id="9" xr3:uid="{00000000-0010-0000-0000-000009000000}" name="Formula">
      <calculatedColumnFormula>_xlfn.IFNA(_xlfn.FORMULATEXT(F2),"")</calculatedColumnFormula>
    </tableColumn>
    <tableColumn id="10" xr3:uid="{00000000-0010-0000-0000-00000A000000}" name="Comment or Referenc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H10" sqref="H10"/>
    </sheetView>
  </sheetViews>
  <sheetFormatPr baseColWidth="10" defaultColWidth="11.1640625" defaultRowHeight="15" customHeight="1" x14ac:dyDescent="0.2"/>
  <cols>
    <col min="1" max="1" width="6.5" customWidth="1"/>
    <col min="2" max="2" width="10.33203125" customWidth="1"/>
    <col min="3" max="3" width="15.5" customWidth="1"/>
    <col min="4" max="4" width="17.33203125" customWidth="1"/>
    <col min="5" max="5" width="9.5" customWidth="1"/>
    <col min="6" max="6" width="9.5" style="7" customWidth="1"/>
    <col min="7" max="7" width="7.6640625" customWidth="1"/>
    <col min="8" max="8" width="15.5" customWidth="1"/>
    <col min="9" max="9" width="19.83203125" customWidth="1"/>
    <col min="10" max="10" width="39.1640625" customWidth="1"/>
    <col min="11" max="26" width="8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3">
        <v>0</v>
      </c>
      <c r="G2" s="1" t="s">
        <v>14</v>
      </c>
      <c r="H2" s="1" t="s">
        <v>15</v>
      </c>
      <c r="I2" s="15" t="str">
        <f t="shared" ref="I2:I34" ca="1" si="0">_xlfn.IFNA(_xlfn.FORMULATEXT(F2),"")</f>
        <v/>
      </c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 t="s">
        <v>16</v>
      </c>
      <c r="E3" s="1" t="s">
        <v>17</v>
      </c>
      <c r="F3" s="13">
        <v>0</v>
      </c>
      <c r="G3" s="14" t="s">
        <v>18</v>
      </c>
      <c r="H3" s="1" t="s">
        <v>15</v>
      </c>
      <c r="I3" s="15" t="str">
        <f t="shared" ca="1" si="0"/>
        <v/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22" customFormat="1" ht="15.75" customHeight="1" x14ac:dyDescent="0.2">
      <c r="A4" s="16">
        <v>3</v>
      </c>
      <c r="B4" s="16" t="s">
        <v>10</v>
      </c>
      <c r="C4" s="16" t="s">
        <v>11</v>
      </c>
      <c r="D4" s="16" t="s">
        <v>19</v>
      </c>
      <c r="E4" s="16" t="s">
        <v>20</v>
      </c>
      <c r="F4" s="17">
        <v>0.22</v>
      </c>
      <c r="G4" s="18" t="s">
        <v>21</v>
      </c>
      <c r="H4" s="16" t="s">
        <v>22</v>
      </c>
      <c r="I4" s="19" t="str">
        <f t="shared" ca="1" si="0"/>
        <v/>
      </c>
      <c r="J4" s="20" t="s">
        <v>23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2" customFormat="1" ht="15.75" customHeight="1" x14ac:dyDescent="0.2">
      <c r="A5" s="16">
        <v>4</v>
      </c>
      <c r="B5" s="16" t="s">
        <v>10</v>
      </c>
      <c r="C5" s="16" t="s">
        <v>11</v>
      </c>
      <c r="D5" s="16" t="s">
        <v>24</v>
      </c>
      <c r="E5" s="16" t="s">
        <v>25</v>
      </c>
      <c r="F5" s="17">
        <v>3.48</v>
      </c>
      <c r="G5" s="18" t="s">
        <v>26</v>
      </c>
      <c r="H5" s="16" t="s">
        <v>22</v>
      </c>
      <c r="I5" s="19" t="str">
        <f t="shared" ca="1" si="0"/>
        <v/>
      </c>
      <c r="J5" s="20" t="s">
        <v>23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2" customFormat="1" ht="15.75" customHeight="1" x14ac:dyDescent="0.2">
      <c r="A6" s="16">
        <v>5</v>
      </c>
      <c r="B6" s="16" t="s">
        <v>10</v>
      </c>
      <c r="C6" s="16" t="s">
        <v>11</v>
      </c>
      <c r="D6" s="16" t="s">
        <v>27</v>
      </c>
      <c r="E6" s="16" t="s">
        <v>28</v>
      </c>
      <c r="F6" s="16">
        <v>0.79500000000000004</v>
      </c>
      <c r="G6" s="18" t="s">
        <v>21</v>
      </c>
      <c r="H6" s="16" t="s">
        <v>22</v>
      </c>
      <c r="I6" s="19" t="str">
        <f t="shared" ca="1" si="0"/>
        <v/>
      </c>
      <c r="J6" s="23" t="s">
        <v>29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s="22" customFormat="1" ht="15.75" customHeight="1" x14ac:dyDescent="0.2">
      <c r="A7" s="16">
        <v>6</v>
      </c>
      <c r="B7" s="16" t="s">
        <v>10</v>
      </c>
      <c r="C7" s="16" t="s">
        <v>11</v>
      </c>
      <c r="D7" s="16" t="s">
        <v>30</v>
      </c>
      <c r="E7" s="16" t="s">
        <v>31</v>
      </c>
      <c r="F7" s="17">
        <v>4.0599999999999996</v>
      </c>
      <c r="G7" s="18" t="s">
        <v>26</v>
      </c>
      <c r="H7" s="16" t="s">
        <v>22</v>
      </c>
      <c r="I7" s="19" t="str">
        <f t="shared" ca="1" si="0"/>
        <v/>
      </c>
      <c r="J7" s="23" t="s">
        <v>29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">
      <c r="A8" s="1">
        <v>7</v>
      </c>
      <c r="B8" s="1" t="s">
        <v>10</v>
      </c>
      <c r="C8" s="1" t="s">
        <v>11</v>
      </c>
      <c r="D8" s="1" t="s">
        <v>32</v>
      </c>
      <c r="E8" s="1" t="s">
        <v>33</v>
      </c>
      <c r="F8" s="5">
        <f>CL_/V1_</f>
        <v>6.3218390804597707E-2</v>
      </c>
      <c r="G8" s="6" t="s">
        <v>18</v>
      </c>
      <c r="H8" s="1" t="s">
        <v>34</v>
      </c>
      <c r="I8" s="15" t="str">
        <f t="shared" ca="1" si="0"/>
        <v>=CL_/V1_</v>
      </c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">
        <v>8</v>
      </c>
      <c r="B9" s="1" t="s">
        <v>10</v>
      </c>
      <c r="C9" s="1" t="s">
        <v>11</v>
      </c>
      <c r="D9" s="1" t="s">
        <v>35</v>
      </c>
      <c r="E9" s="1" t="s">
        <v>36</v>
      </c>
      <c r="F9" s="5">
        <f>Q_/V1_</f>
        <v>0.22844827586206898</v>
      </c>
      <c r="G9" s="24" t="s">
        <v>18</v>
      </c>
      <c r="H9" s="1" t="s">
        <v>34</v>
      </c>
      <c r="I9" s="15" t="str">
        <f t="shared" ca="1" si="0"/>
        <v>=Q_/V1_</v>
      </c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">
        <v>9</v>
      </c>
      <c r="B10" s="1" t="s">
        <v>10</v>
      </c>
      <c r="C10" s="1" t="s">
        <v>11</v>
      </c>
      <c r="D10" s="1" t="s">
        <v>37</v>
      </c>
      <c r="E10" s="1" t="s">
        <v>38</v>
      </c>
      <c r="F10" s="5">
        <f>Q_/V2_</f>
        <v>0.19581280788177344</v>
      </c>
      <c r="G10" s="24" t="s">
        <v>18</v>
      </c>
      <c r="H10" s="1" t="s">
        <v>34</v>
      </c>
      <c r="I10" s="15" t="str">
        <f t="shared" ca="1" si="0"/>
        <v>=Q_/V2_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">
        <v>10</v>
      </c>
      <c r="B11" s="1" t="s">
        <v>10</v>
      </c>
      <c r="C11" s="1" t="s">
        <v>11</v>
      </c>
      <c r="D11" s="25" t="s">
        <v>97</v>
      </c>
      <c r="E11" s="1" t="s">
        <v>40</v>
      </c>
      <c r="F11" s="7">
        <v>0</v>
      </c>
      <c r="G11" s="6" t="s">
        <v>41</v>
      </c>
      <c r="H11" s="1" t="s">
        <v>22</v>
      </c>
      <c r="I11" s="15" t="str">
        <f t="shared" ca="1" si="0"/>
        <v/>
      </c>
      <c r="J11" s="2" t="s">
        <v>42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">
        <v>11</v>
      </c>
      <c r="B12" s="1" t="s">
        <v>10</v>
      </c>
      <c r="C12" s="1" t="s">
        <v>11</v>
      </c>
      <c r="D12" s="1" t="s">
        <v>43</v>
      </c>
      <c r="E12" s="1" t="s">
        <v>44</v>
      </c>
      <c r="F12" s="7">
        <v>1</v>
      </c>
      <c r="G12" s="6" t="s">
        <v>45</v>
      </c>
      <c r="H12" s="1" t="s">
        <v>22</v>
      </c>
      <c r="I12" s="15" t="str">
        <f t="shared" ca="1" si="0"/>
        <v/>
      </c>
      <c r="J12" s="2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">
        <v>12</v>
      </c>
      <c r="B13" s="1" t="s">
        <v>10</v>
      </c>
      <c r="C13" s="1" t="s">
        <v>11</v>
      </c>
      <c r="D13" s="1" t="s">
        <v>39</v>
      </c>
      <c r="E13" s="1" t="s">
        <v>47</v>
      </c>
      <c r="F13" s="8">
        <f>Vm*1000/MWD</f>
        <v>0</v>
      </c>
      <c r="G13" s="24" t="s">
        <v>48</v>
      </c>
      <c r="H13" s="1" t="s">
        <v>34</v>
      </c>
      <c r="I13" s="15" t="str">
        <f t="shared" ca="1" si="0"/>
        <v>=Vm*1000/MWD</v>
      </c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">
        <v>13</v>
      </c>
      <c r="B14" s="1" t="s">
        <v>10</v>
      </c>
      <c r="C14" s="1" t="s">
        <v>11</v>
      </c>
      <c r="D14" s="1" t="s">
        <v>43</v>
      </c>
      <c r="E14" s="1" t="s">
        <v>49</v>
      </c>
      <c r="F14" s="8">
        <v>1</v>
      </c>
      <c r="G14" s="6" t="s">
        <v>50</v>
      </c>
      <c r="H14" s="1" t="s">
        <v>34</v>
      </c>
      <c r="I14" s="15" t="str">
        <f t="shared" ca="1" si="0"/>
        <v/>
      </c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">
        <v>14</v>
      </c>
      <c r="B15" s="1" t="s">
        <v>51</v>
      </c>
      <c r="C15" s="1" t="s">
        <v>11</v>
      </c>
      <c r="D15" s="1" t="s">
        <v>52</v>
      </c>
      <c r="E15" s="1" t="s">
        <v>53</v>
      </c>
      <c r="F15" s="7">
        <v>146</v>
      </c>
      <c r="G15" s="6" t="s">
        <v>54</v>
      </c>
      <c r="H15" s="1" t="s">
        <v>22</v>
      </c>
      <c r="I15" s="15" t="str">
        <f t="shared" ca="1" si="0"/>
        <v/>
      </c>
      <c r="J15" s="2" t="s">
        <v>55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">
        <v>15</v>
      </c>
      <c r="B16" s="1" t="s">
        <v>51</v>
      </c>
      <c r="C16" s="1" t="s">
        <v>56</v>
      </c>
      <c r="D16" s="1" t="s">
        <v>52</v>
      </c>
      <c r="E16" s="1" t="s">
        <v>57</v>
      </c>
      <c r="F16" s="7">
        <v>32</v>
      </c>
      <c r="G16" s="6" t="s">
        <v>54</v>
      </c>
      <c r="H16" s="1" t="s">
        <v>22</v>
      </c>
      <c r="I16" s="15" t="str">
        <f t="shared" ca="1" si="0"/>
        <v/>
      </c>
      <c r="J16" s="2" t="s">
        <v>58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">
        <v>16</v>
      </c>
      <c r="B17" s="1" t="s">
        <v>51</v>
      </c>
      <c r="C17" s="1" t="s">
        <v>59</v>
      </c>
      <c r="D17" s="1" t="s">
        <v>52</v>
      </c>
      <c r="E17" s="1" t="s">
        <v>60</v>
      </c>
      <c r="F17" s="7">
        <v>33</v>
      </c>
      <c r="G17" s="6" t="s">
        <v>54</v>
      </c>
      <c r="H17" s="1" t="s">
        <v>22</v>
      </c>
      <c r="I17" s="15" t="str">
        <f t="shared" ca="1" si="0"/>
        <v/>
      </c>
      <c r="J17" s="2" t="s">
        <v>55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1">
        <v>18</v>
      </c>
      <c r="B18" s="1" t="s">
        <v>61</v>
      </c>
      <c r="C18" s="1" t="s">
        <v>62</v>
      </c>
      <c r="D18" s="1" t="s">
        <v>63</v>
      </c>
      <c r="E18" s="1" t="s">
        <v>64</v>
      </c>
      <c r="F18" s="8">
        <v>1.5</v>
      </c>
      <c r="G18" s="6" t="s">
        <v>48</v>
      </c>
      <c r="H18" s="25" t="s">
        <v>67</v>
      </c>
      <c r="I18" s="15" t="str">
        <f t="shared" ca="1" si="0"/>
        <v/>
      </c>
      <c r="J18" s="2" t="s">
        <v>65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">
        <v>19</v>
      </c>
      <c r="B19" s="1" t="s">
        <v>61</v>
      </c>
      <c r="C19" s="1" t="s">
        <v>62</v>
      </c>
      <c r="D19" s="1" t="s">
        <v>32</v>
      </c>
      <c r="E19" s="1" t="s">
        <v>66</v>
      </c>
      <c r="F19" s="7">
        <v>3</v>
      </c>
      <c r="G19" s="6" t="s">
        <v>18</v>
      </c>
      <c r="H19" s="1" t="s">
        <v>67</v>
      </c>
      <c r="I19" s="15" t="str">
        <f t="shared" ca="1" si="0"/>
        <v/>
      </c>
      <c r="J19" s="2" t="s">
        <v>65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">
        <v>20</v>
      </c>
      <c r="B20" s="1" t="s">
        <v>61</v>
      </c>
      <c r="C20" s="1" t="s">
        <v>62</v>
      </c>
      <c r="D20" s="1" t="s">
        <v>68</v>
      </c>
      <c r="E20" s="1" t="s">
        <v>69</v>
      </c>
      <c r="F20" s="7">
        <v>0.93899999999999995</v>
      </c>
      <c r="G20" s="6" t="s">
        <v>14</v>
      </c>
      <c r="H20" s="1" t="s">
        <v>22</v>
      </c>
      <c r="I20" s="15" t="str">
        <f t="shared" ca="1" si="0"/>
        <v/>
      </c>
      <c r="J20" s="2" t="s">
        <v>70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">
        <v>21</v>
      </c>
      <c r="B21" s="1" t="s">
        <v>61</v>
      </c>
      <c r="C21" s="1" t="s">
        <v>62</v>
      </c>
      <c r="D21" s="1" t="s">
        <v>32</v>
      </c>
      <c r="E21" s="1" t="s">
        <v>71</v>
      </c>
      <c r="F21" s="5">
        <v>6</v>
      </c>
      <c r="G21" s="6" t="s">
        <v>18</v>
      </c>
      <c r="H21" s="1" t="s">
        <v>67</v>
      </c>
      <c r="I21" s="15" t="str">
        <f t="shared" ca="1" si="0"/>
        <v/>
      </c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">
        <v>22</v>
      </c>
      <c r="B22" s="1" t="s">
        <v>61</v>
      </c>
      <c r="C22" s="1" t="s">
        <v>62</v>
      </c>
      <c r="D22" s="1" t="s">
        <v>72</v>
      </c>
      <c r="E22" s="1" t="s">
        <v>73</v>
      </c>
      <c r="F22" s="13">
        <v>9.9000000000000008E-3</v>
      </c>
      <c r="G22" s="6" t="s">
        <v>50</v>
      </c>
      <c r="H22" s="1" t="s">
        <v>34</v>
      </c>
      <c r="I22" s="15" t="str">
        <f t="shared" ca="1" si="0"/>
        <v/>
      </c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">
        <v>24</v>
      </c>
      <c r="B23" s="1" t="s">
        <v>51</v>
      </c>
      <c r="C23" s="1" t="s">
        <v>62</v>
      </c>
      <c r="D23" s="1" t="s">
        <v>74</v>
      </c>
      <c r="E23" s="1" t="s">
        <v>75</v>
      </c>
      <c r="F23" s="13">
        <f>koff_DT/F26</f>
        <v>0.42352941176470588</v>
      </c>
      <c r="G23" s="6" t="s">
        <v>50</v>
      </c>
      <c r="H23" s="1" t="s">
        <v>34</v>
      </c>
      <c r="I23" s="15" t="str">
        <f t="shared" ca="1" si="0"/>
        <v>=koff_DT/F26</v>
      </c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3">
        <v>24.5</v>
      </c>
      <c r="B24" s="25" t="s">
        <v>51</v>
      </c>
      <c r="C24" s="25" t="s">
        <v>62</v>
      </c>
      <c r="D24" s="25" t="s">
        <v>94</v>
      </c>
      <c r="E24" s="25" t="s">
        <v>95</v>
      </c>
      <c r="F24" s="13">
        <f>(koff_DT+keDT)/kon_DT</f>
        <v>1.1588235294117646</v>
      </c>
      <c r="G24" s="24" t="s">
        <v>50</v>
      </c>
      <c r="H24" s="25" t="s">
        <v>34</v>
      </c>
      <c r="I24" s="15" t="str">
        <f ca="1">_xlfn.IFNA(_xlfn.FORMULATEXT(F24),"")</f>
        <v>=(koff_DT+keDT)/kon_DT</v>
      </c>
      <c r="J24" s="1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1">
        <v>25</v>
      </c>
      <c r="B25" s="1" t="s">
        <v>51</v>
      </c>
      <c r="C25" s="1" t="s">
        <v>62</v>
      </c>
      <c r="D25" s="1" t="s">
        <v>76</v>
      </c>
      <c r="E25" s="1" t="s">
        <v>77</v>
      </c>
      <c r="F25" s="13">
        <v>3.456</v>
      </c>
      <c r="G25" s="2" t="s">
        <v>18</v>
      </c>
      <c r="H25" s="1" t="s">
        <v>22</v>
      </c>
      <c r="I25" s="15" t="str">
        <f t="shared" ca="1" si="0"/>
        <v/>
      </c>
      <c r="J25" s="2" t="s">
        <v>65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">
        <v>26</v>
      </c>
      <c r="B26" s="1" t="s">
        <v>51</v>
      </c>
      <c r="C26" s="1" t="s">
        <v>62</v>
      </c>
      <c r="D26" s="1" t="s">
        <v>78</v>
      </c>
      <c r="E26" s="1" t="s">
        <v>79</v>
      </c>
      <c r="F26" s="9">
        <v>8.16</v>
      </c>
      <c r="G26" s="2" t="s">
        <v>80</v>
      </c>
      <c r="H26" s="1" t="s">
        <v>34</v>
      </c>
      <c r="I26" s="15" t="str">
        <f t="shared" ca="1" si="0"/>
        <v/>
      </c>
      <c r="J26" s="2" t="s">
        <v>65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">
        <v>27</v>
      </c>
      <c r="B27" s="1" t="s">
        <v>61</v>
      </c>
      <c r="C27" s="1" t="s">
        <v>81</v>
      </c>
      <c r="D27" s="1" t="s">
        <v>63</v>
      </c>
      <c r="E27" s="1" t="s">
        <v>82</v>
      </c>
      <c r="F27" s="10">
        <v>22</v>
      </c>
      <c r="G27" s="2" t="s">
        <v>48</v>
      </c>
      <c r="H27" s="1" t="s">
        <v>67</v>
      </c>
      <c r="I27" s="15" t="str">
        <f t="shared" ca="1" si="0"/>
        <v/>
      </c>
      <c r="J27" s="2" t="s">
        <v>83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">
        <v>28</v>
      </c>
      <c r="B28" s="1" t="s">
        <v>61</v>
      </c>
      <c r="C28" s="1" t="s">
        <v>81</v>
      </c>
      <c r="D28" s="1" t="s">
        <v>32</v>
      </c>
      <c r="E28" s="1" t="s">
        <v>84</v>
      </c>
      <c r="F28" s="13">
        <v>3</v>
      </c>
      <c r="G28" s="2" t="s">
        <v>18</v>
      </c>
      <c r="H28" s="1" t="s">
        <v>67</v>
      </c>
      <c r="I28" s="15" t="str">
        <f t="shared" ca="1" si="0"/>
        <v/>
      </c>
      <c r="J28" s="2" t="s">
        <v>85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">
        <v>29</v>
      </c>
      <c r="B29" s="1" t="s">
        <v>61</v>
      </c>
      <c r="C29" s="1" t="s">
        <v>81</v>
      </c>
      <c r="D29" s="1" t="s">
        <v>32</v>
      </c>
      <c r="E29" s="1" t="s">
        <v>86</v>
      </c>
      <c r="F29" s="13">
        <f>1/30</f>
        <v>3.3333333333333333E-2</v>
      </c>
      <c r="G29" s="2" t="s">
        <v>18</v>
      </c>
      <c r="H29" s="1" t="s">
        <v>67</v>
      </c>
      <c r="I29" s="15" t="str">
        <f t="shared" ca="1" si="0"/>
        <v>=1/30</v>
      </c>
      <c r="J29" s="2" t="s">
        <v>87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">
        <v>30</v>
      </c>
      <c r="B30" s="1" t="s">
        <v>61</v>
      </c>
      <c r="C30" s="1" t="s">
        <v>81</v>
      </c>
      <c r="D30" s="1" t="s">
        <v>72</v>
      </c>
      <c r="E30" s="1" t="s">
        <v>88</v>
      </c>
      <c r="F30" s="13">
        <v>7.47</v>
      </c>
      <c r="G30" s="2" t="s">
        <v>50</v>
      </c>
      <c r="H30" s="1" t="s">
        <v>22</v>
      </c>
      <c r="I30" s="15" t="str">
        <f t="shared" ca="1" si="0"/>
        <v/>
      </c>
      <c r="J30" s="2" t="s">
        <v>89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">
        <v>31</v>
      </c>
      <c r="B31" s="1" t="s">
        <v>51</v>
      </c>
      <c r="C31" s="1" t="s">
        <v>81</v>
      </c>
      <c r="D31" s="1" t="s">
        <v>74</v>
      </c>
      <c r="E31" s="1" t="s">
        <v>90</v>
      </c>
      <c r="F31" s="13">
        <v>10</v>
      </c>
      <c r="G31" s="2" t="s">
        <v>50</v>
      </c>
      <c r="H31" s="1" t="s">
        <v>22</v>
      </c>
      <c r="I31" s="15" t="str">
        <f t="shared" ca="1" si="0"/>
        <v/>
      </c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3">
        <v>31.5</v>
      </c>
      <c r="B32" s="25" t="s">
        <v>51</v>
      </c>
      <c r="C32" s="25" t="s">
        <v>81</v>
      </c>
      <c r="D32" s="25" t="s">
        <v>94</v>
      </c>
      <c r="E32" s="25" t="s">
        <v>96</v>
      </c>
      <c r="F32" s="13">
        <f>(koff_TL+keTL)/kon_TL</f>
        <v>10.066666666666666</v>
      </c>
      <c r="G32" s="26" t="s">
        <v>50</v>
      </c>
      <c r="H32" s="25" t="s">
        <v>34</v>
      </c>
      <c r="I32" s="15" t="str">
        <f ca="1">_xlfn.IFNA(_xlfn.FORMULATEXT(F32),"")</f>
        <v>=(koff_TL+keTL)/kon_TL</v>
      </c>
      <c r="J32" s="1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">
        <v>32</v>
      </c>
      <c r="B33" s="1" t="s">
        <v>51</v>
      </c>
      <c r="C33" s="1" t="s">
        <v>81</v>
      </c>
      <c r="D33" s="1" t="s">
        <v>76</v>
      </c>
      <c r="E33" s="1" t="s">
        <v>91</v>
      </c>
      <c r="F33" s="11">
        <v>5</v>
      </c>
      <c r="G33" s="12" t="s">
        <v>18</v>
      </c>
      <c r="H33" s="11" t="s">
        <v>67</v>
      </c>
      <c r="I33" s="15" t="str">
        <f t="shared" ca="1" si="0"/>
        <v/>
      </c>
      <c r="J33" s="12" t="s">
        <v>92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">
        <v>33</v>
      </c>
      <c r="B34" s="1" t="s">
        <v>51</v>
      </c>
      <c r="C34" s="1" t="s">
        <v>81</v>
      </c>
      <c r="D34" s="1" t="s">
        <v>78</v>
      </c>
      <c r="E34" s="1" t="s">
        <v>93</v>
      </c>
      <c r="F34" s="13">
        <f>koff_TL/Kd_TL</f>
        <v>0.5</v>
      </c>
      <c r="G34" s="2" t="s">
        <v>80</v>
      </c>
      <c r="H34" s="1" t="s">
        <v>34</v>
      </c>
      <c r="I34" s="15" t="str">
        <f t="shared" ca="1" si="0"/>
        <v>=koff_TL/Kd_TL</v>
      </c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4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4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4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4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4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4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4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4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4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4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4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4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4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4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4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4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4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4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4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4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4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4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4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4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4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4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4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4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4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4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4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4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4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4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4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4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4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4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4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4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4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4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4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4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4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4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4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4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4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4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4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4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4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4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4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4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4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4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4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4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4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4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4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4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4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4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4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4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4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4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4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4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4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4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4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4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4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4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4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4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4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4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4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4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4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4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4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4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4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4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4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4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4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4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4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4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4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4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4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4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4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4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4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4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4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4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4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4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4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4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4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4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4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4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4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4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4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4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4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4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4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4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4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4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4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4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4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4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4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4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4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conditionalFormatting sqref="F216:F1002">
    <cfRule type="containsText" dxfId="29" priority="9" operator="containsText" text="derived">
      <formula>NOT(ISERROR(SEARCH(("derived"),(F216))))</formula>
    </cfRule>
  </conditionalFormatting>
  <conditionalFormatting sqref="A1:Z1 K2:Z3 E13:H14 B4:H12 B15:H21 B25:H34 B22:E24 G22:H24 A4:A34 J4:Z34">
    <cfRule type="containsText" dxfId="28" priority="10" operator="containsText" text="calc">
      <formula>NOT(ISERROR(SEARCH(("calc"),(A1))))</formula>
    </cfRule>
  </conditionalFormatting>
  <conditionalFormatting sqref="H1:I1 H35:I1002 H4:H34">
    <cfRule type="containsText" dxfId="27" priority="11" operator="containsText" text="literature">
      <formula>NOT(ISERROR(SEARCH(("literature"),(H1))))</formula>
    </cfRule>
  </conditionalFormatting>
  <conditionalFormatting sqref="H1:I1 H35:I1002 H4:H34">
    <cfRule type="containsText" dxfId="26" priority="12" operator="containsText" text="guess">
      <formula>NOT(ISERROR(SEARCH(("guess"),(H1))))</formula>
    </cfRule>
  </conditionalFormatting>
  <conditionalFormatting sqref="H1:I1 H35:I1002 H4:H34">
    <cfRule type="containsText" dxfId="25" priority="13" operator="containsText" text="not used">
      <formula>NOT(ISERROR(SEARCH(("not used"),(H1))))</formula>
    </cfRule>
  </conditionalFormatting>
  <conditionalFormatting sqref="H1:I1 H35:I1002 H4:H34">
    <cfRule type="containsText" dxfId="24" priority="14" operator="containsText" text="literature">
      <formula>NOT(ISERROR(SEARCH(("literature"),(H1))))</formula>
    </cfRule>
  </conditionalFormatting>
  <conditionalFormatting sqref="H1:I1 H35:I1002 H4:H34">
    <cfRule type="containsText" dxfId="23" priority="15" operator="containsText" text="guess">
      <formula>NOT(ISERROR(SEARCH(("guess"),(H1))))</formula>
    </cfRule>
  </conditionalFormatting>
  <conditionalFormatting sqref="H1:I1 H35:I1002 H4:H34">
    <cfRule type="containsText" dxfId="22" priority="16" operator="containsText" text="calc">
      <formula>NOT(ISERROR(SEARCH(("calc"),(H1))))</formula>
    </cfRule>
  </conditionalFormatting>
  <conditionalFormatting sqref="H1:I1 H35:I1002 H4:H34">
    <cfRule type="containsText" dxfId="21" priority="17" operator="containsText" text="check">
      <formula>NOT(ISERROR(SEARCH(("check"),(H1))))</formula>
    </cfRule>
  </conditionalFormatting>
  <conditionalFormatting sqref="H1 H4:H1002">
    <cfRule type="containsText" dxfId="20" priority="18" operator="containsText" text="internal data">
      <formula>NOT(ISERROR(SEARCH(("internal data"),(H1))))</formula>
    </cfRule>
  </conditionalFormatting>
  <conditionalFormatting sqref="A2:H3 J2:J3">
    <cfRule type="containsText" dxfId="19" priority="19" operator="containsText" text="calc">
      <formula>NOT(ISERROR(SEARCH(("calc"),(A2))))</formula>
    </cfRule>
  </conditionalFormatting>
  <conditionalFormatting sqref="H2:H3">
    <cfRule type="containsText" dxfId="18" priority="20" operator="containsText" text="literature">
      <formula>NOT(ISERROR(SEARCH(("literature"),(H2))))</formula>
    </cfRule>
  </conditionalFormatting>
  <conditionalFormatting sqref="H2:H3">
    <cfRule type="containsText" dxfId="17" priority="21" operator="containsText" text="guess">
      <formula>NOT(ISERROR(SEARCH(("guess"),(H2))))</formula>
    </cfRule>
  </conditionalFormatting>
  <conditionalFormatting sqref="H2:H3">
    <cfRule type="containsText" dxfId="16" priority="22" operator="containsText" text="not used">
      <formula>NOT(ISERROR(SEARCH(("not used"),(H2))))</formula>
    </cfRule>
  </conditionalFormatting>
  <conditionalFormatting sqref="H2:H3">
    <cfRule type="containsText" dxfId="15" priority="23" operator="containsText" text="literature">
      <formula>NOT(ISERROR(SEARCH(("literature"),(H2))))</formula>
    </cfRule>
  </conditionalFormatting>
  <conditionalFormatting sqref="H2:H3">
    <cfRule type="containsText" dxfId="14" priority="24" operator="containsText" text="guess">
      <formula>NOT(ISERROR(SEARCH(("guess"),(H2))))</formula>
    </cfRule>
  </conditionalFormatting>
  <conditionalFormatting sqref="H2:H3">
    <cfRule type="containsText" dxfId="13" priority="25" operator="containsText" text="calc">
      <formula>NOT(ISERROR(SEARCH(("calc"),(H2))))</formula>
    </cfRule>
  </conditionalFormatting>
  <conditionalFormatting sqref="H2:H3">
    <cfRule type="containsText" dxfId="12" priority="26" operator="containsText" text="check">
      <formula>NOT(ISERROR(SEARCH(("check"),(H2))))</formula>
    </cfRule>
  </conditionalFormatting>
  <conditionalFormatting sqref="H2:H3">
    <cfRule type="containsText" dxfId="11" priority="27" operator="containsText" text="internal data">
      <formula>NOT(ISERROR(SEARCH(("internal data"),(H2))))</formula>
    </cfRule>
  </conditionalFormatting>
  <conditionalFormatting sqref="B13:D14">
    <cfRule type="containsText" dxfId="10" priority="28" operator="containsText" text="calc">
      <formula>NOT(ISERROR(SEARCH(("calc"),(B13))))</formula>
    </cfRule>
  </conditionalFormatting>
  <conditionalFormatting sqref="F23:F24">
    <cfRule type="containsText" dxfId="9" priority="29" operator="containsText" text="calc">
      <formula>NOT(ISERROR(SEARCH(("calc"),(F23))))</formula>
    </cfRule>
  </conditionalFormatting>
  <conditionalFormatting sqref="I2:I34">
    <cfRule type="containsText" dxfId="8" priority="8" operator="containsText" text="calc">
      <formula>NOT(ISERROR(SEARCH("calc",I2)))</formula>
    </cfRule>
  </conditionalFormatting>
  <conditionalFormatting sqref="I2:I34">
    <cfRule type="containsText" dxfId="7" priority="6" operator="containsText" text="literature">
      <formula>NOT(ISERROR(SEARCH("literature",I2)))</formula>
    </cfRule>
    <cfRule type="containsText" dxfId="6" priority="7" operator="containsText" text="guess">
      <formula>NOT(ISERROR(SEARCH("guess",I2)))</formula>
    </cfRule>
  </conditionalFormatting>
  <conditionalFormatting sqref="I2:I34">
    <cfRule type="containsText" dxfId="5" priority="1" operator="containsText" text="not used">
      <formula>NOT(ISERROR(SEARCH("not used",I2)))</formula>
    </cfRule>
    <cfRule type="containsText" dxfId="4" priority="2" operator="containsText" text="literature">
      <formula>NOT(ISERROR(SEARCH("literature",I2)))</formula>
    </cfRule>
    <cfRule type="containsText" dxfId="3" priority="3" operator="containsText" text="guess">
      <formula>NOT(ISERROR(SEARCH("guess",I2)))</formula>
    </cfRule>
    <cfRule type="containsText" dxfId="2" priority="4" operator="containsText" text="calc">
      <formula>NOT(ISERROR(SEARCH("calc",I2)))</formula>
    </cfRule>
    <cfRule type="containsText" dxfId="1" priority="5" operator="containsText" text="check">
      <formula>NOT(ISERROR(SEARCH("check",I2)))</formula>
    </cfRule>
  </conditionalFormatting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Sheet1</vt:lpstr>
      <vt:lpstr>CL_</vt:lpstr>
      <vt:lpstr>Imax</vt:lpstr>
      <vt:lpstr>Kd_DT</vt:lpstr>
      <vt:lpstr>Kd_TL</vt:lpstr>
      <vt:lpstr>keDT</vt:lpstr>
      <vt:lpstr>keL</vt:lpstr>
      <vt:lpstr>keT</vt:lpstr>
      <vt:lpstr>keTL</vt:lpstr>
      <vt:lpstr>keTs</vt:lpstr>
      <vt:lpstr>Km</vt:lpstr>
      <vt:lpstr>koff_DT</vt:lpstr>
      <vt:lpstr>koff_TL</vt:lpstr>
      <vt:lpstr>kon_DT</vt:lpstr>
      <vt:lpstr>kon_TL</vt:lpstr>
      <vt:lpstr>ksynL</vt:lpstr>
      <vt:lpstr>ksynTs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2019-11-25T03:28:28Z</dcterms:modified>
</cp:coreProperties>
</file>