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teinanf/git/TMDD_EndogenousLigand/parameters/"/>
    </mc:Choice>
  </mc:AlternateContent>
  <xr:revisionPtr revIDLastSave="0" documentId="13_ncr:1_{1FB5482D-5A86-6C4F-93AD-91D7D95CB7A0}" xr6:coauthVersionLast="43" xr6:coauthVersionMax="43" xr10:uidLastSave="{00000000-0000-0000-0000-000000000000}"/>
  <bookViews>
    <workbookView xWindow="9680" yWindow="1180" windowWidth="28720" windowHeight="16760" tabRatio="500" xr2:uid="{00000000-000D-0000-FFFF-FFFF00000000}"/>
  </bookViews>
  <sheets>
    <sheet name="Sheet1" sheetId="3" r:id="rId1"/>
  </sheets>
  <definedNames>
    <definedName name="ABCdrug">#REF!</definedName>
    <definedName name="ABCsol">#REF!</definedName>
    <definedName name="Cavg">#REF!</definedName>
    <definedName name="CL">Sheet1!$F$4</definedName>
    <definedName name="CL_">#REF!</definedName>
    <definedName name="Dose">#REF!</definedName>
    <definedName name="eps">#REF!</definedName>
    <definedName name="F">Sheet1!$F$2</definedName>
    <definedName name="Imax">#REF!</definedName>
    <definedName name="k12_">Sheet1!$F$9</definedName>
    <definedName name="k12D">#REF!</definedName>
    <definedName name="k13D">#REF!</definedName>
    <definedName name="k13d_prop">#REF!</definedName>
    <definedName name="k13d_thurber">#REF!</definedName>
    <definedName name="k13DS">#REF!</definedName>
    <definedName name="k13M">#REF!</definedName>
    <definedName name="k13S">#REF!</definedName>
    <definedName name="k21_">Sheet1!$F$10</definedName>
    <definedName name="k21D">#REF!</definedName>
    <definedName name="k31D">#REF!</definedName>
    <definedName name="k31D_prop">#REF!</definedName>
    <definedName name="k31D_thurber">#REF!</definedName>
    <definedName name="k31M">#REF!</definedName>
    <definedName name="ka">Sheet1!$F$3</definedName>
    <definedName name="Kd">#REF!</definedName>
    <definedName name="Kd_DT">Sheet1!$F$22</definedName>
    <definedName name="Kd_TL">Sheet1!$F$29</definedName>
    <definedName name="kd_ugml">#REF!</definedName>
    <definedName name="keD">Sheet1!$F$8</definedName>
    <definedName name="keD3_">#REF!</definedName>
    <definedName name="keDM3">#REF!</definedName>
    <definedName name="keDMtot">#REF!</definedName>
    <definedName name="keDS1">#REF!</definedName>
    <definedName name="keDT">Sheet1!$F$18</definedName>
    <definedName name="keL">Sheet1!$F$27</definedName>
    <definedName name="keM">#REF!</definedName>
    <definedName name="keM3_">#REF!</definedName>
    <definedName name="keT">Sheet1!$F$17</definedName>
    <definedName name="keTL">Sheet1!$F$28</definedName>
    <definedName name="keTs">#REF!</definedName>
    <definedName name="Km">Sheet1!$F$12</definedName>
    <definedName name="koff">#REF!</definedName>
    <definedName name="koff_DT">Sheet1!$F$24</definedName>
    <definedName name="koff_TL">Sheet1!$F$31</definedName>
    <definedName name="kon">#REF!</definedName>
    <definedName name="kon_DT">Sheet1!$F$25</definedName>
    <definedName name="kon_TL">Sheet1!$F$32</definedName>
    <definedName name="kshed">#REF!</definedName>
    <definedName name="kshedDM1">#REF!</definedName>
    <definedName name="kshedDM3">#REF!</definedName>
    <definedName name="kshedM1">#REF!</definedName>
    <definedName name="kshedM3">#REF!</definedName>
    <definedName name="Kss_DT">Sheet1!$F$23</definedName>
    <definedName name="Kss_TL">Sheet1!$F$30</definedName>
    <definedName name="ksyn_ngml">#REF!</definedName>
    <definedName name="ksynL">Sheet1!$F$26</definedName>
    <definedName name="ksynT">Sheet1!$F$16</definedName>
    <definedName name="ksynTs">#REF!</definedName>
    <definedName name="ksynTs_ngml">#REF!</definedName>
    <definedName name="L0">Sheet1!$F$21</definedName>
    <definedName name="M10_">#REF!</definedName>
    <definedName name="M30_">#REF!</definedName>
    <definedName name="Mfrac">#REF!</definedName>
    <definedName name="MWD">Sheet1!$F$13</definedName>
    <definedName name="MWL">Sheet1!$F$15</definedName>
    <definedName name="MWLm">#REF!</definedName>
    <definedName name="MWLs">#REF!</definedName>
    <definedName name="MWS">#REF!</definedName>
    <definedName name="MWT">Sheet1!$F$14</definedName>
    <definedName name="MWTm">#REF!</definedName>
    <definedName name="MWTs">#REF!</definedName>
    <definedName name="Npercell">#REF!</definedName>
    <definedName name="P">#REF!</definedName>
    <definedName name="Parameter">Sheet1!$F$1</definedName>
    <definedName name="Q">Sheet1!$F$6</definedName>
    <definedName name="Q_">#REF!</definedName>
    <definedName name="Rcap">#REF!</definedName>
    <definedName name="Rho">#REF!</definedName>
    <definedName name="Rhoblood">#REF!</definedName>
    <definedName name="Rkrogh">#REF!</definedName>
    <definedName name="S10_">#REF!</definedName>
    <definedName name="S1acc">#REF!</definedName>
    <definedName name="T0">Sheet1!$F$19</definedName>
    <definedName name="Tau">#REF!</definedName>
    <definedName name="Tfrac">#REF!</definedName>
    <definedName name="TL0">Sheet1!$F$20</definedName>
    <definedName name="V1_">Sheet1!$F$5</definedName>
    <definedName name="V2_">Sheet1!$F$7</definedName>
    <definedName name="Vc">#REF!</definedName>
    <definedName name="VcDS">#REF!</definedName>
    <definedName name="VcS">#REF!</definedName>
    <definedName name="VD1_">#REF!</definedName>
    <definedName name="VD2_">#REF!</definedName>
    <definedName name="VD3_">#REF!</definedName>
    <definedName name="VDS1_">#REF!</definedName>
    <definedName name="Vm">Sheet1!$F$11</definedName>
    <definedName name="Vp">#REF!</definedName>
    <definedName name="VS1_">#REF!</definedName>
    <definedName name="Vtum">#REF!</definedName>
    <definedName name="VtumDS">#REF!</definedName>
    <definedName name="Vtum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2" i="3" l="1"/>
  <c r="F16" i="3" l="1"/>
  <c r="F26" i="3"/>
  <c r="F6" i="3"/>
  <c r="F4" i="3"/>
  <c r="F30" i="3" l="1"/>
  <c r="F23" i="3"/>
  <c r="I19" i="3"/>
  <c r="I35" i="3"/>
  <c r="I21" i="3"/>
  <c r="I25" i="3"/>
  <c r="I5" i="3"/>
  <c r="I9" i="3"/>
  <c r="I32" i="3"/>
  <c r="I8" i="3"/>
  <c r="I13" i="3"/>
  <c r="I14" i="3"/>
  <c r="I11" i="3"/>
  <c r="I22" i="3"/>
  <c r="I20" i="3"/>
  <c r="I24" i="3"/>
  <c r="I15" i="3"/>
  <c r="I29" i="3"/>
  <c r="I10" i="3"/>
  <c r="I12" i="3"/>
  <c r="I6" i="3"/>
  <c r="I23" i="3"/>
  <c r="I30" i="3"/>
  <c r="I28" i="3"/>
  <c r="I31" i="3"/>
  <c r="I38" i="3"/>
  <c r="I26" i="3"/>
  <c r="I18" i="3"/>
  <c r="I2" i="3"/>
  <c r="I17" i="3"/>
  <c r="I27" i="3"/>
  <c r="I7" i="3"/>
  <c r="I34" i="3"/>
  <c r="I36" i="3"/>
  <c r="I16" i="3"/>
  <c r="I3" i="3"/>
  <c r="I37" i="3"/>
  <c r="I4" i="3"/>
  <c r="F7" i="3" l="1"/>
</calcChain>
</file>

<file path=xl/sharedStrings.xml><?xml version="1.0" encoding="utf-8"?>
<sst xmlns="http://schemas.openxmlformats.org/spreadsheetml/2006/main" count="212" uniqueCount="89">
  <si>
    <t>Parameter</t>
  </si>
  <si>
    <t>Units</t>
  </si>
  <si>
    <t>L</t>
  </si>
  <si>
    <t>-</t>
  </si>
  <si>
    <t>1/d</t>
  </si>
  <si>
    <t>Value</t>
  </si>
  <si>
    <t>Order</t>
  </si>
  <si>
    <t>nM/d</t>
  </si>
  <si>
    <t>1/(nM*d)</t>
  </si>
  <si>
    <t>Comment or Reference</t>
  </si>
  <si>
    <t>CL</t>
  </si>
  <si>
    <t>L/d</t>
  </si>
  <si>
    <t>Q</t>
  </si>
  <si>
    <t>ParamType</t>
  </si>
  <si>
    <t>PK</t>
  </si>
  <si>
    <t>nM</t>
  </si>
  <si>
    <t>calc</t>
  </si>
  <si>
    <t>literature</t>
  </si>
  <si>
    <t>guess</t>
  </si>
  <si>
    <t>Description</t>
  </si>
  <si>
    <t>Clearance</t>
  </si>
  <si>
    <t>Intercomp. CL</t>
  </si>
  <si>
    <t>Central Volume</t>
  </si>
  <si>
    <t>Periph. Volume</t>
  </si>
  <si>
    <t>Cental--&gt;Periph Transit</t>
  </si>
  <si>
    <t>Molecule</t>
  </si>
  <si>
    <t>Periph--&gt;Central Transit</t>
  </si>
  <si>
    <t>Bindinig Affinity</t>
  </si>
  <si>
    <t>Molecular Weight</t>
  </si>
  <si>
    <t>kDa</t>
  </si>
  <si>
    <t>Source</t>
  </si>
  <si>
    <t>MWD</t>
  </si>
  <si>
    <t>Formula</t>
  </si>
  <si>
    <t>Baseline Levels</t>
  </si>
  <si>
    <t>Binding</t>
  </si>
  <si>
    <t>keD</t>
  </si>
  <si>
    <t>V1</t>
  </si>
  <si>
    <t>V2</t>
  </si>
  <si>
    <t>Vm</t>
  </si>
  <si>
    <t>Km</t>
  </si>
  <si>
    <t>keT</t>
  </si>
  <si>
    <t>k12</t>
  </si>
  <si>
    <t>k21</t>
  </si>
  <si>
    <t>Elimination Rate</t>
  </si>
  <si>
    <t>Synthesis Rate</t>
  </si>
  <si>
    <t>Kd_DT</t>
  </si>
  <si>
    <t>koff_DT</t>
  </si>
  <si>
    <t>typical value (1-100) from Yang16 Fig 12 - dx.doi.org/10.1016/j.ab.2016.06.024</t>
  </si>
  <si>
    <t>kon_DT</t>
  </si>
  <si>
    <t>Association Rate</t>
  </si>
  <si>
    <t>Disassociation Rate</t>
  </si>
  <si>
    <t>Nonlinear Elim Vmax</t>
  </si>
  <si>
    <t>Nonlinear Elim Km</t>
  </si>
  <si>
    <t>Turnover</t>
  </si>
  <si>
    <t>MWT</t>
  </si>
  <si>
    <t>MWL</t>
  </si>
  <si>
    <t>ksynT</t>
  </si>
  <si>
    <t>keDT</t>
  </si>
  <si>
    <t>T0</t>
  </si>
  <si>
    <t>keL</t>
  </si>
  <si>
    <t>keTL</t>
  </si>
  <si>
    <t>L0</t>
  </si>
  <si>
    <t>Kd_TL</t>
  </si>
  <si>
    <t>koff_TL</t>
  </si>
  <si>
    <t>kon_TL</t>
  </si>
  <si>
    <t>ksynL</t>
  </si>
  <si>
    <t>Ward96 - doi: 10.1074/jbc.271.33.20138</t>
  </si>
  <si>
    <t>F</t>
  </si>
  <si>
    <t>ka</t>
  </si>
  <si>
    <t>Bioavailabiity</t>
  </si>
  <si>
    <t>set to 0 not used</t>
  </si>
  <si>
    <t>Subcut. Absorption</t>
  </si>
  <si>
    <t>Target (IL6)</t>
  </si>
  <si>
    <t>Soluble Ligand (IL-6R)</t>
  </si>
  <si>
    <t>Puchalski  - Table 2 DOI 10.1007/s00280-015-2720-0</t>
  </si>
  <si>
    <t>literature &amp; calc</t>
  </si>
  <si>
    <t>Stein17 - Table 1 doi:10.1002/psp4.12169      *** V. high binding affinity, chim</t>
  </si>
  <si>
    <t>Changed from _ on 7/22/19</t>
  </si>
  <si>
    <t>Clin Exp Immunol. 1988 Feb;71(2):314-9. PMID: 3280187</t>
  </si>
  <si>
    <t>Drug (Siltuximab)</t>
  </si>
  <si>
    <t>https://www.pharmacodia.com/yaodu/html/v1/biologics/914101ec47c52b48a7b6ccc6f5a76f1f.html</t>
  </si>
  <si>
    <t>Equilibration Constant</t>
  </si>
  <si>
    <t>Kss_DT</t>
  </si>
  <si>
    <t>Kss_TL</t>
  </si>
  <si>
    <t>TL0</t>
  </si>
  <si>
    <t>Complex</t>
  </si>
  <si>
    <t>From target calculation (T0) from ModelG_Tocilizumab file</t>
  </si>
  <si>
    <t>From target calculation (keT) from ModelG_Tocilizumab file</t>
  </si>
  <si>
    <t>From target calculation (keTL) from ModelG_Tocilizumab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</si>
</sst>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70C0"/>
      <name val="Calibri"/>
      <family val="2"/>
      <scheme val="minor"/>
    </font>
    <font>
      <sz val="12"/>
      <name val="Calibri"/>
      <family val="2"/>
      <scheme val="minor"/>
    </font>
    <font>
      <u/>
      <sz val="12"/>
      <name val="Calibri"/>
      <family val="2"/>
      <scheme val="minor"/>
    </font>
    <font>
      <b/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4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left"/>
    </xf>
    <xf numFmtId="0" fontId="4" fillId="0" borderId="0" xfId="0" applyFont="1"/>
    <xf numFmtId="0" fontId="0" fillId="0" borderId="0" xfId="0" applyFont="1" applyFill="1" applyAlignment="1">
      <alignment horizontal="left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6" fillId="0" borderId="0" xfId="0" applyFont="1"/>
    <xf numFmtId="0" fontId="6" fillId="0" borderId="0" xfId="0" applyFont="1" applyFill="1" applyAlignment="1">
      <alignment horizontal="center"/>
    </xf>
    <xf numFmtId="0" fontId="6" fillId="0" borderId="0" xfId="0" applyFont="1" applyFill="1" applyAlignment="1">
      <alignment horizontal="left"/>
    </xf>
    <xf numFmtId="0" fontId="6" fillId="0" borderId="0" xfId="0" applyFont="1" applyFill="1"/>
    <xf numFmtId="0" fontId="7" fillId="0" borderId="0" xfId="23" applyFont="1"/>
    <xf numFmtId="0" fontId="5" fillId="0" borderId="0" xfId="0" applyFont="1" applyFill="1" applyAlignment="1">
      <alignment horizontal="center"/>
    </xf>
    <xf numFmtId="0" fontId="5" fillId="0" borderId="0" xfId="0" applyFont="1" applyFill="1" applyAlignment="1">
      <alignment horizontal="left"/>
    </xf>
    <xf numFmtId="0" fontId="5" fillId="0" borderId="0" xfId="0" applyFont="1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8" fillId="0" borderId="0" xfId="0" applyFont="1" applyFill="1" applyAlignment="1">
      <alignment horizontal="left"/>
    </xf>
  </cellXfs>
  <cellStyles count="24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/>
    <cellStyle name="Normal" xfId="0" builtinId="0"/>
  </cellStyles>
  <dxfs count="9">
    <dxf>
      <font>
        <color theme="4" tint="-0.499984740745262"/>
      </font>
      <fill>
        <patternFill>
          <bgColor theme="8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0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theme="1"/>
      </font>
      <fill>
        <patternFill patternType="solid">
          <bgColor theme="0" tint="-0.499984740745262"/>
        </patternFill>
      </fill>
    </dxf>
  </dxfs>
  <tableStyles count="0" defaultTableStyle="TableStyleMedium9" defaultPivotStyle="PivotStyleMedium4"/>
  <colors>
    <mruColors>
      <color rgb="FFFFC7CE"/>
      <color rgb="FFC6EF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pharmacodia.com/yaodu/html/v1/biologics/914101ec47c52b48a7b6ccc6f5a76f1f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9"/>
  <sheetViews>
    <sheetView tabSelected="1" topLeftCell="B1" zoomScaleNormal="100" zoomScalePageLayoutView="180" workbookViewId="0">
      <selection activeCell="F33" sqref="F33"/>
    </sheetView>
  </sheetViews>
  <sheetFormatPr baseColWidth="10" defaultColWidth="11" defaultRowHeight="16" x14ac:dyDescent="0.2"/>
  <cols>
    <col min="3" max="3" width="27" customWidth="1"/>
    <col min="4" max="4" width="26.6640625" customWidth="1"/>
    <col min="6" max="6" width="10.83203125" customWidth="1"/>
    <col min="8" max="8" width="17.83203125" customWidth="1"/>
    <col min="9" max="9" width="26.5" customWidth="1"/>
    <col min="10" max="10" width="70" customWidth="1"/>
  </cols>
  <sheetData>
    <row r="1" spans="1:11" x14ac:dyDescent="0.2">
      <c r="A1" s="1" t="s">
        <v>6</v>
      </c>
      <c r="B1" s="1" t="s">
        <v>13</v>
      </c>
      <c r="C1" s="1" t="s">
        <v>25</v>
      </c>
      <c r="D1" s="1" t="s">
        <v>19</v>
      </c>
      <c r="E1" s="1" t="s">
        <v>0</v>
      </c>
      <c r="F1" s="1" t="s">
        <v>5</v>
      </c>
      <c r="G1" s="1" t="s">
        <v>1</v>
      </c>
      <c r="H1" s="2" t="s">
        <v>30</v>
      </c>
      <c r="I1" s="1" t="s">
        <v>32</v>
      </c>
      <c r="J1" s="2" t="s">
        <v>9</v>
      </c>
      <c r="K1" s="2" t="s">
        <v>77</v>
      </c>
    </row>
    <row r="2" spans="1:11" s="7" customFormat="1" x14ac:dyDescent="0.2">
      <c r="A2" s="5">
        <v>1</v>
      </c>
      <c r="B2" s="5" t="s">
        <v>14</v>
      </c>
      <c r="C2" s="5" t="s">
        <v>79</v>
      </c>
      <c r="D2" s="5" t="s">
        <v>69</v>
      </c>
      <c r="E2" s="5" t="s">
        <v>67</v>
      </c>
      <c r="F2" s="5">
        <v>0</v>
      </c>
      <c r="G2" s="5" t="s">
        <v>3</v>
      </c>
      <c r="H2" s="15" t="s">
        <v>70</v>
      </c>
      <c r="I2" s="16" t="str">
        <f ca="1">_xlfn.IFNA(_xlfn.FORMULATEXT(F2),"")</f>
        <v/>
      </c>
      <c r="J2" s="6"/>
    </row>
    <row r="3" spans="1:11" s="7" customFormat="1" x14ac:dyDescent="0.2">
      <c r="A3" s="5">
        <v>2</v>
      </c>
      <c r="B3" s="5" t="s">
        <v>14</v>
      </c>
      <c r="C3" s="5" t="s">
        <v>79</v>
      </c>
      <c r="D3" s="5" t="s">
        <v>71</v>
      </c>
      <c r="E3" s="5" t="s">
        <v>68</v>
      </c>
      <c r="F3" s="5">
        <v>0</v>
      </c>
      <c r="G3" s="5" t="s">
        <v>4</v>
      </c>
      <c r="H3" s="15" t="s">
        <v>70</v>
      </c>
      <c r="I3" s="16" t="str">
        <f t="shared" ref="I3:I38" ca="1" si="0">_xlfn.IFNA(_xlfn.FORMULATEXT(F3),"")</f>
        <v/>
      </c>
      <c r="J3" s="6"/>
    </row>
    <row r="4" spans="1:11" s="10" customFormat="1" x14ac:dyDescent="0.2">
      <c r="A4" s="5">
        <v>3</v>
      </c>
      <c r="B4" s="8" t="s">
        <v>14</v>
      </c>
      <c r="C4" s="5" t="s">
        <v>79</v>
      </c>
      <c r="D4" s="8" t="s">
        <v>20</v>
      </c>
      <c r="E4" s="8" t="s">
        <v>10</v>
      </c>
      <c r="F4" s="8">
        <f>keD*V1_</f>
        <v>0.20358240000000002</v>
      </c>
      <c r="G4" s="8" t="s">
        <v>11</v>
      </c>
      <c r="H4" s="15" t="s">
        <v>16</v>
      </c>
      <c r="I4" s="16" t="str">
        <f t="shared" ca="1" si="0"/>
        <v>=keD*V1_</v>
      </c>
      <c r="J4" s="9"/>
    </row>
    <row r="5" spans="1:11" s="10" customFormat="1" x14ac:dyDescent="0.2">
      <c r="A5" s="5">
        <v>4</v>
      </c>
      <c r="B5" s="8" t="s">
        <v>14</v>
      </c>
      <c r="C5" s="5" t="s">
        <v>79</v>
      </c>
      <c r="D5" s="8" t="s">
        <v>22</v>
      </c>
      <c r="E5" s="8" t="s">
        <v>36</v>
      </c>
      <c r="F5" s="8">
        <v>3.4860000000000002</v>
      </c>
      <c r="G5" s="8" t="s">
        <v>2</v>
      </c>
      <c r="H5" s="15" t="s">
        <v>75</v>
      </c>
      <c r="I5" s="16" t="str">
        <f t="shared" ca="1" si="0"/>
        <v/>
      </c>
      <c r="J5" s="9" t="s">
        <v>74</v>
      </c>
      <c r="K5" s="8"/>
    </row>
    <row r="6" spans="1:11" s="10" customFormat="1" x14ac:dyDescent="0.2">
      <c r="A6" s="5">
        <v>5</v>
      </c>
      <c r="B6" s="8" t="s">
        <v>14</v>
      </c>
      <c r="C6" s="5" t="s">
        <v>79</v>
      </c>
      <c r="D6" s="8" t="s">
        <v>21</v>
      </c>
      <c r="E6" s="8" t="s">
        <v>12</v>
      </c>
      <c r="F6" s="8">
        <f>K12*V1</f>
        <v>0</v>
      </c>
      <c r="G6" s="8" t="s">
        <v>11</v>
      </c>
      <c r="H6" s="15" t="s">
        <v>16</v>
      </c>
      <c r="I6" s="16" t="str">
        <f t="shared" ca="1" si="0"/>
        <v>=K12*V1</v>
      </c>
      <c r="J6" s="9"/>
    </row>
    <row r="7" spans="1:11" s="10" customFormat="1" x14ac:dyDescent="0.2">
      <c r="A7" s="5">
        <v>6</v>
      </c>
      <c r="B7" s="8" t="s">
        <v>14</v>
      </c>
      <c r="C7" s="5" t="s">
        <v>79</v>
      </c>
      <c r="D7" s="8" t="s">
        <v>23</v>
      </c>
      <c r="E7" s="8" t="s">
        <v>37</v>
      </c>
      <c r="F7" s="8">
        <f ca="1">V2_/k21_</f>
        <v>0</v>
      </c>
      <c r="G7" s="8" t="s">
        <v>2</v>
      </c>
      <c r="H7" s="15" t="s">
        <v>16</v>
      </c>
      <c r="I7" s="16" t="str">
        <f t="shared" ca="1" si="0"/>
        <v>=V2_/k21_</v>
      </c>
      <c r="J7" s="9"/>
    </row>
    <row r="8" spans="1:11" s="10" customFormat="1" x14ac:dyDescent="0.2">
      <c r="A8" s="5">
        <v>7</v>
      </c>
      <c r="B8" s="8" t="s">
        <v>14</v>
      </c>
      <c r="C8" s="5" t="s">
        <v>79</v>
      </c>
      <c r="D8" s="8" t="s">
        <v>43</v>
      </c>
      <c r="E8" s="8" t="s">
        <v>35</v>
      </c>
      <c r="F8" s="8">
        <v>5.8400000000000001E-2</v>
      </c>
      <c r="G8" s="8" t="s">
        <v>4</v>
      </c>
      <c r="H8" s="15" t="s">
        <v>17</v>
      </c>
      <c r="I8" s="16" t="str">
        <f t="shared" ca="1" si="0"/>
        <v/>
      </c>
      <c r="J8" s="9" t="s">
        <v>74</v>
      </c>
    </row>
    <row r="9" spans="1:11" s="10" customFormat="1" x14ac:dyDescent="0.2">
      <c r="A9" s="5">
        <v>8</v>
      </c>
      <c r="B9" s="8" t="s">
        <v>14</v>
      </c>
      <c r="C9" s="5" t="s">
        <v>79</v>
      </c>
      <c r="D9" s="8" t="s">
        <v>24</v>
      </c>
      <c r="E9" s="8" t="s">
        <v>41</v>
      </c>
      <c r="F9" s="8">
        <v>0.13900000000000001</v>
      </c>
      <c r="G9" s="8"/>
      <c r="H9" s="15" t="s">
        <v>17</v>
      </c>
      <c r="I9" s="16" t="str">
        <f t="shared" ca="1" si="0"/>
        <v/>
      </c>
      <c r="J9" s="9" t="s">
        <v>74</v>
      </c>
    </row>
    <row r="10" spans="1:11" s="10" customFormat="1" x14ac:dyDescent="0.2">
      <c r="A10" s="5">
        <v>9</v>
      </c>
      <c r="B10" s="8" t="s">
        <v>14</v>
      </c>
      <c r="C10" s="5" t="s">
        <v>79</v>
      </c>
      <c r="D10" s="8" t="s">
        <v>26</v>
      </c>
      <c r="E10" s="8" t="s">
        <v>42</v>
      </c>
      <c r="F10" s="8">
        <v>0.187</v>
      </c>
      <c r="G10" s="8"/>
      <c r="H10" s="15" t="s">
        <v>17</v>
      </c>
      <c r="I10" s="16" t="str">
        <f t="shared" ca="1" si="0"/>
        <v/>
      </c>
      <c r="J10" s="9" t="s">
        <v>74</v>
      </c>
    </row>
    <row r="11" spans="1:11" s="7" customFormat="1" x14ac:dyDescent="0.2">
      <c r="A11" s="5">
        <v>10</v>
      </c>
      <c r="B11" s="5" t="s">
        <v>14</v>
      </c>
      <c r="C11" s="5" t="s">
        <v>79</v>
      </c>
      <c r="D11" s="5" t="s">
        <v>51</v>
      </c>
      <c r="E11" s="5" t="s">
        <v>38</v>
      </c>
      <c r="F11" s="5">
        <v>0</v>
      </c>
      <c r="G11" s="5" t="s">
        <v>7</v>
      </c>
      <c r="H11" s="15" t="s">
        <v>70</v>
      </c>
      <c r="I11" s="16" t="str">
        <f t="shared" ca="1" si="0"/>
        <v/>
      </c>
      <c r="J11" s="6"/>
    </row>
    <row r="12" spans="1:11" s="7" customFormat="1" x14ac:dyDescent="0.2">
      <c r="A12" s="5">
        <v>11</v>
      </c>
      <c r="B12" s="5" t="s">
        <v>14</v>
      </c>
      <c r="C12" s="5" t="s">
        <v>79</v>
      </c>
      <c r="D12" s="5" t="s">
        <v>52</v>
      </c>
      <c r="E12" s="5" t="s">
        <v>39</v>
      </c>
      <c r="F12" s="5">
        <v>1</v>
      </c>
      <c r="G12" s="5" t="s">
        <v>15</v>
      </c>
      <c r="H12" s="15" t="s">
        <v>70</v>
      </c>
      <c r="I12" s="16" t="str">
        <f t="shared" ca="1" si="0"/>
        <v/>
      </c>
      <c r="J12" s="6"/>
    </row>
    <row r="13" spans="1:11" s="10" customFormat="1" x14ac:dyDescent="0.2">
      <c r="A13" s="5">
        <v>12</v>
      </c>
      <c r="B13" s="8" t="s">
        <v>34</v>
      </c>
      <c r="C13" s="5" t="s">
        <v>79</v>
      </c>
      <c r="D13" s="8" t="s">
        <v>28</v>
      </c>
      <c r="E13" s="8" t="s">
        <v>31</v>
      </c>
      <c r="F13" s="8">
        <v>145</v>
      </c>
      <c r="G13" s="8" t="s">
        <v>29</v>
      </c>
      <c r="H13" s="15" t="s">
        <v>17</v>
      </c>
      <c r="I13" s="16" t="str">
        <f t="shared" ca="1" si="0"/>
        <v/>
      </c>
      <c r="J13" s="11" t="s">
        <v>80</v>
      </c>
    </row>
    <row r="14" spans="1:11" s="10" customFormat="1" x14ac:dyDescent="0.2">
      <c r="A14" s="5">
        <v>13</v>
      </c>
      <c r="B14" s="8" t="s">
        <v>34</v>
      </c>
      <c r="C14" s="8" t="s">
        <v>72</v>
      </c>
      <c r="D14" s="8" t="s">
        <v>28</v>
      </c>
      <c r="E14" s="8" t="s">
        <v>54</v>
      </c>
      <c r="F14" s="8">
        <v>21</v>
      </c>
      <c r="G14" s="8" t="s">
        <v>29</v>
      </c>
      <c r="H14" s="15" t="s">
        <v>17</v>
      </c>
      <c r="I14" s="16" t="str">
        <f t="shared" ca="1" si="0"/>
        <v/>
      </c>
      <c r="J14" s="9" t="s">
        <v>78</v>
      </c>
    </row>
    <row r="15" spans="1:11" s="10" customFormat="1" x14ac:dyDescent="0.2">
      <c r="A15" s="5">
        <v>14</v>
      </c>
      <c r="B15" s="8" t="s">
        <v>34</v>
      </c>
      <c r="C15" s="8" t="s">
        <v>73</v>
      </c>
      <c r="D15" s="8" t="s">
        <v>28</v>
      </c>
      <c r="E15" s="8" t="s">
        <v>55</v>
      </c>
      <c r="F15" s="8">
        <v>52</v>
      </c>
      <c r="G15" s="8" t="s">
        <v>29</v>
      </c>
      <c r="H15" s="15" t="s">
        <v>17</v>
      </c>
      <c r="I15" s="16" t="str">
        <f ca="1">_xlfn.IFNA(_xlfn.FORMULATEXT(F15),"")</f>
        <v/>
      </c>
      <c r="J15" s="4" t="s">
        <v>78</v>
      </c>
    </row>
    <row r="16" spans="1:11" s="10" customFormat="1" x14ac:dyDescent="0.2">
      <c r="A16" s="5">
        <v>15</v>
      </c>
      <c r="B16" s="8" t="s">
        <v>53</v>
      </c>
      <c r="C16" s="8" t="s">
        <v>72</v>
      </c>
      <c r="D16" s="8" t="s">
        <v>44</v>
      </c>
      <c r="E16" s="8" t="s">
        <v>56</v>
      </c>
      <c r="F16" s="8">
        <f>T0*(kon_TL*L0+keT)-koff_TL*TL0</f>
        <v>1.3900000000000002E-3</v>
      </c>
      <c r="G16" s="8" t="s">
        <v>7</v>
      </c>
      <c r="H16" s="15" t="s">
        <v>16</v>
      </c>
      <c r="I16" s="16" t="str">
        <f t="shared" ca="1" si="0"/>
        <v>=T0*(kon_TL*L0+keT)-koff_TL*TL0</v>
      </c>
    </row>
    <row r="17" spans="1:11" s="10" customFormat="1" x14ac:dyDescent="0.2">
      <c r="A17" s="5">
        <v>16</v>
      </c>
      <c r="B17" s="8" t="s">
        <v>53</v>
      </c>
      <c r="C17" s="8" t="s">
        <v>72</v>
      </c>
      <c r="D17" s="8" t="s">
        <v>43</v>
      </c>
      <c r="E17" s="8" t="s">
        <v>40</v>
      </c>
      <c r="F17" s="8">
        <v>10</v>
      </c>
      <c r="G17" s="8" t="s">
        <v>4</v>
      </c>
      <c r="H17" s="15" t="s">
        <v>18</v>
      </c>
      <c r="I17" s="16" t="str">
        <f t="shared" ca="1" si="0"/>
        <v/>
      </c>
      <c r="J17" s="17" t="s">
        <v>76</v>
      </c>
    </row>
    <row r="18" spans="1:11" s="10" customFormat="1" x14ac:dyDescent="0.2">
      <c r="A18" s="5">
        <v>17</v>
      </c>
      <c r="B18" s="8" t="s">
        <v>53</v>
      </c>
      <c r="C18" s="8" t="s">
        <v>72</v>
      </c>
      <c r="D18" s="8" t="s">
        <v>43</v>
      </c>
      <c r="E18" s="8" t="s">
        <v>57</v>
      </c>
      <c r="F18" s="8">
        <v>0.03</v>
      </c>
      <c r="G18" s="8" t="s">
        <v>4</v>
      </c>
      <c r="H18" s="15" t="s">
        <v>17</v>
      </c>
      <c r="I18" s="16" t="str">
        <f t="shared" ca="1" si="0"/>
        <v/>
      </c>
      <c r="J18" s="9" t="s">
        <v>76</v>
      </c>
    </row>
    <row r="19" spans="1:11" s="10" customFormat="1" x14ac:dyDescent="0.2">
      <c r="A19" s="5">
        <v>18</v>
      </c>
      <c r="B19" s="12" t="s">
        <v>53</v>
      </c>
      <c r="C19" s="12" t="s">
        <v>72</v>
      </c>
      <c r="D19" s="12" t="s">
        <v>33</v>
      </c>
      <c r="E19" s="12" t="s">
        <v>58</v>
      </c>
      <c r="F19" s="12">
        <v>1.2E-4</v>
      </c>
      <c r="G19" s="12" t="s">
        <v>15</v>
      </c>
      <c r="H19" s="15" t="s">
        <v>17</v>
      </c>
      <c r="I19" s="16" t="str">
        <f t="shared" ca="1" si="0"/>
        <v/>
      </c>
      <c r="J19" s="13" t="s">
        <v>76</v>
      </c>
      <c r="K19" s="14">
        <v>2E-3</v>
      </c>
    </row>
    <row r="20" spans="1:11" x14ac:dyDescent="0.2">
      <c r="A20" s="5">
        <v>19</v>
      </c>
      <c r="B20" s="8" t="s">
        <v>34</v>
      </c>
      <c r="C20" s="8" t="s">
        <v>85</v>
      </c>
      <c r="D20" s="8" t="s">
        <v>33</v>
      </c>
      <c r="E20" s="8" t="s">
        <v>84</v>
      </c>
      <c r="F20" s="8">
        <v>1.0000000000000001E-5</v>
      </c>
      <c r="G20" s="8" t="s">
        <v>15</v>
      </c>
      <c r="H20" s="15" t="s">
        <v>18</v>
      </c>
      <c r="I20" s="16" t="str">
        <f t="shared" ca="1" si="0"/>
        <v/>
      </c>
    </row>
    <row r="21" spans="1:11" s="10" customFormat="1" x14ac:dyDescent="0.2">
      <c r="A21" s="5">
        <v>20</v>
      </c>
      <c r="B21" s="8" t="s">
        <v>53</v>
      </c>
      <c r="C21" s="8" t="s">
        <v>73</v>
      </c>
      <c r="D21" s="8" t="s">
        <v>33</v>
      </c>
      <c r="E21" s="8" t="s">
        <v>61</v>
      </c>
      <c r="F21" s="8">
        <v>0.4</v>
      </c>
      <c r="G21" s="8" t="s">
        <v>15</v>
      </c>
      <c r="H21" s="15" t="s">
        <v>17</v>
      </c>
      <c r="I21" s="16" t="str">
        <f t="shared" ca="1" si="0"/>
        <v/>
      </c>
      <c r="J21" s="9" t="s">
        <v>86</v>
      </c>
    </row>
    <row r="22" spans="1:11" s="10" customFormat="1" x14ac:dyDescent="0.2">
      <c r="A22" s="5">
        <v>21</v>
      </c>
      <c r="B22" s="8" t="s">
        <v>34</v>
      </c>
      <c r="C22" s="8" t="s">
        <v>72</v>
      </c>
      <c r="D22" s="8" t="s">
        <v>27</v>
      </c>
      <c r="E22" s="8" t="s">
        <v>45</v>
      </c>
      <c r="F22" s="8">
        <v>0.02</v>
      </c>
      <c r="G22" s="8" t="s">
        <v>15</v>
      </c>
      <c r="H22" s="15" t="s">
        <v>17</v>
      </c>
      <c r="I22" s="16" t="str">
        <f t="shared" ca="1" si="0"/>
        <v/>
      </c>
      <c r="J22" s="9" t="s">
        <v>76</v>
      </c>
      <c r="K22" s="12"/>
    </row>
    <row r="23" spans="1:11" s="10" customFormat="1" x14ac:dyDescent="0.2">
      <c r="A23" s="5">
        <v>22</v>
      </c>
      <c r="B23" s="8" t="s">
        <v>34</v>
      </c>
      <c r="C23" s="8" t="s">
        <v>72</v>
      </c>
      <c r="D23" s="8" t="s">
        <v>81</v>
      </c>
      <c r="E23" s="8" t="s">
        <v>82</v>
      </c>
      <c r="F23" s="8">
        <f>(koff_DT+keDT)/kon_DT</f>
        <v>2.3E-2</v>
      </c>
      <c r="G23" s="8" t="s">
        <v>15</v>
      </c>
      <c r="H23" s="15" t="s">
        <v>16</v>
      </c>
      <c r="I23" s="16" t="str">
        <f t="shared" ca="1" si="0"/>
        <v>=(koff_DT+keDT)/kon_DT</v>
      </c>
      <c r="J23" s="9"/>
      <c r="K23" s="12"/>
    </row>
    <row r="24" spans="1:11" s="10" customFormat="1" x14ac:dyDescent="0.2">
      <c r="A24" s="5">
        <v>23</v>
      </c>
      <c r="B24" s="8" t="s">
        <v>34</v>
      </c>
      <c r="C24" s="8" t="s">
        <v>72</v>
      </c>
      <c r="D24" s="8" t="s">
        <v>50</v>
      </c>
      <c r="E24" s="8" t="s">
        <v>46</v>
      </c>
      <c r="F24" s="8">
        <v>0.2</v>
      </c>
      <c r="G24" s="8" t="s">
        <v>4</v>
      </c>
      <c r="H24" s="15" t="s">
        <v>18</v>
      </c>
      <c r="I24" s="16" t="str">
        <f t="shared" ca="1" si="0"/>
        <v/>
      </c>
      <c r="J24" s="9" t="s">
        <v>47</v>
      </c>
    </row>
    <row r="25" spans="1:11" s="10" customFormat="1" x14ac:dyDescent="0.2">
      <c r="A25" s="5">
        <v>24</v>
      </c>
      <c r="B25" s="8" t="s">
        <v>34</v>
      </c>
      <c r="C25" s="8" t="s">
        <v>72</v>
      </c>
      <c r="D25" s="8" t="s">
        <v>49</v>
      </c>
      <c r="E25" s="8" t="s">
        <v>48</v>
      </c>
      <c r="F25" s="8">
        <v>10</v>
      </c>
      <c r="G25" s="8" t="s">
        <v>8</v>
      </c>
      <c r="H25" s="15" t="s">
        <v>16</v>
      </c>
      <c r="I25" s="16" t="str">
        <f t="shared" ca="1" si="0"/>
        <v/>
      </c>
      <c r="J25" s="9"/>
    </row>
    <row r="26" spans="1:11" s="10" customFormat="1" x14ac:dyDescent="0.2">
      <c r="A26" s="5">
        <v>25</v>
      </c>
      <c r="B26" s="8" t="s">
        <v>53</v>
      </c>
      <c r="C26" s="8" t="s">
        <v>73</v>
      </c>
      <c r="D26" s="8" t="s">
        <v>44</v>
      </c>
      <c r="E26" s="8" t="s">
        <v>65</v>
      </c>
      <c r="F26" s="8">
        <f>L0*(kon_TL*T0+keL)-koff_TL*TL0</f>
        <v>8.0001899999999999</v>
      </c>
      <c r="G26" s="8" t="s">
        <v>7</v>
      </c>
      <c r="H26" s="15" t="s">
        <v>16</v>
      </c>
      <c r="I26" s="16" t="str">
        <f t="shared" ca="1" si="0"/>
        <v>=L0*(kon_TL*T0+keL)-koff_TL*TL0</v>
      </c>
      <c r="J26" s="9"/>
    </row>
    <row r="27" spans="1:11" s="10" customFormat="1" x14ac:dyDescent="0.2">
      <c r="A27" s="5">
        <v>26</v>
      </c>
      <c r="B27" s="8" t="s">
        <v>53</v>
      </c>
      <c r="C27" s="8" t="s">
        <v>73</v>
      </c>
      <c r="D27" s="8" t="s">
        <v>43</v>
      </c>
      <c r="E27" s="8" t="s">
        <v>59</v>
      </c>
      <c r="F27" s="8">
        <v>20</v>
      </c>
      <c r="G27" s="8" t="s">
        <v>4</v>
      </c>
      <c r="H27" s="15" t="s">
        <v>18</v>
      </c>
      <c r="I27" s="16" t="str">
        <f t="shared" ca="1" si="0"/>
        <v/>
      </c>
      <c r="J27" s="9" t="s">
        <v>87</v>
      </c>
    </row>
    <row r="28" spans="1:11" s="10" customFormat="1" x14ac:dyDescent="0.2">
      <c r="A28" s="5">
        <v>27</v>
      </c>
      <c r="B28" s="8" t="s">
        <v>53</v>
      </c>
      <c r="C28" s="8" t="s">
        <v>73</v>
      </c>
      <c r="D28" s="8" t="s">
        <v>43</v>
      </c>
      <c r="E28" s="8" t="s">
        <v>60</v>
      </c>
      <c r="F28" s="8">
        <v>20</v>
      </c>
      <c r="G28" s="8" t="s">
        <v>4</v>
      </c>
      <c r="H28" s="15" t="s">
        <v>18</v>
      </c>
      <c r="I28" s="16" t="str">
        <f t="shared" ca="1" si="0"/>
        <v/>
      </c>
      <c r="J28" s="9" t="s">
        <v>88</v>
      </c>
    </row>
    <row r="29" spans="1:11" s="10" customFormat="1" x14ac:dyDescent="0.2">
      <c r="A29" s="5">
        <v>28</v>
      </c>
      <c r="B29" s="8" t="s">
        <v>34</v>
      </c>
      <c r="C29" s="8" t="s">
        <v>73</v>
      </c>
      <c r="D29" s="8" t="s">
        <v>27</v>
      </c>
      <c r="E29" s="8" t="s">
        <v>62</v>
      </c>
      <c r="F29" s="8">
        <v>1</v>
      </c>
      <c r="G29" s="8" t="s">
        <v>15</v>
      </c>
      <c r="H29" s="15" t="s">
        <v>17</v>
      </c>
      <c r="I29" s="16" t="str">
        <f t="shared" ca="1" si="0"/>
        <v/>
      </c>
      <c r="J29" s="9" t="s">
        <v>66</v>
      </c>
    </row>
    <row r="30" spans="1:11" s="10" customFormat="1" x14ac:dyDescent="0.2">
      <c r="A30" s="5">
        <v>29</v>
      </c>
      <c r="B30" s="8" t="s">
        <v>34</v>
      </c>
      <c r="C30" s="8" t="s">
        <v>73</v>
      </c>
      <c r="D30" s="8" t="s">
        <v>81</v>
      </c>
      <c r="E30" s="8" t="s">
        <v>83</v>
      </c>
      <c r="F30" s="8">
        <f>(koff_TL+keTL)/kon_TL</f>
        <v>5</v>
      </c>
      <c r="G30" s="8" t="s">
        <v>15</v>
      </c>
      <c r="H30" s="15" t="s">
        <v>16</v>
      </c>
      <c r="I30" s="16" t="str">
        <f t="shared" ca="1" si="0"/>
        <v>=(koff_TL+keTL)/kon_TL</v>
      </c>
      <c r="J30" s="9"/>
    </row>
    <row r="31" spans="1:11" s="10" customFormat="1" x14ac:dyDescent="0.2">
      <c r="A31" s="5">
        <v>30</v>
      </c>
      <c r="B31" s="8" t="s">
        <v>34</v>
      </c>
      <c r="C31" s="8" t="s">
        <v>73</v>
      </c>
      <c r="D31" s="8" t="s">
        <v>50</v>
      </c>
      <c r="E31" s="8" t="s">
        <v>63</v>
      </c>
      <c r="F31" s="8">
        <v>5</v>
      </c>
      <c r="G31" s="8" t="s">
        <v>4</v>
      </c>
      <c r="H31" s="15" t="s">
        <v>18</v>
      </c>
      <c r="I31" s="16" t="str">
        <f t="shared" ca="1" si="0"/>
        <v/>
      </c>
      <c r="J31" s="9" t="s">
        <v>47</v>
      </c>
    </row>
    <row r="32" spans="1:11" s="10" customFormat="1" x14ac:dyDescent="0.2">
      <c r="A32" s="5">
        <v>31</v>
      </c>
      <c r="B32" s="8" t="s">
        <v>34</v>
      </c>
      <c r="C32" s="8" t="s">
        <v>73</v>
      </c>
      <c r="D32" s="8" t="s">
        <v>49</v>
      </c>
      <c r="E32" s="8" t="s">
        <v>64</v>
      </c>
      <c r="F32" s="8">
        <f>koff_TL/Kd_TL</f>
        <v>5</v>
      </c>
      <c r="G32" s="8" t="s">
        <v>8</v>
      </c>
      <c r="H32" s="15" t="s">
        <v>16</v>
      </c>
      <c r="I32" s="16" t="str">
        <f t="shared" ca="1" si="0"/>
        <v>=koff_TL/Kd_TL</v>
      </c>
      <c r="J32" s="9"/>
    </row>
    <row r="33" spans="4:9" s="10" customFormat="1" x14ac:dyDescent="0.2"/>
    <row r="34" spans="4:9" x14ac:dyDescent="0.2">
      <c r="I34" s="16" t="str">
        <f t="shared" ca="1" si="0"/>
        <v/>
      </c>
    </row>
    <row r="35" spans="4:9" x14ac:dyDescent="0.2">
      <c r="I35" s="16" t="str">
        <f t="shared" ca="1" si="0"/>
        <v/>
      </c>
    </row>
    <row r="36" spans="4:9" x14ac:dyDescent="0.2">
      <c r="I36" s="16" t="str">
        <f t="shared" ca="1" si="0"/>
        <v/>
      </c>
    </row>
    <row r="37" spans="4:9" x14ac:dyDescent="0.2">
      <c r="D37" s="3"/>
      <c r="I37" s="16" t="str">
        <f t="shared" ca="1" si="0"/>
        <v/>
      </c>
    </row>
    <row r="38" spans="4:9" x14ac:dyDescent="0.2">
      <c r="D38" s="3"/>
      <c r="I38" s="16" t="str">
        <f t="shared" ca="1" si="0"/>
        <v/>
      </c>
    </row>
    <row r="39" spans="4:9" x14ac:dyDescent="0.2">
      <c r="I39" s="16"/>
    </row>
  </sheetData>
  <conditionalFormatting sqref="H2:H32">
    <cfRule type="containsText" dxfId="8" priority="9" operator="containsText" text="calc">
      <formula>NOT(ISERROR(SEARCH("calc",H2)))</formula>
    </cfRule>
  </conditionalFormatting>
  <conditionalFormatting sqref="H2:H32">
    <cfRule type="containsText" dxfId="7" priority="7" operator="containsText" text="literature">
      <formula>NOT(ISERROR(SEARCH("literature",H2)))</formula>
    </cfRule>
    <cfRule type="containsText" dxfId="6" priority="8" operator="containsText" text="guess">
      <formula>NOT(ISERROR(SEARCH("guess",H2)))</formula>
    </cfRule>
  </conditionalFormatting>
  <conditionalFormatting sqref="H2:H32">
    <cfRule type="containsText" dxfId="5" priority="2" operator="containsText" text="not used">
      <formula>NOT(ISERROR(SEARCH("not used",H2)))</formula>
    </cfRule>
    <cfRule type="containsText" dxfId="4" priority="3" operator="containsText" text="literature">
      <formula>NOT(ISERROR(SEARCH("literature",H2)))</formula>
    </cfRule>
    <cfRule type="containsText" dxfId="3" priority="4" operator="containsText" text="guess">
      <formula>NOT(ISERROR(SEARCH("guess",H2)))</formula>
    </cfRule>
    <cfRule type="containsText" dxfId="2" priority="5" operator="containsText" text="calc">
      <formula>NOT(ISERROR(SEARCH("calc",H2)))</formula>
    </cfRule>
    <cfRule type="containsText" dxfId="1" priority="6" operator="containsText" text="check">
      <formula>NOT(ISERROR(SEARCH("check",H2)))</formula>
    </cfRule>
  </conditionalFormatting>
  <conditionalFormatting sqref="H2:H32">
    <cfRule type="containsText" dxfId="0" priority="1" operator="containsText" text="internal data">
      <formula>NOT(ISERROR(SEARCH("internal data",H2)))</formula>
    </cfRule>
  </conditionalFormatting>
  <hyperlinks>
    <hyperlink ref="J13" r:id="rId1" xr:uid="{22AE4FB0-4CA0-42F3-A9C7-44E1EC9503F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32</vt:i4>
      </vt:variant>
    </vt:vector>
  </HeadingPairs>
  <TitlesOfParts>
    <vt:vector size="33" baseType="lpstr">
      <vt:lpstr>Sheet1</vt:lpstr>
      <vt:lpstr>CL</vt:lpstr>
      <vt:lpstr>F</vt:lpstr>
      <vt:lpstr>k12_</vt:lpstr>
      <vt:lpstr>k21_</vt:lpstr>
      <vt:lpstr>ka</vt:lpstr>
      <vt:lpstr>Kd_DT</vt:lpstr>
      <vt:lpstr>Kd_TL</vt:lpstr>
      <vt:lpstr>keD</vt:lpstr>
      <vt:lpstr>keDT</vt:lpstr>
      <vt:lpstr>keL</vt:lpstr>
      <vt:lpstr>keT</vt:lpstr>
      <vt:lpstr>keTL</vt:lpstr>
      <vt:lpstr>Km</vt:lpstr>
      <vt:lpstr>koff_DT</vt:lpstr>
      <vt:lpstr>koff_TL</vt:lpstr>
      <vt:lpstr>kon_DT</vt:lpstr>
      <vt:lpstr>kon_TL</vt:lpstr>
      <vt:lpstr>Kss_DT</vt:lpstr>
      <vt:lpstr>Kss_TL</vt:lpstr>
      <vt:lpstr>ksynL</vt:lpstr>
      <vt:lpstr>ksynT</vt:lpstr>
      <vt:lpstr>L0</vt:lpstr>
      <vt:lpstr>MWD</vt:lpstr>
      <vt:lpstr>MWL</vt:lpstr>
      <vt:lpstr>MWT</vt:lpstr>
      <vt:lpstr>Parameter</vt:lpstr>
      <vt:lpstr>Q</vt:lpstr>
      <vt:lpstr>T0</vt:lpstr>
      <vt:lpstr>TL0</vt:lpstr>
      <vt:lpstr>V1_</vt:lpstr>
      <vt:lpstr>V2_</vt:lpstr>
      <vt:lpstr>Vm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Stein</dc:creator>
  <cp:lastModifiedBy>Microsoft Office User</cp:lastModifiedBy>
  <dcterms:created xsi:type="dcterms:W3CDTF">2015-10-02T13:05:40Z</dcterms:created>
  <dcterms:modified xsi:type="dcterms:W3CDTF">2019-11-23T22:50:42Z</dcterms:modified>
</cp:coreProperties>
</file>