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TMDD_EndogenousLigand/data/"/>
    </mc:Choice>
  </mc:AlternateContent>
  <xr:revisionPtr revIDLastSave="0" documentId="13_ncr:1_{8D44A6D6-20E5-4E4E-ADF2-4ACE7A7EB563}" xr6:coauthVersionLast="34" xr6:coauthVersionMax="34" xr10:uidLastSave="{00000000-0000-0000-0000-000000000000}"/>
  <bookViews>
    <workbookView xWindow="12380" yWindow="900" windowWidth="17080" windowHeight="16900" tabRatio="500" xr2:uid="{00000000-000D-0000-FFFF-FFFF00000000}"/>
  </bookViews>
  <sheets>
    <sheet name="Sheet1" sheetId="1" r:id="rId1"/>
  </sheets>
  <definedNames>
    <definedName name="_xlnm._FilterDatabase" localSheetId="0" hidden="1">Sheet1!$E$1:$E$1</definedName>
    <definedName name="ABCdrug">Sheet1!#REF!</definedName>
    <definedName name="ABCsol">Sheet1!#REF!</definedName>
    <definedName name="Cavg">Sheet1!#REF!</definedName>
    <definedName name="CL">Sheet1!#REF!</definedName>
    <definedName name="CL_">Sheet1!$F$2</definedName>
    <definedName name="Dose">Sheet1!#REF!</definedName>
    <definedName name="eps">Sheet1!#REF!</definedName>
    <definedName name="Imax">Sheet1!#REF!</definedName>
    <definedName name="k12D">Sheet1!#REF!</definedName>
    <definedName name="k13D">Sheet1!#REF!</definedName>
    <definedName name="k13d_prop">Sheet1!#REF!</definedName>
    <definedName name="k13d_thurber">Sheet1!#REF!</definedName>
    <definedName name="k13DS">Sheet1!#REF!</definedName>
    <definedName name="k13M">Sheet1!#REF!</definedName>
    <definedName name="k13S">Sheet1!#REF!</definedName>
    <definedName name="k21D">Sheet1!#REF!</definedName>
    <definedName name="k31D">Sheet1!#REF!</definedName>
    <definedName name="k31D_prop">Sheet1!#REF!</definedName>
    <definedName name="k31D_thurber">Sheet1!#REF!</definedName>
    <definedName name="k31M">Sheet1!#REF!</definedName>
    <definedName name="Kd">Sheet1!#REF!</definedName>
    <definedName name="Kd_DT">Sheet1!$F$18</definedName>
    <definedName name="Kd_TL">Sheet1!$F$25</definedName>
    <definedName name="kd_ugml">Sheet1!$F$17</definedName>
    <definedName name="keD">Sheet1!#REF!</definedName>
    <definedName name="keD3_">Sheet1!#REF!</definedName>
    <definedName name="keDM3">Sheet1!#REF!</definedName>
    <definedName name="keDMtot">Sheet1!#REF!</definedName>
    <definedName name="keDS1">Sheet1!#REF!</definedName>
    <definedName name="keDT">Sheet1!$F$15</definedName>
    <definedName name="keL">Sheet1!$F$22</definedName>
    <definedName name="keM">Sheet1!#REF!</definedName>
    <definedName name="keM3_">Sheet1!#REF!</definedName>
    <definedName name="keT">Sheet1!$F$14</definedName>
    <definedName name="keTs">Sheet1!$F$14</definedName>
    <definedName name="koff">Sheet1!#REF!</definedName>
    <definedName name="koff_DT">Sheet1!$F$19</definedName>
    <definedName name="koff_TL">Sheet1!$F$26</definedName>
    <definedName name="kon">Sheet1!#REF!</definedName>
    <definedName name="kshed">Sheet1!#REF!</definedName>
    <definedName name="kshedDM1">Sheet1!#REF!</definedName>
    <definedName name="kshedDM3">Sheet1!#REF!</definedName>
    <definedName name="kshedM1">Sheet1!#REF!</definedName>
    <definedName name="kshedM3">Sheet1!#REF!</definedName>
    <definedName name="ksyn_ngml">Sheet1!$F$12</definedName>
    <definedName name="ksynL">Sheet1!$F$21</definedName>
    <definedName name="ksynTs">Sheet1!$F$13</definedName>
    <definedName name="ksynTs_ngml">Sheet1!$F$12</definedName>
    <definedName name="L0">Sheet1!$F$24</definedName>
    <definedName name="M10_">Sheet1!#REF!</definedName>
    <definedName name="M30_">Sheet1!#REF!</definedName>
    <definedName name="Mfrac">Sheet1!#REF!</definedName>
    <definedName name="MWD">Sheet1!$F$9</definedName>
    <definedName name="MWLm">Sheet1!#REF!</definedName>
    <definedName name="MWLs">Sheet1!$F$11</definedName>
    <definedName name="MWS">Sheet1!#REF!</definedName>
    <definedName name="MWTm">Sheet1!#REF!</definedName>
    <definedName name="MWTs">Sheet1!$F$10</definedName>
    <definedName name="Npercell">Sheet1!#REF!</definedName>
    <definedName name="P">Sheet1!#REF!</definedName>
    <definedName name="Q">Sheet1!#REF!</definedName>
    <definedName name="Q_">Sheet1!$F$4</definedName>
    <definedName name="Rcap">Sheet1!#REF!</definedName>
    <definedName name="Rho">Sheet1!#REF!</definedName>
    <definedName name="Rhoblood">Sheet1!#REF!</definedName>
    <definedName name="Rkrogh">Sheet1!#REF!</definedName>
    <definedName name="S10_">Sheet1!#REF!</definedName>
    <definedName name="S1acc">Sheet1!#REF!</definedName>
    <definedName name="Tau">Sheet1!#REF!</definedName>
    <definedName name="Tfrac">Sheet1!#REF!</definedName>
    <definedName name="V1_">Sheet1!$F$3</definedName>
    <definedName name="V2_">Sheet1!$F$5</definedName>
    <definedName name="Vc">Sheet1!#REF!</definedName>
    <definedName name="VcDS">Sheet1!#REF!</definedName>
    <definedName name="VcS">Sheet1!#REF!</definedName>
    <definedName name="VD1_">Sheet1!#REF!</definedName>
    <definedName name="VD2_">Sheet1!#REF!</definedName>
    <definedName name="VD3_">Sheet1!#REF!</definedName>
    <definedName name="VDS1_">Sheet1!#REF!</definedName>
    <definedName name="Vp">Sheet1!#REF!</definedName>
    <definedName name="VS1_">Sheet1!#REF!</definedName>
    <definedName name="Vtum">Sheet1!#REF!</definedName>
    <definedName name="VtumDS">Sheet1!#REF!</definedName>
    <definedName name="VtumS">Sheet1!#REF!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F23" i="1"/>
  <c r="F18" i="1"/>
  <c r="F20" i="1" s="1"/>
  <c r="F13" i="1"/>
  <c r="F16" i="1" s="1"/>
  <c r="F8" i="1"/>
  <c r="F7" i="1"/>
  <c r="F6" i="1"/>
  <c r="I26" i="1"/>
  <c r="I21" i="1"/>
  <c r="I22" i="1"/>
  <c r="I23" i="1"/>
  <c r="I27" i="1"/>
  <c r="I24" i="1"/>
  <c r="I25" i="1"/>
  <c r="I15" i="1"/>
  <c r="I20" i="1"/>
  <c r="I19" i="1"/>
  <c r="I16" i="1"/>
  <c r="I13" i="1"/>
  <c r="I9" i="1"/>
  <c r="I10" i="1"/>
  <c r="I11" i="1"/>
  <c r="I7" i="1"/>
  <c r="I6" i="1"/>
  <c r="I8" i="1"/>
  <c r="I2" i="1"/>
  <c r="I17" i="1"/>
  <c r="I5" i="1"/>
  <c r="I3" i="1"/>
  <c r="I18" i="1"/>
  <c r="I12" i="1"/>
  <c r="I4" i="1"/>
  <c r="I14" i="1"/>
  <c r="F21" i="1" l="1"/>
</calcChain>
</file>

<file path=xl/sharedStrings.xml><?xml version="1.0" encoding="utf-8"?>
<sst xmlns="http://schemas.openxmlformats.org/spreadsheetml/2006/main" count="172" uniqueCount="70">
  <si>
    <t>Parameter</t>
  </si>
  <si>
    <t>Units</t>
  </si>
  <si>
    <t>L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</si>
  <si>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</si>
  <si>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</si>
  <si>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</si>
  <si>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</si>
  <si>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</si>
  <si>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</si>
  <si>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</si>
  <si>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</si>
  <si>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</si>
  <si>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</si>
  <si>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</si>
  <si>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</si>
  <si>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</si>
  <si>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</si>
  <si>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</si>
  <si>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</si>
  <si>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</si>
  <si>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</si>
  <si>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</si>
  <si>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</si>
  <si>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</si>
  <si>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</si>
  <si>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Drug</t>
  </si>
  <si>
    <t>Soluble Target</t>
  </si>
  <si>
    <t>Periph--&gt;Central Transit</t>
  </si>
  <si>
    <t>Bindinig Affinity</t>
  </si>
  <si>
    <t>Molecular Weight</t>
  </si>
  <si>
    <t>kDa</t>
  </si>
  <si>
    <t>Source</t>
  </si>
  <si>
    <t>MWD</t>
  </si>
  <si>
    <t>google search</t>
  </si>
  <si>
    <t>Formula</t>
  </si>
  <si>
    <t>Baseline Levels</t>
  </si>
  <si>
    <t>Binding</t>
  </si>
  <si>
    <t>keD</t>
  </si>
  <si>
    <t>V1</t>
  </si>
  <si>
    <t>V2</t>
  </si>
  <si>
    <t>keT</t>
  </si>
  <si>
    <t>ug/ml</t>
  </si>
  <si>
    <t>ng/(ml*d)</t>
  </si>
  <si>
    <t>k12</t>
  </si>
  <si>
    <t>k21</t>
  </si>
  <si>
    <t>Elimination Rate</t>
  </si>
  <si>
    <t>Soluble Ligand</t>
  </si>
  <si>
    <t>ksyn_ngml</t>
  </si>
  <si>
    <t>Synthesis Rate</t>
  </si>
  <si>
    <t>Kd_ugml</t>
  </si>
  <si>
    <t>Kd_DT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</si>
  <si>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</si>
  <si>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</si>
  <si>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</si>
  <si>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</si>
  <si>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</si>
  <si>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Turnover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</si>
  <si>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</si>
  <si>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</si>
  <si>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</si>
  <si>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</si>
  <si>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</si>
  <si>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</si>
  <si>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</si>
  <si>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</si>
  <si>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</si>
  <si>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</si>
  <si>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</si>
  <si>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</si>
  <si>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PopPKPD Report Table 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</si>
</sst>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"/>
    <numFmt numFmtId="169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22"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7" totalsRowShown="0" headerRowDxfId="21" dataDxfId="20">
  <autoFilter ref="A1:J27" xr:uid="{00000000-0009-0000-0100-000001000000}"/>
  <tableColumns count="10">
    <tableColumn id="1" xr3:uid="{00000000-0010-0000-0000-000001000000}" name="Order" dataDxfId="19"/>
    <tableColumn id="2" xr3:uid="{00000000-0010-0000-0000-000002000000}" name="ParamType" dataDxfId="18"/>
    <tableColumn id="3" xr3:uid="{00000000-0010-0000-0000-000003000000}" name="Molecule" dataDxfId="17"/>
    <tableColumn id="4" xr3:uid="{00000000-0010-0000-0000-000004000000}" name="Description" dataDxfId="16"/>
    <tableColumn id="5" xr3:uid="{00000000-0010-0000-0000-000005000000}" name="Parameter" dataDxfId="13"/>
    <tableColumn id="6" xr3:uid="{00000000-0010-0000-0000-000006000000}" name="Value" dataDxfId="12"/>
    <tableColumn id="7" xr3:uid="{00000000-0010-0000-0000-000007000000}" name="Units" dataDxfId="10"/>
    <tableColumn id="8" xr3:uid="{00000000-0010-0000-0000-000008000000}" name="Source" dataDxfId="11"/>
    <tableColumn id="10" xr3:uid="{00000000-0010-0000-0000-00000A000000}" name="Formula" dataDxfId="15">
      <calculatedColumnFormula>_xlfn.IFNA(_xlfn.FORMULATEXT(F2),"")</calculatedColumnFormula>
    </tableColumn>
    <tableColumn id="9" xr3:uid="{00000000-0010-0000-0000-000009000000}" name="Comment or Reference" dataDxfId="1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topLeftCell="C1" zoomScale="99" workbookViewId="0">
      <selection activeCell="C15" sqref="A15:XFD15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12.1640625" style="3" customWidth="1"/>
    <col min="7" max="7" width="9.83203125" style="1" customWidth="1"/>
    <col min="8" max="8" width="20" style="2" customWidth="1"/>
    <col min="9" max="9" width="25.5" style="2" customWidth="1"/>
    <col min="10" max="10" width="50.33203125" style="6" customWidth="1"/>
    <col min="11" max="16384" width="10.83203125" style="5"/>
  </cols>
  <sheetData>
    <row r="1" spans="1:10" x14ac:dyDescent="0.2">
      <c r="A1" s="7" t="s">
        <v>5</v>
      </c>
      <c r="B1" s="7" t="s">
        <v>12</v>
      </c>
      <c r="C1" s="7" t="s">
        <v>24</v>
      </c>
      <c r="D1" s="7" t="s">
        <v>18</v>
      </c>
      <c r="E1" s="2" t="s">
        <v>0</v>
      </c>
      <c r="F1" s="3" t="s">
        <v>4</v>
      </c>
      <c r="G1" s="2" t="s">
        <v>1</v>
      </c>
      <c r="H1" s="2" t="s">
        <v>31</v>
      </c>
      <c r="I1" s="2" t="s">
        <v>34</v>
      </c>
      <c r="J1" s="9" t="s">
        <v>8</v>
      </c>
    </row>
    <row r="2" spans="1:10" x14ac:dyDescent="0.2">
      <c r="A2" s="12">
        <v>1</v>
      </c>
      <c r="B2" s="7" t="s">
        <v>13</v>
      </c>
      <c r="C2" s="7" t="s">
        <v>25</v>
      </c>
      <c r="D2" s="7" t="s">
        <v>19</v>
      </c>
      <c r="E2" s="13" t="s">
        <v>9</v>
      </c>
      <c r="F2" s="17">
        <v>0.88600000000000001</v>
      </c>
      <c r="G2" s="22" t="s">
        <v>10</v>
      </c>
      <c r="H2" s="2" t="s">
        <v>16</v>
      </c>
      <c r="I2" s="14" t="str">
        <f t="shared" ref="I2:I18" ca="1" si="0">_xlfn.IFNA(_xlfn.FORMULATEXT(F2),"")</f>
        <v/>
      </c>
      <c r="J2" s="8" t="s">
        <v>69</v>
      </c>
    </row>
    <row r="3" spans="1:10" x14ac:dyDescent="0.2">
      <c r="A3" s="12">
        <v>2</v>
      </c>
      <c r="B3" s="7" t="s">
        <v>13</v>
      </c>
      <c r="C3" s="7" t="s">
        <v>25</v>
      </c>
      <c r="D3" s="7" t="s">
        <v>21</v>
      </c>
      <c r="E3" s="13" t="s">
        <v>38</v>
      </c>
      <c r="F3" s="17">
        <v>3.42</v>
      </c>
      <c r="G3" s="22" t="s">
        <v>2</v>
      </c>
      <c r="H3" s="2" t="s">
        <v>16</v>
      </c>
      <c r="I3" s="14" t="str">
        <f t="shared" ca="1" si="0"/>
        <v/>
      </c>
      <c r="J3" s="8" t="s">
        <v>69</v>
      </c>
    </row>
    <row r="4" spans="1:10" x14ac:dyDescent="0.2">
      <c r="A4" s="12">
        <v>3</v>
      </c>
      <c r="B4" s="7" t="s">
        <v>13</v>
      </c>
      <c r="C4" s="7" t="s">
        <v>25</v>
      </c>
      <c r="D4" s="7" t="s">
        <v>20</v>
      </c>
      <c r="E4" s="13" t="s">
        <v>11</v>
      </c>
      <c r="F4" s="17">
        <v>0.51</v>
      </c>
      <c r="G4" s="22" t="s">
        <v>10</v>
      </c>
      <c r="H4" s="2" t="s">
        <v>16</v>
      </c>
      <c r="I4" s="14" t="str">
        <f t="shared" ca="1" si="0"/>
        <v/>
      </c>
      <c r="J4" s="8" t="s">
        <v>69</v>
      </c>
    </row>
    <row r="5" spans="1:10" x14ac:dyDescent="0.2">
      <c r="A5" s="12">
        <v>4</v>
      </c>
      <c r="B5" s="7" t="s">
        <v>13</v>
      </c>
      <c r="C5" s="7" t="s">
        <v>25</v>
      </c>
      <c r="D5" s="7" t="s">
        <v>22</v>
      </c>
      <c r="E5" s="13" t="s">
        <v>39</v>
      </c>
      <c r="F5" s="17">
        <v>3.24</v>
      </c>
      <c r="G5" s="22" t="s">
        <v>2</v>
      </c>
      <c r="H5" s="2" t="s">
        <v>16</v>
      </c>
      <c r="I5" s="14" t="str">
        <f t="shared" ca="1" si="0"/>
        <v/>
      </c>
      <c r="J5" s="8" t="s">
        <v>69</v>
      </c>
    </row>
    <row r="6" spans="1:10" x14ac:dyDescent="0.2">
      <c r="A6" s="12">
        <v>5</v>
      </c>
      <c r="B6" s="7" t="s">
        <v>13</v>
      </c>
      <c r="C6" s="7" t="s">
        <v>25</v>
      </c>
      <c r="D6" s="7" t="s">
        <v>45</v>
      </c>
      <c r="E6" s="2" t="s">
        <v>37</v>
      </c>
      <c r="F6" s="18">
        <f>CL_/V1_</f>
        <v>0.25906432748538011</v>
      </c>
      <c r="G6" s="22" t="s">
        <v>3</v>
      </c>
      <c r="H6" s="2" t="s">
        <v>15</v>
      </c>
      <c r="I6" s="14" t="str">
        <f ca="1">_xlfn.IFNA(_xlfn.FORMULATEXT(F6),"")</f>
        <v>=CL_/V1_</v>
      </c>
      <c r="J6" s="15"/>
    </row>
    <row r="7" spans="1:10" x14ac:dyDescent="0.2">
      <c r="A7" s="12">
        <v>6</v>
      </c>
      <c r="B7" s="7" t="s">
        <v>13</v>
      </c>
      <c r="C7" s="7" t="s">
        <v>25</v>
      </c>
      <c r="D7" s="7" t="s">
        <v>23</v>
      </c>
      <c r="E7" s="2" t="s">
        <v>43</v>
      </c>
      <c r="F7" s="18">
        <f>Q_/V1_</f>
        <v>0.14912280701754388</v>
      </c>
      <c r="G7" s="22"/>
      <c r="H7" s="2" t="s">
        <v>15</v>
      </c>
      <c r="I7" s="14" t="str">
        <f ca="1">_xlfn.IFNA(_xlfn.FORMULATEXT(F7),"")</f>
        <v>=Q_/V1_</v>
      </c>
      <c r="J7" s="15"/>
    </row>
    <row r="8" spans="1:10" x14ac:dyDescent="0.2">
      <c r="A8" s="12">
        <v>7</v>
      </c>
      <c r="B8" s="7" t="s">
        <v>13</v>
      </c>
      <c r="C8" s="7" t="s">
        <v>25</v>
      </c>
      <c r="D8" s="7" t="s">
        <v>27</v>
      </c>
      <c r="E8" s="2" t="s">
        <v>44</v>
      </c>
      <c r="F8" s="18">
        <f>Q_/V2_</f>
        <v>0.15740740740740741</v>
      </c>
      <c r="G8" s="22"/>
      <c r="H8" s="2" t="s">
        <v>15</v>
      </c>
      <c r="I8" s="14" t="str">
        <f ca="1">_xlfn.IFNA(_xlfn.FORMULATEXT(F8),"")</f>
        <v>=Q_/V2_</v>
      </c>
      <c r="J8" s="15"/>
    </row>
    <row r="9" spans="1:10" x14ac:dyDescent="0.2">
      <c r="A9" s="12">
        <v>10</v>
      </c>
      <c r="B9" s="7" t="s">
        <v>36</v>
      </c>
      <c r="C9" s="7" t="s">
        <v>25</v>
      </c>
      <c r="D9" s="7" t="s">
        <v>29</v>
      </c>
      <c r="E9" s="2" t="s">
        <v>32</v>
      </c>
      <c r="F9" s="17"/>
      <c r="G9" s="22" t="s">
        <v>30</v>
      </c>
      <c r="H9" s="2" t="s">
        <v>16</v>
      </c>
      <c r="I9" s="14" t="str">
        <f ca="1">_xlfn.IFNA(_xlfn.FORMULATEXT(F9),"")</f>
        <v/>
      </c>
      <c r="J9" s="8"/>
    </row>
    <row r="10" spans="1:10" x14ac:dyDescent="0.2">
      <c r="A10" s="12">
        <v>11</v>
      </c>
      <c r="B10" s="7" t="s">
        <v>36</v>
      </c>
      <c r="C10" s="7" t="s">
        <v>26</v>
      </c>
      <c r="D10" s="7" t="s">
        <v>29</v>
      </c>
      <c r="E10" s="2" t="s">
        <v>57</v>
      </c>
      <c r="F10" s="17"/>
      <c r="G10" s="22" t="s">
        <v>30</v>
      </c>
      <c r="H10" s="2" t="s">
        <v>16</v>
      </c>
      <c r="I10" s="14" t="str">
        <f ca="1">_xlfn.IFNA(_xlfn.FORMULATEXT(F10),"")</f>
        <v/>
      </c>
      <c r="J10" s="8" t="s">
        <v>33</v>
      </c>
    </row>
    <row r="11" spans="1:10" x14ac:dyDescent="0.2">
      <c r="A11" s="12">
        <v>12</v>
      </c>
      <c r="B11" s="7" t="s">
        <v>36</v>
      </c>
      <c r="C11" s="7" t="s">
        <v>46</v>
      </c>
      <c r="D11" s="7" t="s">
        <v>29</v>
      </c>
      <c r="E11" s="2" t="s">
        <v>58</v>
      </c>
      <c r="F11" s="17"/>
      <c r="G11" s="22" t="s">
        <v>30</v>
      </c>
      <c r="H11" s="2" t="s">
        <v>16</v>
      </c>
      <c r="I11" s="14" t="str">
        <f ca="1">_xlfn.IFNA(_xlfn.FORMULATEXT(F11),"")</f>
        <v/>
      </c>
      <c r="J11" s="8" t="s">
        <v>33</v>
      </c>
    </row>
    <row r="12" spans="1:10" x14ac:dyDescent="0.2">
      <c r="A12" s="12">
        <v>13</v>
      </c>
      <c r="B12" s="7" t="s">
        <v>56</v>
      </c>
      <c r="C12" s="7" t="s">
        <v>26</v>
      </c>
      <c r="D12" s="7" t="s">
        <v>48</v>
      </c>
      <c r="E12" s="2" t="s">
        <v>47</v>
      </c>
      <c r="F12" s="17"/>
      <c r="G12" s="22" t="s">
        <v>42</v>
      </c>
      <c r="H12" s="2" t="s">
        <v>16</v>
      </c>
      <c r="I12" s="14" t="str">
        <f t="shared" ca="1" si="0"/>
        <v/>
      </c>
      <c r="J12" s="8"/>
    </row>
    <row r="13" spans="1:10" x14ac:dyDescent="0.2">
      <c r="A13" s="12">
        <v>14</v>
      </c>
      <c r="B13" s="7" t="s">
        <v>56</v>
      </c>
      <c r="C13" s="7" t="s">
        <v>26</v>
      </c>
      <c r="D13" s="7" t="s">
        <v>48</v>
      </c>
      <c r="E13" s="2" t="s">
        <v>59</v>
      </c>
      <c r="F13" s="19" t="e">
        <f>ksyn_ngml/MWTs</f>
        <v>#DIV/0!</v>
      </c>
      <c r="G13" s="22" t="s">
        <v>6</v>
      </c>
      <c r="H13" s="2" t="s">
        <v>15</v>
      </c>
      <c r="I13" s="14" t="str">
        <f ca="1">_xlfn.IFNA(_xlfn.FORMULATEXT(F13),"")</f>
        <v>=ksyn_ngml/MWTs</v>
      </c>
      <c r="J13" s="15"/>
    </row>
    <row r="14" spans="1:10" x14ac:dyDescent="0.2">
      <c r="A14" s="12">
        <v>15</v>
      </c>
      <c r="B14" s="7" t="s">
        <v>56</v>
      </c>
      <c r="C14" s="7" t="s">
        <v>26</v>
      </c>
      <c r="D14" s="7" t="s">
        <v>45</v>
      </c>
      <c r="E14" s="2" t="s">
        <v>40</v>
      </c>
      <c r="F14" s="17"/>
      <c r="G14" s="22" t="s">
        <v>3</v>
      </c>
      <c r="H14" s="2" t="s">
        <v>16</v>
      </c>
      <c r="I14" s="14" t="str">
        <f t="shared" ca="1" si="0"/>
        <v/>
      </c>
      <c r="J14" s="8"/>
    </row>
    <row r="15" spans="1:10" x14ac:dyDescent="0.2">
      <c r="A15" s="12">
        <v>17</v>
      </c>
      <c r="B15" s="7" t="s">
        <v>56</v>
      </c>
      <c r="C15" s="7" t="s">
        <v>26</v>
      </c>
      <c r="D15" s="7" t="s">
        <v>45</v>
      </c>
      <c r="E15" s="2" t="s">
        <v>60</v>
      </c>
      <c r="F15" s="18"/>
      <c r="G15" s="22" t="s">
        <v>3</v>
      </c>
      <c r="H15" s="2" t="s">
        <v>15</v>
      </c>
      <c r="I15" s="14" t="str">
        <f ca="1">_xlfn.IFNA(_xlfn.FORMULATEXT(F15),"")</f>
        <v/>
      </c>
      <c r="J15" s="8"/>
    </row>
    <row r="16" spans="1:10" x14ac:dyDescent="0.2">
      <c r="A16" s="12">
        <v>18</v>
      </c>
      <c r="B16" s="7" t="s">
        <v>56</v>
      </c>
      <c r="C16" s="7" t="s">
        <v>26</v>
      </c>
      <c r="D16" s="7" t="s">
        <v>35</v>
      </c>
      <c r="E16" s="2" t="s">
        <v>61</v>
      </c>
      <c r="F16" s="19" t="e">
        <f>ksynTs/keTs</f>
        <v>#DIV/0!</v>
      </c>
      <c r="G16" s="22" t="s">
        <v>14</v>
      </c>
      <c r="H16" s="2" t="s">
        <v>15</v>
      </c>
      <c r="I16" s="14" t="str">
        <f ca="1">_xlfn.IFNA(_xlfn.FORMULATEXT(F16),"")</f>
        <v>=ksynTs/keTs</v>
      </c>
      <c r="J16" s="8"/>
    </row>
    <row r="17" spans="1:10" x14ac:dyDescent="0.2">
      <c r="A17" s="12">
        <v>19</v>
      </c>
      <c r="B17" s="7" t="s">
        <v>36</v>
      </c>
      <c r="C17" s="7" t="s">
        <v>26</v>
      </c>
      <c r="D17" s="7" t="s">
        <v>28</v>
      </c>
      <c r="E17" s="2" t="s">
        <v>49</v>
      </c>
      <c r="F17" s="17"/>
      <c r="G17" s="22" t="s">
        <v>41</v>
      </c>
      <c r="H17" s="2" t="s">
        <v>16</v>
      </c>
      <c r="I17" s="14" t="str">
        <f t="shared" ca="1" si="0"/>
        <v/>
      </c>
      <c r="J17" s="8"/>
    </row>
    <row r="18" spans="1:10" x14ac:dyDescent="0.2">
      <c r="A18" s="12">
        <v>20</v>
      </c>
      <c r="B18" s="7" t="s">
        <v>36</v>
      </c>
      <c r="C18" s="7" t="s">
        <v>26</v>
      </c>
      <c r="D18" s="7" t="s">
        <v>28</v>
      </c>
      <c r="E18" s="2" t="s">
        <v>50</v>
      </c>
      <c r="F18" s="17" t="e">
        <f>kd_ugml/MWTs*1000</f>
        <v>#DIV/0!</v>
      </c>
      <c r="G18" s="22" t="s">
        <v>14</v>
      </c>
      <c r="H18" s="2" t="s">
        <v>15</v>
      </c>
      <c r="I18" s="14" t="str">
        <f t="shared" ca="1" si="0"/>
        <v>=kd_ugml/MWTs*1000</v>
      </c>
      <c r="J18" s="15"/>
    </row>
    <row r="19" spans="1:10" x14ac:dyDescent="0.2">
      <c r="A19" s="12">
        <v>21</v>
      </c>
      <c r="B19" s="7" t="s">
        <v>36</v>
      </c>
      <c r="C19" s="7" t="s">
        <v>26</v>
      </c>
      <c r="D19" s="7" t="s">
        <v>55</v>
      </c>
      <c r="E19" s="2" t="s">
        <v>51</v>
      </c>
      <c r="F19" s="23">
        <v>5</v>
      </c>
      <c r="G19" s="11" t="s">
        <v>3</v>
      </c>
      <c r="H19" s="10" t="s">
        <v>17</v>
      </c>
      <c r="I19" s="24" t="str">
        <f ca="1">_xlfn.IFNA(_xlfn.FORMULATEXT(F19),"")</f>
        <v/>
      </c>
      <c r="J19" s="11" t="s">
        <v>52</v>
      </c>
    </row>
    <row r="20" spans="1:10" x14ac:dyDescent="0.2">
      <c r="A20" s="12">
        <v>22</v>
      </c>
      <c r="B20" s="7" t="s">
        <v>36</v>
      </c>
      <c r="C20" s="7" t="s">
        <v>26</v>
      </c>
      <c r="D20" s="7" t="s">
        <v>54</v>
      </c>
      <c r="E20" s="13" t="s">
        <v>53</v>
      </c>
      <c r="F20" s="21" t="e">
        <f>koff_DT/Kd_DT</f>
        <v>#DIV/0!</v>
      </c>
      <c r="G20" s="9" t="s">
        <v>7</v>
      </c>
      <c r="H20" s="2" t="s">
        <v>15</v>
      </c>
      <c r="I20" s="14" t="str">
        <f ca="1">_xlfn.IFNA(_xlfn.FORMULATEXT(F20),"")</f>
        <v>=koff_DT/Kd_DT</v>
      </c>
      <c r="J20" s="15"/>
    </row>
    <row r="21" spans="1:10" x14ac:dyDescent="0.2">
      <c r="A21" s="12">
        <v>23</v>
      </c>
      <c r="B21" s="12" t="s">
        <v>56</v>
      </c>
      <c r="C21" s="7" t="s">
        <v>46</v>
      </c>
      <c r="D21" s="7" t="s">
        <v>48</v>
      </c>
      <c r="E21" s="2" t="s">
        <v>68</v>
      </c>
      <c r="F21" s="20">
        <f>L0*keL</f>
        <v>0</v>
      </c>
      <c r="G21" s="9" t="s">
        <v>6</v>
      </c>
      <c r="H21" s="2" t="s">
        <v>15</v>
      </c>
      <c r="I21" s="14" t="str">
        <f ca="1">_xlfn.IFNA(_xlfn.FORMULATEXT(F21),"")</f>
        <v>=L0*keL</v>
      </c>
      <c r="J21" s="8"/>
    </row>
    <row r="22" spans="1:10" x14ac:dyDescent="0.2">
      <c r="A22" s="12">
        <v>24</v>
      </c>
      <c r="B22" s="12" t="s">
        <v>56</v>
      </c>
      <c r="C22" s="7" t="s">
        <v>46</v>
      </c>
      <c r="D22" s="12" t="s">
        <v>45</v>
      </c>
      <c r="E22" s="2" t="s">
        <v>62</v>
      </c>
      <c r="F22" s="16"/>
      <c r="G22" s="9" t="s">
        <v>3</v>
      </c>
      <c r="H22" s="2" t="s">
        <v>16</v>
      </c>
      <c r="I22" s="14" t="str">
        <f t="shared" ref="I22:I27" ca="1" si="1">_xlfn.IFNA(_xlfn.FORMULATEXT(F22),"")</f>
        <v/>
      </c>
      <c r="J22" s="8"/>
    </row>
    <row r="23" spans="1:10" x14ac:dyDescent="0.2">
      <c r="A23" s="12">
        <v>25</v>
      </c>
      <c r="B23" s="12" t="s">
        <v>56</v>
      </c>
      <c r="C23" s="7" t="s">
        <v>46</v>
      </c>
      <c r="D23" s="12" t="s">
        <v>45</v>
      </c>
      <c r="E23" s="2" t="s">
        <v>63</v>
      </c>
      <c r="F23" s="23">
        <f>keT</f>
        <v>0</v>
      </c>
      <c r="G23" s="11" t="s">
        <v>3</v>
      </c>
      <c r="H23" s="10" t="s">
        <v>17</v>
      </c>
      <c r="I23" s="24" t="str">
        <f t="shared" ca="1" si="1"/>
        <v>=keT</v>
      </c>
      <c r="J23" s="11"/>
    </row>
    <row r="24" spans="1:10" x14ac:dyDescent="0.2">
      <c r="A24" s="12">
        <v>26</v>
      </c>
      <c r="B24" s="12" t="s">
        <v>56</v>
      </c>
      <c r="C24" s="7" t="s">
        <v>46</v>
      </c>
      <c r="D24" s="12" t="s">
        <v>35</v>
      </c>
      <c r="E24" s="2" t="s">
        <v>64</v>
      </c>
      <c r="F24" s="16"/>
      <c r="G24" s="9" t="s">
        <v>14</v>
      </c>
      <c r="H24" s="2" t="s">
        <v>16</v>
      </c>
      <c r="I24" s="14" t="str">
        <f t="shared" ca="1" si="1"/>
        <v/>
      </c>
      <c r="J24" s="8"/>
    </row>
    <row r="25" spans="1:10" x14ac:dyDescent="0.2">
      <c r="A25" s="12">
        <v>27</v>
      </c>
      <c r="B25" s="12" t="s">
        <v>36</v>
      </c>
      <c r="C25" s="7" t="s">
        <v>46</v>
      </c>
      <c r="D25" s="12" t="s">
        <v>28</v>
      </c>
      <c r="E25" s="2" t="s">
        <v>65</v>
      </c>
      <c r="F25" s="16"/>
      <c r="G25" s="9" t="s">
        <v>14</v>
      </c>
      <c r="H25" s="2" t="s">
        <v>16</v>
      </c>
      <c r="I25" s="14" t="str">
        <f t="shared" ca="1" si="1"/>
        <v/>
      </c>
      <c r="J25" s="8"/>
    </row>
    <row r="26" spans="1:10" x14ac:dyDescent="0.2">
      <c r="A26" s="12">
        <v>28</v>
      </c>
      <c r="B26" s="12" t="s">
        <v>36</v>
      </c>
      <c r="C26" s="7" t="s">
        <v>46</v>
      </c>
      <c r="D26" s="12" t="s">
        <v>55</v>
      </c>
      <c r="E26" s="2" t="s">
        <v>66</v>
      </c>
      <c r="F26" s="23">
        <v>5</v>
      </c>
      <c r="G26" s="11" t="s">
        <v>3</v>
      </c>
      <c r="H26" s="10" t="s">
        <v>17</v>
      </c>
      <c r="I26" s="24" t="str">
        <f ca="1">_xlfn.IFNA(_xlfn.FORMULATEXT(F26),"")</f>
        <v/>
      </c>
      <c r="J26" s="11" t="s">
        <v>52</v>
      </c>
    </row>
    <row r="27" spans="1:10" x14ac:dyDescent="0.2">
      <c r="A27" s="12">
        <v>29</v>
      </c>
      <c r="B27" s="12" t="s">
        <v>36</v>
      </c>
      <c r="C27" s="7" t="s">
        <v>46</v>
      </c>
      <c r="D27" s="12" t="s">
        <v>54</v>
      </c>
      <c r="E27" s="2" t="s">
        <v>67</v>
      </c>
      <c r="F27" s="16" t="e">
        <f>koff_TL/Kd_TL</f>
        <v>#DIV/0!</v>
      </c>
      <c r="G27" s="9" t="s">
        <v>7</v>
      </c>
      <c r="H27" s="2" t="s">
        <v>15</v>
      </c>
      <c r="I27" s="14" t="str">
        <f t="shared" ca="1" si="1"/>
        <v>=koff_TL/Kd_TL</v>
      </c>
      <c r="J27" s="15"/>
    </row>
  </sheetData>
  <conditionalFormatting sqref="F209">
    <cfRule type="containsText" dxfId="9" priority="39" operator="containsText" text="derived">
      <formula>NOT(ISERROR(SEARCH("derived",F209)))</formula>
    </cfRule>
  </conditionalFormatting>
  <conditionalFormatting sqref="A1:K1048576">
    <cfRule type="containsText" dxfId="8" priority="36" operator="containsText" text="calc">
      <formula>NOT(ISERROR(SEARCH("calc",A1)))</formula>
    </cfRule>
  </conditionalFormatting>
  <conditionalFormatting sqref="H1:I1048576">
    <cfRule type="containsText" dxfId="7" priority="34" operator="containsText" text="literature">
      <formula>NOT(ISERROR(SEARCH("literature",H1)))</formula>
    </cfRule>
    <cfRule type="containsText" dxfId="6" priority="35" operator="containsText" text="guess">
      <formula>NOT(ISERROR(SEARCH("guess",H1)))</formula>
    </cfRule>
  </conditionalFormatting>
  <conditionalFormatting sqref="H1:I1048576">
    <cfRule type="containsText" dxfId="5" priority="29" operator="containsText" text="not used">
      <formula>NOT(ISERROR(SEARCH("not used",H1)))</formula>
    </cfRule>
    <cfRule type="containsText" dxfId="4" priority="30" operator="containsText" text="literature">
      <formula>NOT(ISERROR(SEARCH("literature",H1)))</formula>
    </cfRule>
    <cfRule type="containsText" dxfId="3" priority="31" operator="containsText" text="guess">
      <formula>NOT(ISERROR(SEARCH("guess",H1)))</formula>
    </cfRule>
    <cfRule type="containsText" dxfId="2" priority="32" operator="containsText" text="calc">
      <formula>NOT(ISERROR(SEARCH("calc",H1)))</formula>
    </cfRule>
    <cfRule type="containsText" dxfId="1" priority="33" operator="containsText" text="check">
      <formula>NOT(ISERROR(SEARCH("check",H1)))</formula>
    </cfRule>
  </conditionalFormatting>
  <conditionalFormatting sqref="H1:H1048576">
    <cfRule type="containsText" dxfId="0" priority="28" operator="containsText" text="internal data">
      <formula>NOT(ISERROR(SEARCH("internal data",H1)))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Sheet1</vt:lpstr>
      <vt:lpstr>CL_</vt:lpstr>
      <vt:lpstr>Kd_DT</vt:lpstr>
      <vt:lpstr>Kd_TL</vt:lpstr>
      <vt:lpstr>kd_ugml</vt:lpstr>
      <vt:lpstr>keDT</vt:lpstr>
      <vt:lpstr>keL</vt:lpstr>
      <vt:lpstr>keT</vt:lpstr>
      <vt:lpstr>keTs</vt:lpstr>
      <vt:lpstr>koff_DT</vt:lpstr>
      <vt:lpstr>koff_TL</vt:lpstr>
      <vt:lpstr>ksyn_ngml</vt:lpstr>
      <vt:lpstr>ksynL</vt:lpstr>
      <vt:lpstr>ksynTs</vt:lpstr>
      <vt:lpstr>ksynTs_ngml</vt:lpstr>
      <vt:lpstr>L0</vt:lpstr>
      <vt:lpstr>MWD</vt:lpstr>
      <vt:lpstr>MWLs</vt:lpstr>
      <vt:lpstr>MWTs</vt:lpstr>
      <vt:lpstr>Q_</vt:lpstr>
      <vt:lpstr>V1_</vt:lpstr>
      <vt:lpstr>V2_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Stein, Andrew</cp:lastModifiedBy>
  <dcterms:created xsi:type="dcterms:W3CDTF">2015-10-02T13:05:40Z</dcterms:created>
  <dcterms:modified xsi:type="dcterms:W3CDTF">2018-07-20T21:01:22Z</dcterms:modified>
</cp:coreProperties>
</file>