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TMDD_EndogenousLigand/data/"/>
    </mc:Choice>
  </mc:AlternateContent>
  <xr:revisionPtr revIDLastSave="0" documentId="13_ncr:1_{1470F1B0-D461-A447-8EB9-A2DC46BC6A30}" xr6:coauthVersionLast="34" xr6:coauthVersionMax="34" xr10:uidLastSave="{00000000-0000-0000-0000-000000000000}"/>
  <bookViews>
    <workbookView xWindow="5000" yWindow="940" windowWidth="24100" windowHeight="16900" tabRatio="500" xr2:uid="{00000000-000D-0000-FFFF-FFFF00000000}"/>
  </bookViews>
  <sheets>
    <sheet name="Sheet1" sheetId="1" r:id="rId1"/>
  </sheets>
  <definedNames>
    <definedName name="_xlnm._FilterDatabase" localSheetId="0" hidden="1">Sheet1!$E$1:$E$1</definedName>
    <definedName name="ABCdrug">Sheet1!#REF!</definedName>
    <definedName name="ABCsol">Sheet1!#REF!</definedName>
    <definedName name="Cavg">Sheet1!#REF!</definedName>
    <definedName name="CL">Sheet1!#REF!</definedName>
    <definedName name="CL_">Sheet1!$F$4</definedName>
    <definedName name="Dose">Sheet1!#REF!</definedName>
    <definedName name="eps">Sheet1!#REF!</definedName>
    <definedName name="Imax">Sheet1!$F$24</definedName>
    <definedName name="k12D">Sheet1!#REF!</definedName>
    <definedName name="k13D">Sheet1!#REF!</definedName>
    <definedName name="k13d_prop">Sheet1!#REF!</definedName>
    <definedName name="k13d_thurber">Sheet1!#REF!</definedName>
    <definedName name="k13DS">Sheet1!#REF!</definedName>
    <definedName name="k13M">Sheet1!#REF!</definedName>
    <definedName name="k13S">Sheet1!#REF!</definedName>
    <definedName name="k21D">Sheet1!#REF!</definedName>
    <definedName name="k31D">Sheet1!#REF!</definedName>
    <definedName name="k31D_prop">Sheet1!#REF!</definedName>
    <definedName name="k31D_thurber">Sheet1!#REF!</definedName>
    <definedName name="k31M">Sheet1!#REF!</definedName>
    <definedName name="Kd">Sheet1!#REF!</definedName>
    <definedName name="Kd_DT">Sheet1!$F$28</definedName>
    <definedName name="Kd_TL">Sheet1!$F$36</definedName>
    <definedName name="kd_ugml">Sheet1!$F$27</definedName>
    <definedName name="keD">Sheet1!#REF!</definedName>
    <definedName name="keD3_">Sheet1!#REF!</definedName>
    <definedName name="keDM3">Sheet1!#REF!</definedName>
    <definedName name="keDMtot">Sheet1!#REF!</definedName>
    <definedName name="keDS1">Sheet1!#REF!</definedName>
    <definedName name="keDT">Sheet1!$F$25</definedName>
    <definedName name="keL">Sheet1!$F$32</definedName>
    <definedName name="keM">Sheet1!#REF!</definedName>
    <definedName name="keM3_">Sheet1!#REF!</definedName>
    <definedName name="keT">Sheet1!$F$23</definedName>
    <definedName name="keTm">Sheet1!$F$16</definedName>
    <definedName name="keTs">Sheet1!$F$23</definedName>
    <definedName name="Km">Sheet1!$F$12</definedName>
    <definedName name="koff">Sheet1!#REF!</definedName>
    <definedName name="koff_DT">Sheet1!$F$29</definedName>
    <definedName name="koff_TL">Sheet1!$F$37</definedName>
    <definedName name="kon">Sheet1!#REF!</definedName>
    <definedName name="kshed">Sheet1!#REF!</definedName>
    <definedName name="kshedDM1">Sheet1!#REF!</definedName>
    <definedName name="kshedDM3">Sheet1!#REF!</definedName>
    <definedName name="kshedM1">Sheet1!#REF!</definedName>
    <definedName name="kshedM3">Sheet1!#REF!</definedName>
    <definedName name="ksyn_ngml">Sheet1!$F$21</definedName>
    <definedName name="ksynL">Sheet1!$F$31</definedName>
    <definedName name="ksynTs">Sheet1!$F$22</definedName>
    <definedName name="ksynTs_ngml">Sheet1!$F$21</definedName>
    <definedName name="L0">Sheet1!$F$35</definedName>
    <definedName name="M10_">Sheet1!#REF!</definedName>
    <definedName name="M30_">Sheet1!#REF!</definedName>
    <definedName name="Mfrac">Sheet1!#REF!</definedName>
    <definedName name="MWD">Sheet1!$F$18</definedName>
    <definedName name="MWLm">Sheet1!#REF!</definedName>
    <definedName name="MWLs">Sheet1!$F$20</definedName>
    <definedName name="MWS">Sheet1!#REF!</definedName>
    <definedName name="MWTm">Sheet1!#REF!</definedName>
    <definedName name="MWTs">Sheet1!$F$19</definedName>
    <definedName name="Npercell">Sheet1!#REF!</definedName>
    <definedName name="P">Sheet1!#REF!</definedName>
    <definedName name="Q">Sheet1!#REF!</definedName>
    <definedName name="Q_">Sheet1!$F$6</definedName>
    <definedName name="Rcap">Sheet1!#REF!</definedName>
    <definedName name="Rho">Sheet1!#REF!</definedName>
    <definedName name="Rhoblood">Sheet1!#REF!</definedName>
    <definedName name="Rkrogh">Sheet1!#REF!</definedName>
    <definedName name="S10_">Sheet1!#REF!</definedName>
    <definedName name="S1acc">Sheet1!#REF!</definedName>
    <definedName name="Tau">Sheet1!#REF!</definedName>
    <definedName name="Tfrac">Sheet1!#REF!</definedName>
    <definedName name="V1_">Sheet1!$F$5</definedName>
    <definedName name="V2_">Sheet1!$F$7</definedName>
    <definedName name="Vc">Sheet1!#REF!</definedName>
    <definedName name="VcDS">Sheet1!#REF!</definedName>
    <definedName name="VcS">Sheet1!#REF!</definedName>
    <definedName name="VD1_">Sheet1!#REF!</definedName>
    <definedName name="VD2_">Sheet1!#REF!</definedName>
    <definedName name="VD3_">Sheet1!#REF!</definedName>
    <definedName name="VDS1_">Sheet1!#REF!</definedName>
    <definedName name="Vm">Sheet1!$F$13</definedName>
    <definedName name="Vm_ugml">Sheet1!$F$11</definedName>
    <definedName name="Vp">Sheet1!#REF!</definedName>
    <definedName name="VS1_">Sheet1!#REF!</definedName>
    <definedName name="Vtum">Sheet1!#REF!</definedName>
    <definedName name="VtumDS">Sheet1!#REF!</definedName>
    <definedName name="VtumS">Sheet1!#REF!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  <c r="F13" i="1"/>
  <c r="I33" i="1" l="1"/>
  <c r="I16" i="1"/>
  <c r="I15" i="1"/>
  <c r="I17" i="1"/>
  <c r="F14" i="1"/>
  <c r="I13" i="1"/>
  <c r="I14" i="1"/>
  <c r="I3" i="1"/>
  <c r="I2" i="1"/>
  <c r="F35" i="1" l="1"/>
  <c r="F25" i="1"/>
  <c r="F28" i="1"/>
  <c r="F26" i="1"/>
  <c r="F10" i="1"/>
  <c r="F9" i="1"/>
  <c r="F8" i="1"/>
  <c r="I24" i="1"/>
  <c r="I37" i="1"/>
  <c r="I25" i="1"/>
  <c r="I9" i="1"/>
  <c r="I21" i="1"/>
  <c r="I10" i="1"/>
  <c r="I26" i="1"/>
  <c r="I11" i="1"/>
  <c r="I38" i="1"/>
  <c r="I27" i="1"/>
  <c r="I35" i="1"/>
  <c r="I7" i="1"/>
  <c r="I19" i="1"/>
  <c r="I20" i="1"/>
  <c r="I31" i="1"/>
  <c r="I30" i="1"/>
  <c r="I8" i="1"/>
  <c r="I6" i="1"/>
  <c r="I29" i="1"/>
  <c r="I12" i="1"/>
  <c r="I34" i="1"/>
  <c r="I4" i="1"/>
  <c r="I22" i="1"/>
  <c r="I23" i="1"/>
  <c r="I18" i="1"/>
  <c r="I36" i="1"/>
  <c r="I5" i="1"/>
  <c r="I28" i="1"/>
  <c r="I32" i="1"/>
  <c r="F15" i="1"/>
</calcChain>
</file>

<file path=xl/sharedStrings.xml><?xml version="1.0" encoding="utf-8"?>
<sst xmlns="http://schemas.openxmlformats.org/spreadsheetml/2006/main" count="252" uniqueCount="100">
  <si>
    <t>Parameter</t>
  </si>
  <si>
    <t>Units</t>
  </si>
  <si>
    <t>L</t>
  </si>
  <si>
    <t>-</t>
  </si>
  <si>
    <t>1/d</t>
  </si>
  <si>
    <t>Value</t>
  </si>
  <si>
    <t>Order</t>
  </si>
  <si>
    <t>nM/d</t>
  </si>
  <si>
    <t>1/(nM*d)</t>
  </si>
  <si>
    <t>Comment or Reference</t>
  </si>
  <si>
    <t>CL</t>
  </si>
  <si>
    <t>L/d</t>
  </si>
  <si>
    <t>Q</t>
  </si>
  <si>
    <t>ParamType</t>
  </si>
  <si>
    <t>PK</t>
  </si>
  <si>
    <t>nM</t>
  </si>
  <si>
    <t>calc</t>
  </si>
  <si>
    <t>literature</t>
  </si>
  <si>
    <t>guess</t>
  </si>
  <si>
    <t>Description</t>
  </si>
  <si>
    <t>Clearance</t>
  </si>
  <si>
    <t>Intercomp. CL</t>
  </si>
  <si>
    <t>Central Volume</t>
  </si>
  <si>
    <t>Periph. Volume</t>
  </si>
  <si>
    <t>Cental--&gt;Periph Transit</t>
  </si>
  <si>
    <t>Molecule</t>
  </si>
  <si>
    <t>Drug</t>
  </si>
  <si>
    <t>Soluble Target</t>
  </si>
  <si>
    <t>Periph--&gt;Central Transit</t>
  </si>
  <si>
    <t>Bindinig Affinity</t>
  </si>
  <si>
    <t>Molecular Weight</t>
  </si>
  <si>
    <t>kDa</t>
  </si>
  <si>
    <t>Source</t>
  </si>
  <si>
    <t>MWD</t>
  </si>
  <si>
    <t>google search</t>
  </si>
  <si>
    <t>Formula</t>
  </si>
  <si>
    <t>Baseline Levels</t>
  </si>
  <si>
    <t>Binding</t>
  </si>
  <si>
    <t>keD</t>
  </si>
  <si>
    <t>V1</t>
  </si>
  <si>
    <t>V2</t>
  </si>
  <si>
    <t>Vm</t>
  </si>
  <si>
    <t>Km</t>
  </si>
  <si>
    <t>keT</t>
  </si>
  <si>
    <t>Imax</t>
  </si>
  <si>
    <t>ug/(ml*d)</t>
  </si>
  <si>
    <t>ug/ml</t>
  </si>
  <si>
    <t>ng/(ml*d)</t>
  </si>
  <si>
    <t>k12</t>
  </si>
  <si>
    <t>k21</t>
  </si>
  <si>
    <t>Gibiansky12 - Table 1 doi 10.1007/s10928-011-9227-z</t>
  </si>
  <si>
    <t>Elimination Rate</t>
  </si>
  <si>
    <t>Soluble Ligand</t>
  </si>
  <si>
    <t>ksyn_ngml</t>
  </si>
  <si>
    <t>Gibiansky12 - Table 2 doi 10.1007/s10928-011-9227-z</t>
  </si>
  <si>
    <t>Synthesis Rate</t>
  </si>
  <si>
    <t>Kd_ugml</t>
  </si>
  <si>
    <t>Kd_DT</t>
  </si>
  <si>
    <t>koff_DT</t>
  </si>
  <si>
    <t>typical value (1-100) from Yang16 Fig 12 - dx.doi.org/10.1016/j.ab.2016.06.024</t>
  </si>
  <si>
    <t>kon_DT</t>
  </si>
  <si>
    <t>Association Rate</t>
  </si>
  <si>
    <t>Disassociation Rate</t>
  </si>
  <si>
    <t>Nonlinear Elim Vmax</t>
  </si>
  <si>
    <t>Nonlinear Elim Km</t>
  </si>
  <si>
    <t>Turnover</t>
  </si>
  <si>
    <t>Gibiansky12 - doi 10.1007/s10928-011-9227-z</t>
  </si>
  <si>
    <t>"Inhibition"</t>
  </si>
  <si>
    <t>MWT</t>
  </si>
  <si>
    <t>MWL</t>
  </si>
  <si>
    <t>ksynT</t>
  </si>
  <si>
    <t>keDT</t>
  </si>
  <si>
    <t>T0</t>
  </si>
  <si>
    <t>keL</t>
  </si>
  <si>
    <t>keTL</t>
  </si>
  <si>
    <t>L0</t>
  </si>
  <si>
    <t>Kd_TL</t>
  </si>
  <si>
    <t>koff_TL</t>
  </si>
  <si>
    <t>kon_TL</t>
  </si>
  <si>
    <t>ksynL</t>
  </si>
  <si>
    <t>Stein17 - Table 1 doi:10.1002/psp4.12169</t>
  </si>
  <si>
    <t>Match patient from Charoin10</t>
  </si>
  <si>
    <t>Ward96 - doi: 10.1074/jbc.271.33.20138</t>
  </si>
  <si>
    <t>WILL NEED TO BE TUNED TO CHAROIN DATA</t>
  </si>
  <si>
    <t>F</t>
  </si>
  <si>
    <t>ka</t>
  </si>
  <si>
    <t>Bioavailabiity</t>
  </si>
  <si>
    <t>set to 0 not used</t>
  </si>
  <si>
    <t>Subcut. Absorption</t>
  </si>
  <si>
    <t>Vm_ugml</t>
  </si>
  <si>
    <t>Km_ugml</t>
  </si>
  <si>
    <t>ksynTm</t>
  </si>
  <si>
    <t>keTm</t>
  </si>
  <si>
    <t>keDTm</t>
  </si>
  <si>
    <t>typical value (need ref)</t>
  </si>
  <si>
    <t>typically a little faster for membrane-bound targets</t>
  </si>
  <si>
    <t>keTmL</t>
  </si>
  <si>
    <t>Membrane-Bd Target</t>
  </si>
  <si>
    <t>Complex</t>
  </si>
  <si>
    <t>40 Stein17 - Table 1 doi:10.1002/psp4.12169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</si>
</sst>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2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2"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C7CE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38" totalsRowShown="0" headerRowDxfId="31" dataDxfId="30">
  <autoFilter ref="A1:J38" xr:uid="{00000000-0009-0000-0100-000001000000}"/>
  <tableColumns count="10">
    <tableColumn id="1" xr3:uid="{00000000-0010-0000-0000-000001000000}" name="Order" dataDxfId="29">
      <calculatedColumnFormula>ROW()</calculatedColumnFormula>
    </tableColumn>
    <tableColumn id="2" xr3:uid="{00000000-0010-0000-0000-000002000000}" name="ParamType" dataDxfId="28"/>
    <tableColumn id="3" xr3:uid="{00000000-0010-0000-0000-000003000000}" name="Molecule" dataDxfId="27"/>
    <tableColumn id="4" xr3:uid="{00000000-0010-0000-0000-000004000000}" name="Description" dataDxfId="26"/>
    <tableColumn id="5" xr3:uid="{00000000-0010-0000-0000-000005000000}" name="Parameter" dataDxfId="22"/>
    <tableColumn id="6" xr3:uid="{00000000-0010-0000-0000-000006000000}" name="Value" dataDxfId="20"/>
    <tableColumn id="7" xr3:uid="{00000000-0010-0000-0000-000007000000}" name="Units" dataDxfId="21"/>
    <tableColumn id="8" xr3:uid="{00000000-0010-0000-0000-000008000000}" name="Source" dataDxfId="25"/>
    <tableColumn id="10" xr3:uid="{00000000-0010-0000-0000-00000A000000}" name="Formula" dataDxfId="24">
      <calculatedColumnFormula>_xlfn.IFNA(_xlfn.FORMULATEXT(F2),"")</calculatedColumnFormula>
    </tableColumn>
    <tableColumn id="9" xr3:uid="{00000000-0010-0000-0000-000009000000}" name="Comment or Reference" dataDxfId="2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8" zoomScale="99" workbookViewId="0">
      <selection activeCell="F33" sqref="F33"/>
    </sheetView>
  </sheetViews>
  <sheetFormatPr baseColWidth="10" defaultColWidth="10.83203125" defaultRowHeight="16" x14ac:dyDescent="0.2"/>
  <cols>
    <col min="1" max="1" width="8.5" style="3" customWidth="1"/>
    <col min="2" max="2" width="13.33203125" style="3" customWidth="1"/>
    <col min="3" max="3" width="20" style="3" customWidth="1"/>
    <col min="4" max="4" width="22.33203125" style="3" customWidth="1"/>
    <col min="5" max="5" width="12.1640625" style="1" customWidth="1"/>
    <col min="6" max="6" width="12.1640625" style="25" customWidth="1"/>
    <col min="7" max="7" width="9.83203125" style="1" customWidth="1"/>
    <col min="8" max="8" width="20" style="2" customWidth="1"/>
    <col min="9" max="9" width="25.5" style="2" customWidth="1"/>
    <col min="10" max="10" width="50.33203125" style="5" customWidth="1"/>
    <col min="11" max="16384" width="10.83203125" style="4"/>
  </cols>
  <sheetData>
    <row r="1" spans="1:10" x14ac:dyDescent="0.2">
      <c r="A1" s="6" t="s">
        <v>6</v>
      </c>
      <c r="B1" s="6" t="s">
        <v>13</v>
      </c>
      <c r="C1" s="6" t="s">
        <v>25</v>
      </c>
      <c r="D1" s="6" t="s">
        <v>19</v>
      </c>
      <c r="E1" s="2" t="s">
        <v>0</v>
      </c>
      <c r="F1" s="25" t="s">
        <v>5</v>
      </c>
      <c r="G1" s="2" t="s">
        <v>1</v>
      </c>
      <c r="H1" s="2" t="s">
        <v>32</v>
      </c>
      <c r="I1" s="2" t="s">
        <v>35</v>
      </c>
      <c r="J1" s="8" t="s">
        <v>9</v>
      </c>
    </row>
    <row r="2" spans="1:10" x14ac:dyDescent="0.2">
      <c r="A2" s="6">
        <f>ROW()</f>
        <v>2</v>
      </c>
      <c r="B2" s="6" t="s">
        <v>14</v>
      </c>
      <c r="C2" s="6" t="s">
        <v>26</v>
      </c>
      <c r="D2" s="6" t="s">
        <v>86</v>
      </c>
      <c r="E2" s="2" t="s">
        <v>84</v>
      </c>
      <c r="F2" s="2">
        <v>0</v>
      </c>
      <c r="G2" s="2" t="s">
        <v>3</v>
      </c>
      <c r="H2" s="2" t="s">
        <v>87</v>
      </c>
      <c r="I2" s="24" t="str">
        <f t="shared" ref="I2:I3" ca="1" si="0">_xlfn.IFNA(_xlfn.FORMULATEXT(F2),"")</f>
        <v/>
      </c>
      <c r="J2" s="7"/>
    </row>
    <row r="3" spans="1:10" x14ac:dyDescent="0.2">
      <c r="A3" s="6">
        <f>ROW()</f>
        <v>3</v>
      </c>
      <c r="B3" s="6" t="s">
        <v>14</v>
      </c>
      <c r="C3" s="6" t="s">
        <v>26</v>
      </c>
      <c r="D3" s="6" t="s">
        <v>88</v>
      </c>
      <c r="E3" s="2" t="s">
        <v>85</v>
      </c>
      <c r="F3" s="2">
        <v>0</v>
      </c>
      <c r="G3" s="2" t="s">
        <v>4</v>
      </c>
      <c r="H3" s="2" t="s">
        <v>87</v>
      </c>
      <c r="I3" s="24" t="str">
        <f t="shared" ca="1" si="0"/>
        <v/>
      </c>
      <c r="J3" s="7"/>
    </row>
    <row r="4" spans="1:10" x14ac:dyDescent="0.2">
      <c r="A4" s="6">
        <f>ROW()</f>
        <v>4</v>
      </c>
      <c r="B4" s="6" t="s">
        <v>14</v>
      </c>
      <c r="C4" s="6" t="s">
        <v>26</v>
      </c>
      <c r="D4" s="6" t="s">
        <v>20</v>
      </c>
      <c r="E4" s="12" t="s">
        <v>10</v>
      </c>
      <c r="F4" s="16">
        <v>0.28899999999999998</v>
      </c>
      <c r="G4" s="21" t="s">
        <v>11</v>
      </c>
      <c r="H4" s="2" t="s">
        <v>17</v>
      </c>
      <c r="I4" s="13" t="str">
        <f t="shared" ref="I4:I28" ca="1" si="1">_xlfn.IFNA(_xlfn.FORMULATEXT(F4),"")</f>
        <v/>
      </c>
      <c r="J4" s="7" t="s">
        <v>50</v>
      </c>
    </row>
    <row r="5" spans="1:10" x14ac:dyDescent="0.2">
      <c r="A5" s="6">
        <f>ROW()</f>
        <v>5</v>
      </c>
      <c r="B5" s="6" t="s">
        <v>14</v>
      </c>
      <c r="C5" s="6" t="s">
        <v>26</v>
      </c>
      <c r="D5" s="6" t="s">
        <v>22</v>
      </c>
      <c r="E5" s="12" t="s">
        <v>39</v>
      </c>
      <c r="F5" s="16">
        <v>3.71</v>
      </c>
      <c r="G5" s="21" t="s">
        <v>2</v>
      </c>
      <c r="H5" s="2" t="s">
        <v>17</v>
      </c>
      <c r="I5" s="13" t="str">
        <f t="shared" ca="1" si="1"/>
        <v/>
      </c>
      <c r="J5" s="7" t="s">
        <v>50</v>
      </c>
    </row>
    <row r="6" spans="1:10" x14ac:dyDescent="0.2">
      <c r="A6" s="6">
        <f>ROW()</f>
        <v>6</v>
      </c>
      <c r="B6" s="6" t="s">
        <v>14</v>
      </c>
      <c r="C6" s="6" t="s">
        <v>26</v>
      </c>
      <c r="D6" s="6" t="s">
        <v>21</v>
      </c>
      <c r="E6" s="12" t="s">
        <v>12</v>
      </c>
      <c r="F6" s="16">
        <v>0.20200000000000001</v>
      </c>
      <c r="G6" s="21" t="s">
        <v>11</v>
      </c>
      <c r="H6" s="2" t="s">
        <v>17</v>
      </c>
      <c r="I6" s="13" t="str">
        <f t="shared" ca="1" si="1"/>
        <v/>
      </c>
      <c r="J6" s="7" t="s">
        <v>50</v>
      </c>
    </row>
    <row r="7" spans="1:10" x14ac:dyDescent="0.2">
      <c r="A7" s="6">
        <f>ROW()</f>
        <v>7</v>
      </c>
      <c r="B7" s="6" t="s">
        <v>14</v>
      </c>
      <c r="C7" s="6" t="s">
        <v>26</v>
      </c>
      <c r="D7" s="6" t="s">
        <v>23</v>
      </c>
      <c r="E7" s="12" t="s">
        <v>40</v>
      </c>
      <c r="F7" s="16">
        <v>3.45</v>
      </c>
      <c r="G7" s="21" t="s">
        <v>2</v>
      </c>
      <c r="H7" s="2" t="s">
        <v>17</v>
      </c>
      <c r="I7" s="13" t="str">
        <f t="shared" ca="1" si="1"/>
        <v/>
      </c>
      <c r="J7" s="7" t="s">
        <v>50</v>
      </c>
    </row>
    <row r="8" spans="1:10" x14ac:dyDescent="0.2">
      <c r="A8" s="6">
        <f>ROW()</f>
        <v>8</v>
      </c>
      <c r="B8" s="6" t="s">
        <v>14</v>
      </c>
      <c r="C8" s="6" t="s">
        <v>26</v>
      </c>
      <c r="D8" s="6" t="s">
        <v>51</v>
      </c>
      <c r="E8" s="2" t="s">
        <v>38</v>
      </c>
      <c r="F8" s="17">
        <f>CL_/V1_</f>
        <v>7.7897574123989219E-2</v>
      </c>
      <c r="G8" s="21" t="s">
        <v>4</v>
      </c>
      <c r="H8" s="2" t="s">
        <v>16</v>
      </c>
      <c r="I8" s="13" t="str">
        <f t="shared" ref="I8:I20" ca="1" si="2">_xlfn.IFNA(_xlfn.FORMULATEXT(F8),"")</f>
        <v>=CL_/V1_</v>
      </c>
      <c r="J8" s="14"/>
    </row>
    <row r="9" spans="1:10" x14ac:dyDescent="0.2">
      <c r="A9" s="6">
        <f>ROW()</f>
        <v>9</v>
      </c>
      <c r="B9" s="6" t="s">
        <v>14</v>
      </c>
      <c r="C9" s="6" t="s">
        <v>26</v>
      </c>
      <c r="D9" s="6" t="s">
        <v>24</v>
      </c>
      <c r="E9" s="2" t="s">
        <v>48</v>
      </c>
      <c r="F9" s="17">
        <f>Q_/V1_</f>
        <v>5.4447439353099737E-2</v>
      </c>
      <c r="G9" s="21"/>
      <c r="H9" s="2" t="s">
        <v>16</v>
      </c>
      <c r="I9" s="13" t="str">
        <f t="shared" ca="1" si="2"/>
        <v>=Q_/V1_</v>
      </c>
      <c r="J9" s="14"/>
    </row>
    <row r="10" spans="1:10" x14ac:dyDescent="0.2">
      <c r="A10" s="6">
        <f>ROW()</f>
        <v>10</v>
      </c>
      <c r="B10" s="6" t="s">
        <v>14</v>
      </c>
      <c r="C10" s="6" t="s">
        <v>26</v>
      </c>
      <c r="D10" s="6" t="s">
        <v>28</v>
      </c>
      <c r="E10" s="2" t="s">
        <v>49</v>
      </c>
      <c r="F10" s="17">
        <f>Q_/V2_</f>
        <v>5.8550724637681163E-2</v>
      </c>
      <c r="G10" s="21"/>
      <c r="H10" s="2" t="s">
        <v>16</v>
      </c>
      <c r="I10" s="13" t="str">
        <f t="shared" ca="1" si="2"/>
        <v>=Q_/V2_</v>
      </c>
      <c r="J10" s="14"/>
    </row>
    <row r="11" spans="1:10" x14ac:dyDescent="0.2">
      <c r="A11" s="6">
        <f>ROW()</f>
        <v>11</v>
      </c>
      <c r="B11" s="6" t="s">
        <v>14</v>
      </c>
      <c r="C11" s="6" t="s">
        <v>26</v>
      </c>
      <c r="D11" s="6" t="s">
        <v>63</v>
      </c>
      <c r="E11" s="2" t="s">
        <v>89</v>
      </c>
      <c r="F11" s="16">
        <v>1.41</v>
      </c>
      <c r="G11" s="21" t="s">
        <v>45</v>
      </c>
      <c r="H11" s="2" t="s">
        <v>17</v>
      </c>
      <c r="I11" s="13" t="str">
        <f t="shared" ca="1" si="2"/>
        <v/>
      </c>
      <c r="J11" s="7" t="s">
        <v>50</v>
      </c>
    </row>
    <row r="12" spans="1:10" x14ac:dyDescent="0.2">
      <c r="A12" s="6">
        <f>ROW()</f>
        <v>12</v>
      </c>
      <c r="B12" s="6" t="s">
        <v>14</v>
      </c>
      <c r="C12" s="6" t="s">
        <v>26</v>
      </c>
      <c r="D12" s="6" t="s">
        <v>64</v>
      </c>
      <c r="E12" s="2" t="s">
        <v>90</v>
      </c>
      <c r="F12" s="16">
        <v>0.36699999999999999</v>
      </c>
      <c r="G12" s="21" t="s">
        <v>46</v>
      </c>
      <c r="H12" s="2" t="s">
        <v>17</v>
      </c>
      <c r="I12" s="13" t="str">
        <f t="shared" ca="1" si="2"/>
        <v/>
      </c>
      <c r="J12" s="7" t="s">
        <v>50</v>
      </c>
    </row>
    <row r="13" spans="1:10" x14ac:dyDescent="0.2">
      <c r="A13" s="6">
        <f>ROW()</f>
        <v>13</v>
      </c>
      <c r="B13" s="6" t="s">
        <v>14</v>
      </c>
      <c r="C13" s="6" t="s">
        <v>26</v>
      </c>
      <c r="D13" s="6" t="s">
        <v>63</v>
      </c>
      <c r="E13" s="2" t="s">
        <v>41</v>
      </c>
      <c r="F13" s="18">
        <f>Vm_ugml*1000/MWD</f>
        <v>9.5270270270270263</v>
      </c>
      <c r="G13" s="21" t="s">
        <v>7</v>
      </c>
      <c r="H13" s="2" t="s">
        <v>16</v>
      </c>
      <c r="I13" s="13" t="str">
        <f ca="1">_xlfn.IFNA(_xlfn.FORMULATEXT(F13),"")</f>
        <v>=Vm_ugml*1000/MWD</v>
      </c>
      <c r="J13" s="7"/>
    </row>
    <row r="14" spans="1:10" x14ac:dyDescent="0.2">
      <c r="A14" s="6">
        <f>ROW()</f>
        <v>14</v>
      </c>
      <c r="B14" s="6" t="s">
        <v>14</v>
      </c>
      <c r="C14" s="6" t="s">
        <v>26</v>
      </c>
      <c r="D14" s="6" t="s">
        <v>64</v>
      </c>
      <c r="E14" s="2" t="s">
        <v>42</v>
      </c>
      <c r="F14" s="18">
        <f>Km*1000/MWD</f>
        <v>2.4797297297297298</v>
      </c>
      <c r="G14" s="21" t="s">
        <v>15</v>
      </c>
      <c r="H14" s="2" t="s">
        <v>16</v>
      </c>
      <c r="I14" s="13" t="str">
        <f ca="1">_xlfn.IFNA(_xlfn.FORMULATEXT(F14),"")</f>
        <v>=Km*1000/MWD</v>
      </c>
      <c r="J14" s="7"/>
    </row>
    <row r="15" spans="1:10" x14ac:dyDescent="0.2">
      <c r="A15" s="6">
        <f>ROW()</f>
        <v>15</v>
      </c>
      <c r="B15" s="6" t="s">
        <v>37</v>
      </c>
      <c r="C15" s="6" t="s">
        <v>97</v>
      </c>
      <c r="D15" s="6" t="s">
        <v>55</v>
      </c>
      <c r="E15" s="2" t="s">
        <v>91</v>
      </c>
      <c r="F15" s="18">
        <f>Vm</f>
        <v>9.5270270270270263</v>
      </c>
      <c r="G15" s="21" t="s">
        <v>7</v>
      </c>
      <c r="H15" s="2" t="s">
        <v>16</v>
      </c>
      <c r="I15" s="13" t="str">
        <f ca="1">_xlfn.IFNA(_xlfn.FORMULATEXT(F15),"")</f>
        <v>=Vm</v>
      </c>
      <c r="J15" s="7"/>
    </row>
    <row r="16" spans="1:10" x14ac:dyDescent="0.2">
      <c r="A16" s="6">
        <f>ROW()</f>
        <v>16</v>
      </c>
      <c r="B16" s="6" t="s">
        <v>37</v>
      </c>
      <c r="C16" s="6" t="s">
        <v>97</v>
      </c>
      <c r="D16" s="6" t="s">
        <v>51</v>
      </c>
      <c r="E16" s="2" t="s">
        <v>92</v>
      </c>
      <c r="F16" s="26">
        <v>1</v>
      </c>
      <c r="G16" s="27" t="s">
        <v>4</v>
      </c>
      <c r="H16" s="9" t="s">
        <v>18</v>
      </c>
      <c r="I16" s="23" t="str">
        <f ca="1">_xlfn.IFNA(_xlfn.FORMULATEXT(F16),"")</f>
        <v/>
      </c>
      <c r="J16" s="10" t="s">
        <v>94</v>
      </c>
    </row>
    <row r="17" spans="1:10" x14ac:dyDescent="0.2">
      <c r="A17" s="6">
        <f>ROW()</f>
        <v>17</v>
      </c>
      <c r="B17" s="6" t="s">
        <v>37</v>
      </c>
      <c r="C17" s="6" t="s">
        <v>98</v>
      </c>
      <c r="D17" s="6" t="s">
        <v>51</v>
      </c>
      <c r="E17" s="2" t="s">
        <v>93</v>
      </c>
      <c r="F17" s="26">
        <v>1</v>
      </c>
      <c r="G17" s="27" t="s">
        <v>4</v>
      </c>
      <c r="H17" s="9" t="s">
        <v>18</v>
      </c>
      <c r="I17" s="23" t="str">
        <f ca="1">_xlfn.IFNA(_xlfn.FORMULATEXT(F17),"")</f>
        <v/>
      </c>
      <c r="J17" s="10" t="s">
        <v>95</v>
      </c>
    </row>
    <row r="18" spans="1:10" x14ac:dyDescent="0.2">
      <c r="A18" s="6">
        <f>ROW()</f>
        <v>18</v>
      </c>
      <c r="B18" s="6" t="s">
        <v>37</v>
      </c>
      <c r="C18" s="6" t="s">
        <v>26</v>
      </c>
      <c r="D18" s="6" t="s">
        <v>30</v>
      </c>
      <c r="E18" s="2" t="s">
        <v>33</v>
      </c>
      <c r="F18" s="16">
        <v>148</v>
      </c>
      <c r="G18" s="21" t="s">
        <v>31</v>
      </c>
      <c r="H18" s="2" t="s">
        <v>17</v>
      </c>
      <c r="I18" s="13" t="str">
        <f t="shared" ca="1" si="2"/>
        <v/>
      </c>
      <c r="J18" s="7" t="s">
        <v>66</v>
      </c>
    </row>
    <row r="19" spans="1:10" x14ac:dyDescent="0.2">
      <c r="A19" s="6">
        <f>ROW()</f>
        <v>19</v>
      </c>
      <c r="B19" s="6" t="s">
        <v>37</v>
      </c>
      <c r="C19" s="6" t="s">
        <v>27</v>
      </c>
      <c r="D19" s="6" t="s">
        <v>30</v>
      </c>
      <c r="E19" s="2" t="s">
        <v>68</v>
      </c>
      <c r="F19" s="16">
        <v>52</v>
      </c>
      <c r="G19" s="21" t="s">
        <v>31</v>
      </c>
      <c r="H19" s="2" t="s">
        <v>17</v>
      </c>
      <c r="I19" s="13" t="str">
        <f t="shared" ca="1" si="2"/>
        <v/>
      </c>
      <c r="J19" s="7" t="s">
        <v>34</v>
      </c>
    </row>
    <row r="20" spans="1:10" x14ac:dyDescent="0.2">
      <c r="A20" s="6">
        <f>ROW()</f>
        <v>20</v>
      </c>
      <c r="B20" s="6" t="s">
        <v>37</v>
      </c>
      <c r="C20" s="6" t="s">
        <v>52</v>
      </c>
      <c r="D20" s="6" t="s">
        <v>30</v>
      </c>
      <c r="E20" s="2" t="s">
        <v>69</v>
      </c>
      <c r="F20" s="16">
        <v>21</v>
      </c>
      <c r="G20" s="21" t="s">
        <v>31</v>
      </c>
      <c r="H20" s="2" t="s">
        <v>17</v>
      </c>
      <c r="I20" s="13" t="str">
        <f t="shared" ca="1" si="2"/>
        <v/>
      </c>
      <c r="J20" s="7" t="s">
        <v>34</v>
      </c>
    </row>
    <row r="21" spans="1:10" x14ac:dyDescent="0.2">
      <c r="A21" s="6">
        <f>ROW()</f>
        <v>21</v>
      </c>
      <c r="B21" s="6" t="s">
        <v>65</v>
      </c>
      <c r="C21" s="6" t="s">
        <v>27</v>
      </c>
      <c r="D21" s="6" t="s">
        <v>55</v>
      </c>
      <c r="E21" s="2" t="s">
        <v>53</v>
      </c>
      <c r="F21" s="16">
        <v>47.8</v>
      </c>
      <c r="G21" s="21" t="s">
        <v>47</v>
      </c>
      <c r="H21" s="2" t="s">
        <v>17</v>
      </c>
      <c r="I21" s="13" t="str">
        <f t="shared" ca="1" si="1"/>
        <v/>
      </c>
      <c r="J21" s="7" t="s">
        <v>54</v>
      </c>
    </row>
    <row r="22" spans="1:10" x14ac:dyDescent="0.2">
      <c r="A22" s="6">
        <f>ROW()</f>
        <v>22</v>
      </c>
      <c r="B22" s="6" t="s">
        <v>65</v>
      </c>
      <c r="C22" s="6" t="s">
        <v>27</v>
      </c>
      <c r="D22" s="6" t="s">
        <v>55</v>
      </c>
      <c r="E22" s="2" t="s">
        <v>70</v>
      </c>
      <c r="F22" s="18">
        <v>0.6</v>
      </c>
      <c r="G22" s="21" t="s">
        <v>7</v>
      </c>
      <c r="H22" s="2" t="s">
        <v>16</v>
      </c>
      <c r="I22" s="13" t="str">
        <f ca="1">_xlfn.IFNA(_xlfn.FORMULATEXT(F22),"")</f>
        <v/>
      </c>
      <c r="J22" s="14"/>
    </row>
    <row r="23" spans="1:10" x14ac:dyDescent="0.2">
      <c r="A23" s="6">
        <f>ROW()</f>
        <v>23</v>
      </c>
      <c r="B23" s="6" t="s">
        <v>65</v>
      </c>
      <c r="C23" s="6" t="s">
        <v>27</v>
      </c>
      <c r="D23" s="6" t="s">
        <v>51</v>
      </c>
      <c r="E23" s="2" t="s">
        <v>43</v>
      </c>
      <c r="F23" s="16">
        <v>1.26</v>
      </c>
      <c r="G23" s="21" t="s">
        <v>4</v>
      </c>
      <c r="H23" s="2" t="s">
        <v>17</v>
      </c>
      <c r="I23" s="13" t="str">
        <f t="shared" ca="1" si="1"/>
        <v/>
      </c>
      <c r="J23" s="7" t="s">
        <v>54</v>
      </c>
    </row>
    <row r="24" spans="1:10" x14ac:dyDescent="0.2">
      <c r="A24" s="6">
        <f>ROW()</f>
        <v>24</v>
      </c>
      <c r="B24" s="6" t="s">
        <v>65</v>
      </c>
      <c r="C24" s="6" t="s">
        <v>27</v>
      </c>
      <c r="D24" s="6" t="s">
        <v>67</v>
      </c>
      <c r="E24" s="2" t="s">
        <v>44</v>
      </c>
      <c r="F24" s="16">
        <v>0.93899999999999995</v>
      </c>
      <c r="G24" s="21" t="s">
        <v>3</v>
      </c>
      <c r="H24" s="2" t="s">
        <v>17</v>
      </c>
      <c r="I24" s="13" t="str">
        <f ca="1">_xlfn.IFNA(_xlfn.FORMULATEXT(F24),"")</f>
        <v/>
      </c>
      <c r="J24" s="7" t="s">
        <v>54</v>
      </c>
    </row>
    <row r="25" spans="1:10" x14ac:dyDescent="0.2">
      <c r="A25" s="6">
        <f>ROW()</f>
        <v>25</v>
      </c>
      <c r="B25" s="6" t="s">
        <v>65</v>
      </c>
      <c r="C25" s="6" t="s">
        <v>27</v>
      </c>
      <c r="D25" s="6" t="s">
        <v>51</v>
      </c>
      <c r="E25" s="2" t="s">
        <v>71</v>
      </c>
      <c r="F25" s="17">
        <f>(1-Imax)*keTs</f>
        <v>7.6860000000000067E-2</v>
      </c>
      <c r="G25" s="21" t="s">
        <v>4</v>
      </c>
      <c r="H25" s="2" t="s">
        <v>16</v>
      </c>
      <c r="I25" s="13" t="str">
        <f ca="1">_xlfn.IFNA(_xlfn.FORMULATEXT(F25),"")</f>
        <v>=(1-Imax)*keTs</v>
      </c>
      <c r="J25" s="7"/>
    </row>
    <row r="26" spans="1:10" x14ac:dyDescent="0.2">
      <c r="A26" s="6">
        <f>ROW()</f>
        <v>26</v>
      </c>
      <c r="B26" s="6" t="s">
        <v>65</v>
      </c>
      <c r="C26" s="6" t="s">
        <v>27</v>
      </c>
      <c r="D26" s="6" t="s">
        <v>36</v>
      </c>
      <c r="E26" s="2" t="s">
        <v>72</v>
      </c>
      <c r="F26" s="18">
        <f>ksynTs/keTs</f>
        <v>0.47619047619047616</v>
      </c>
      <c r="G26" s="21" t="s">
        <v>15</v>
      </c>
      <c r="H26" s="2" t="s">
        <v>16</v>
      </c>
      <c r="I26" s="13" t="str">
        <f ca="1">_xlfn.IFNA(_xlfn.FORMULATEXT(F26),"")</f>
        <v>=ksynTs/keTs</v>
      </c>
      <c r="J26" s="7"/>
    </row>
    <row r="27" spans="1:10" x14ac:dyDescent="0.2">
      <c r="A27" s="6">
        <f>ROW()</f>
        <v>27</v>
      </c>
      <c r="B27" s="6" t="s">
        <v>37</v>
      </c>
      <c r="C27" s="6" t="s">
        <v>27</v>
      </c>
      <c r="D27" s="6" t="s">
        <v>29</v>
      </c>
      <c r="E27" s="2" t="s">
        <v>56</v>
      </c>
      <c r="F27" s="16">
        <v>0.182</v>
      </c>
      <c r="G27" s="21" t="s">
        <v>46</v>
      </c>
      <c r="H27" s="2" t="s">
        <v>17</v>
      </c>
      <c r="I27" s="13" t="str">
        <f t="shared" ca="1" si="1"/>
        <v/>
      </c>
      <c r="J27" s="7" t="s">
        <v>54</v>
      </c>
    </row>
    <row r="28" spans="1:10" x14ac:dyDescent="0.2">
      <c r="A28" s="6">
        <f>ROW()</f>
        <v>28</v>
      </c>
      <c r="B28" s="6" t="s">
        <v>37</v>
      </c>
      <c r="C28" s="6" t="s">
        <v>27</v>
      </c>
      <c r="D28" s="6" t="s">
        <v>29</v>
      </c>
      <c r="E28" s="2" t="s">
        <v>57</v>
      </c>
      <c r="F28" s="16">
        <f>kd_ugml/MWTs*1000</f>
        <v>3.5</v>
      </c>
      <c r="G28" s="21" t="s">
        <v>15</v>
      </c>
      <c r="H28" s="2" t="s">
        <v>16</v>
      </c>
      <c r="I28" s="13" t="str">
        <f t="shared" ca="1" si="1"/>
        <v>=kd_ugml/MWTs*1000</v>
      </c>
      <c r="J28" s="14"/>
    </row>
    <row r="29" spans="1:10" x14ac:dyDescent="0.2">
      <c r="A29" s="6">
        <f>ROW()</f>
        <v>29</v>
      </c>
      <c r="B29" s="6" t="s">
        <v>37</v>
      </c>
      <c r="C29" s="6" t="s">
        <v>27</v>
      </c>
      <c r="D29" s="6" t="s">
        <v>62</v>
      </c>
      <c r="E29" s="2" t="s">
        <v>58</v>
      </c>
      <c r="F29" s="22">
        <v>24</v>
      </c>
      <c r="G29" s="10" t="s">
        <v>4</v>
      </c>
      <c r="H29" s="9" t="s">
        <v>18</v>
      </c>
      <c r="I29" s="23" t="str">
        <f ca="1">_xlfn.IFNA(_xlfn.FORMULATEXT(F29),"")</f>
        <v/>
      </c>
      <c r="J29" s="10" t="s">
        <v>59</v>
      </c>
    </row>
    <row r="30" spans="1:10" x14ac:dyDescent="0.2">
      <c r="A30" s="6">
        <f>ROW()</f>
        <v>30</v>
      </c>
      <c r="B30" s="6" t="s">
        <v>37</v>
      </c>
      <c r="C30" s="6" t="s">
        <v>27</v>
      </c>
      <c r="D30" s="6" t="s">
        <v>61</v>
      </c>
      <c r="E30" s="12" t="s">
        <v>60</v>
      </c>
      <c r="F30" s="20">
        <v>10.5</v>
      </c>
      <c r="G30" s="8" t="s">
        <v>8</v>
      </c>
      <c r="H30" s="2" t="s">
        <v>16</v>
      </c>
      <c r="I30" s="13" t="str">
        <f ca="1">_xlfn.IFNA(_xlfn.FORMULATEXT(F30),"")</f>
        <v/>
      </c>
      <c r="J30" s="14"/>
    </row>
    <row r="31" spans="1:10" x14ac:dyDescent="0.2">
      <c r="A31" s="6">
        <f>ROW()</f>
        <v>31</v>
      </c>
      <c r="B31" s="11" t="s">
        <v>65</v>
      </c>
      <c r="C31" s="6" t="s">
        <v>52</v>
      </c>
      <c r="D31" s="6" t="s">
        <v>55</v>
      </c>
      <c r="E31" s="2" t="s">
        <v>79</v>
      </c>
      <c r="F31" s="19">
        <v>0.5</v>
      </c>
      <c r="G31" s="8" t="s">
        <v>7</v>
      </c>
      <c r="H31" s="2" t="s">
        <v>16</v>
      </c>
      <c r="I31" s="13" t="str">
        <f ca="1">_xlfn.IFNA(_xlfn.FORMULATEXT(F31),"")</f>
        <v/>
      </c>
      <c r="J31" s="7" t="s">
        <v>80</v>
      </c>
    </row>
    <row r="32" spans="1:10" x14ac:dyDescent="0.2">
      <c r="A32" s="6">
        <f>ROW()</f>
        <v>32</v>
      </c>
      <c r="B32" s="11" t="s">
        <v>65</v>
      </c>
      <c r="C32" s="6" t="s">
        <v>52</v>
      </c>
      <c r="D32" s="11" t="s">
        <v>51</v>
      </c>
      <c r="E32" s="2" t="s">
        <v>73</v>
      </c>
      <c r="F32" s="15">
        <v>100</v>
      </c>
      <c r="G32" s="8" t="s">
        <v>4</v>
      </c>
      <c r="H32" s="2" t="s">
        <v>17</v>
      </c>
      <c r="I32" s="13" t="str">
        <f t="shared" ref="I32:I38" ca="1" si="3">_xlfn.IFNA(_xlfn.FORMULATEXT(F32),"")</f>
        <v/>
      </c>
      <c r="J32" s="7" t="s">
        <v>99</v>
      </c>
    </row>
    <row r="33" spans="1:10" x14ac:dyDescent="0.2">
      <c r="A33" s="6">
        <f>ROW()</f>
        <v>33</v>
      </c>
      <c r="B33" s="6" t="s">
        <v>65</v>
      </c>
      <c r="C33" s="6" t="s">
        <v>98</v>
      </c>
      <c r="D33" s="6" t="s">
        <v>51</v>
      </c>
      <c r="E33" s="2" t="s">
        <v>96</v>
      </c>
      <c r="F33" s="22">
        <v>300</v>
      </c>
      <c r="G33" s="10" t="s">
        <v>4</v>
      </c>
      <c r="H33" s="9" t="s">
        <v>18</v>
      </c>
      <c r="I33" s="23" t="str">
        <f ca="1">_xlfn.IFNA(_xlfn.FORMULATEXT(F33),"")</f>
        <v/>
      </c>
      <c r="J33" s="10"/>
    </row>
    <row r="34" spans="1:10" x14ac:dyDescent="0.2">
      <c r="A34" s="6">
        <f>ROW()</f>
        <v>34</v>
      </c>
      <c r="B34" s="11" t="s">
        <v>65</v>
      </c>
      <c r="C34" s="6" t="s">
        <v>52</v>
      </c>
      <c r="D34" s="11" t="s">
        <v>51</v>
      </c>
      <c r="E34" s="2" t="s">
        <v>74</v>
      </c>
      <c r="F34" s="22">
        <v>300</v>
      </c>
      <c r="G34" s="10" t="s">
        <v>4</v>
      </c>
      <c r="H34" s="9" t="s">
        <v>18</v>
      </c>
      <c r="I34" s="23" t="str">
        <f t="shared" ca="1" si="3"/>
        <v/>
      </c>
      <c r="J34" s="10" t="s">
        <v>83</v>
      </c>
    </row>
    <row r="35" spans="1:10" x14ac:dyDescent="0.2">
      <c r="A35" s="6">
        <f>ROW()</f>
        <v>35</v>
      </c>
      <c r="B35" s="11" t="s">
        <v>65</v>
      </c>
      <c r="C35" s="6" t="s">
        <v>52</v>
      </c>
      <c r="D35" s="11" t="s">
        <v>36</v>
      </c>
      <c r="E35" s="2" t="s">
        <v>75</v>
      </c>
      <c r="F35" s="15">
        <f>0.002</f>
        <v>2E-3</v>
      </c>
      <c r="G35" s="8" t="s">
        <v>15</v>
      </c>
      <c r="H35" s="2" t="s">
        <v>17</v>
      </c>
      <c r="I35" s="13" t="str">
        <f t="shared" ca="1" si="3"/>
        <v>=0.002</v>
      </c>
      <c r="J35" s="7" t="s">
        <v>81</v>
      </c>
    </row>
    <row r="36" spans="1:10" x14ac:dyDescent="0.2">
      <c r="A36" s="6">
        <f>ROW()</f>
        <v>36</v>
      </c>
      <c r="B36" s="11" t="s">
        <v>37</v>
      </c>
      <c r="C36" s="6" t="s">
        <v>52</v>
      </c>
      <c r="D36" s="11" t="s">
        <v>29</v>
      </c>
      <c r="E36" s="2" t="s">
        <v>76</v>
      </c>
      <c r="F36" s="15">
        <v>1</v>
      </c>
      <c r="G36" s="8" t="s">
        <v>15</v>
      </c>
      <c r="H36" s="2" t="s">
        <v>17</v>
      </c>
      <c r="I36" s="13" t="str">
        <f t="shared" ca="1" si="3"/>
        <v/>
      </c>
      <c r="J36" s="7" t="s">
        <v>82</v>
      </c>
    </row>
    <row r="37" spans="1:10" x14ac:dyDescent="0.2">
      <c r="A37" s="6">
        <f>ROW()</f>
        <v>37</v>
      </c>
      <c r="B37" s="11" t="s">
        <v>37</v>
      </c>
      <c r="C37" s="6" t="s">
        <v>52</v>
      </c>
      <c r="D37" s="11" t="s">
        <v>62</v>
      </c>
      <c r="E37" s="2" t="s">
        <v>77</v>
      </c>
      <c r="F37" s="22">
        <v>24</v>
      </c>
      <c r="G37" s="10" t="s">
        <v>4</v>
      </c>
      <c r="H37" s="9" t="s">
        <v>18</v>
      </c>
      <c r="I37" s="23" t="str">
        <f ca="1">_xlfn.IFNA(_xlfn.FORMULATEXT(F37),"")</f>
        <v/>
      </c>
      <c r="J37" s="10" t="s">
        <v>59</v>
      </c>
    </row>
    <row r="38" spans="1:10" x14ac:dyDescent="0.2">
      <c r="A38" s="6">
        <f>ROW()</f>
        <v>38</v>
      </c>
      <c r="B38" s="11" t="s">
        <v>37</v>
      </c>
      <c r="C38" s="6" t="s">
        <v>52</v>
      </c>
      <c r="D38" s="11" t="s">
        <v>61</v>
      </c>
      <c r="E38" s="2" t="s">
        <v>78</v>
      </c>
      <c r="F38" s="15">
        <v>50</v>
      </c>
      <c r="G38" s="8" t="s">
        <v>8</v>
      </c>
      <c r="H38" s="2" t="s">
        <v>16</v>
      </c>
      <c r="I38" s="13" t="str">
        <f t="shared" ca="1" si="3"/>
        <v/>
      </c>
      <c r="J38" s="14"/>
    </row>
  </sheetData>
  <conditionalFormatting sqref="F220">
    <cfRule type="containsText" dxfId="19" priority="50" operator="containsText" text="derived">
      <formula>NOT(ISERROR(SEARCH("derived",F220)))</formula>
    </cfRule>
  </conditionalFormatting>
  <conditionalFormatting sqref="A1:K1 A39:K1048576 K2:K3 B4:K12 E13:K17 B18:K38">
    <cfRule type="containsText" dxfId="18" priority="47" operator="containsText" text="calc">
      <formula>NOT(ISERROR(SEARCH("calc",A1)))</formula>
    </cfRule>
  </conditionalFormatting>
  <conditionalFormatting sqref="H1:I1 H4:I1048576">
    <cfRule type="containsText" dxfId="17" priority="45" operator="containsText" text="literature">
      <formula>NOT(ISERROR(SEARCH("literature",H1)))</formula>
    </cfRule>
    <cfRule type="containsText" dxfId="16" priority="46" operator="containsText" text="guess">
      <formula>NOT(ISERROR(SEARCH("guess",H1)))</formula>
    </cfRule>
  </conditionalFormatting>
  <conditionalFormatting sqref="H1:I1 H4:I1048576">
    <cfRule type="containsText" dxfId="15" priority="40" operator="containsText" text="not used">
      <formula>NOT(ISERROR(SEARCH("not used",H1)))</formula>
    </cfRule>
    <cfRule type="containsText" dxfId="14" priority="41" operator="containsText" text="literature">
      <formula>NOT(ISERROR(SEARCH("literature",H1)))</formula>
    </cfRule>
    <cfRule type="containsText" dxfId="13" priority="42" operator="containsText" text="guess">
      <formula>NOT(ISERROR(SEARCH("guess",H1)))</formula>
    </cfRule>
    <cfRule type="containsText" dxfId="12" priority="43" operator="containsText" text="calc">
      <formula>NOT(ISERROR(SEARCH("calc",H1)))</formula>
    </cfRule>
    <cfRule type="containsText" dxfId="11" priority="44" operator="containsText" text="check">
      <formula>NOT(ISERROR(SEARCH("check",H1)))</formula>
    </cfRule>
  </conditionalFormatting>
  <conditionalFormatting sqref="H1 H4:H1048576">
    <cfRule type="containsText" dxfId="10" priority="39" operator="containsText" text="internal data">
      <formula>NOT(ISERROR(SEARCH("internal data",H1)))</formula>
    </cfRule>
  </conditionalFormatting>
  <conditionalFormatting sqref="A2:J2 B3:J3 A3:A38">
    <cfRule type="containsText" dxfId="9" priority="11" operator="containsText" text="calc">
      <formula>NOT(ISERROR(SEARCH("calc",A2)))</formula>
    </cfRule>
  </conditionalFormatting>
  <conditionalFormatting sqref="H2:I3">
    <cfRule type="containsText" dxfId="8" priority="9" operator="containsText" text="literature">
      <formula>NOT(ISERROR(SEARCH("literature",H2)))</formula>
    </cfRule>
    <cfRule type="containsText" dxfId="7" priority="10" operator="containsText" text="guess">
      <formula>NOT(ISERROR(SEARCH("guess",H2)))</formula>
    </cfRule>
  </conditionalFormatting>
  <conditionalFormatting sqref="H2:I3">
    <cfRule type="containsText" dxfId="6" priority="4" operator="containsText" text="not used">
      <formula>NOT(ISERROR(SEARCH("not used",H2)))</formula>
    </cfRule>
    <cfRule type="containsText" dxfId="5" priority="5" operator="containsText" text="literature">
      <formula>NOT(ISERROR(SEARCH("literature",H2)))</formula>
    </cfRule>
    <cfRule type="containsText" dxfId="4" priority="6" operator="containsText" text="guess">
      <formula>NOT(ISERROR(SEARCH("guess",H2)))</formula>
    </cfRule>
    <cfRule type="containsText" dxfId="3" priority="7" operator="containsText" text="calc">
      <formula>NOT(ISERROR(SEARCH("calc",H2)))</formula>
    </cfRule>
    <cfRule type="containsText" dxfId="2" priority="8" operator="containsText" text="check">
      <formula>NOT(ISERROR(SEARCH("check",H2)))</formula>
    </cfRule>
  </conditionalFormatting>
  <conditionalFormatting sqref="H2:H3">
    <cfRule type="containsText" dxfId="1" priority="3" operator="containsText" text="internal data">
      <formula>NOT(ISERROR(SEARCH("internal data",H2)))</formula>
    </cfRule>
  </conditionalFormatting>
  <conditionalFormatting sqref="B13:D17">
    <cfRule type="containsText" dxfId="0" priority="2" operator="containsText" text="calc">
      <formula>NOT(ISERROR(SEARCH("calc",B13)))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26</vt:i4>
      </vt:variant>
    </vt:vector>
  </HeadingPairs>
  <TitlesOfParts>
    <vt:vector size="27" baseType="lpstr">
      <vt:lpstr>Sheet1</vt:lpstr>
      <vt:lpstr>CL_</vt:lpstr>
      <vt:lpstr>Imax</vt:lpstr>
      <vt:lpstr>Kd_DT</vt:lpstr>
      <vt:lpstr>Kd_TL</vt:lpstr>
      <vt:lpstr>kd_ugml</vt:lpstr>
      <vt:lpstr>keDT</vt:lpstr>
      <vt:lpstr>keL</vt:lpstr>
      <vt:lpstr>keT</vt:lpstr>
      <vt:lpstr>keTm</vt:lpstr>
      <vt:lpstr>keTs</vt:lpstr>
      <vt:lpstr>Km</vt:lpstr>
      <vt:lpstr>koff_DT</vt:lpstr>
      <vt:lpstr>koff_TL</vt:lpstr>
      <vt:lpstr>ksyn_ngml</vt:lpstr>
      <vt:lpstr>ksynL</vt:lpstr>
      <vt:lpstr>ksynTs</vt:lpstr>
      <vt:lpstr>ksynTs_ngml</vt:lpstr>
      <vt:lpstr>L0</vt:lpstr>
      <vt:lpstr>MWD</vt:lpstr>
      <vt:lpstr>MWLs</vt:lpstr>
      <vt:lpstr>MWTs</vt:lpstr>
      <vt:lpstr>Q_</vt:lpstr>
      <vt:lpstr>V1_</vt:lpstr>
      <vt:lpstr>V2_</vt:lpstr>
      <vt:lpstr>Vm</vt:lpstr>
      <vt:lpstr>Vm_ugml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Stein, Andrew</cp:lastModifiedBy>
  <dcterms:created xsi:type="dcterms:W3CDTF">2015-10-02T13:05:40Z</dcterms:created>
  <dcterms:modified xsi:type="dcterms:W3CDTF">2018-07-24T13:54:37Z</dcterms:modified>
</cp:coreProperties>
</file>