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2600" windowHeight="4920"/>
  </bookViews>
  <sheets>
    <sheet name="Aile Bütçesi" sheetId="1" r:id="rId1"/>
  </sheets>
  <definedNames>
    <definedName name="_xlnm.Print_Titles" localSheetId="0">'Aile Bütçesi'!$B:$B,'Aile Bütçesi'!$17:$17</definedName>
  </definedNames>
  <calcPr calcId="162913"/>
</workbook>
</file>

<file path=xl/calcChain.xml><?xml version="1.0" encoding="utf-8"?>
<calcChain xmlns="http://schemas.openxmlformats.org/spreadsheetml/2006/main">
  <c r="C18" i="1" l="1"/>
  <c r="O18" i="1"/>
  <c r="O37" i="1"/>
  <c r="P37" i="1"/>
  <c r="C33" i="1"/>
  <c r="O36" i="1"/>
  <c r="P36" i="1"/>
  <c r="O13" i="1"/>
  <c r="O14" i="1"/>
  <c r="O15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R10" i="1"/>
  <c r="R9" i="1"/>
  <c r="R8" i="1"/>
  <c r="G8" i="1"/>
  <c r="C8" i="1"/>
  <c r="P23" i="1" l="1"/>
  <c r="P24" i="1"/>
  <c r="P25" i="1"/>
  <c r="P26" i="1"/>
  <c r="P27" i="1"/>
  <c r="P28" i="1"/>
  <c r="P29" i="1"/>
  <c r="P30" i="1"/>
  <c r="P31" i="1"/>
  <c r="P19" i="1"/>
  <c r="P20" i="1"/>
  <c r="P21" i="1"/>
  <c r="P22" i="1"/>
  <c r="P32" i="1"/>
  <c r="P33" i="1"/>
  <c r="P34" i="1"/>
  <c r="P35" i="1"/>
  <c r="P18" i="1"/>
  <c r="N9" i="1"/>
  <c r="P14" i="1"/>
  <c r="P15" i="1"/>
  <c r="P13" i="1"/>
  <c r="N8" i="1"/>
  <c r="M9" i="1"/>
  <c r="N10" i="1"/>
  <c r="M10" i="1"/>
  <c r="M8" i="1"/>
  <c r="L8" i="1"/>
  <c r="L9" i="1"/>
  <c r="J9" i="1"/>
  <c r="L10" i="1"/>
  <c r="K10" i="1"/>
  <c r="K8" i="1"/>
  <c r="J8" i="1"/>
  <c r="K9" i="1"/>
  <c r="I9" i="1"/>
  <c r="I8" i="1"/>
  <c r="H8" i="1"/>
  <c r="H9" i="1"/>
  <c r="H10" i="1" s="1"/>
  <c r="F8" i="1"/>
  <c r="F9" i="1"/>
  <c r="E9" i="1"/>
  <c r="D8" i="1"/>
  <c r="D9" i="1"/>
  <c r="C9" i="1"/>
  <c r="C10" i="1" l="1"/>
  <c r="D10" i="1"/>
  <c r="I10" i="1"/>
  <c r="J10" i="1"/>
  <c r="F10" i="1"/>
  <c r="G9" i="1"/>
  <c r="O9" i="1" s="1"/>
  <c r="E8" i="1" l="1"/>
  <c r="G10" i="1"/>
  <c r="E10" i="1" l="1"/>
  <c r="O10" i="1" s="1"/>
  <c r="O8" i="1"/>
  <c r="P8" i="1"/>
  <c r="P9" i="1"/>
  <c r="P10" i="1" l="1"/>
</calcChain>
</file>

<file path=xl/sharedStrings.xml><?xml version="1.0" encoding="utf-8"?>
<sst xmlns="http://schemas.openxmlformats.org/spreadsheetml/2006/main" count="78" uniqueCount="47">
  <si>
    <t>Kullanılabilir
nakit eğilimi:</t>
  </si>
  <si>
    <t>Özet</t>
  </si>
  <si>
    <t>Gelir</t>
  </si>
  <si>
    <t>Giderler</t>
  </si>
  <si>
    <t>Mevcut Nakit</t>
  </si>
  <si>
    <t>Gelir Türü</t>
  </si>
  <si>
    <t>Diğer Gelirler</t>
  </si>
  <si>
    <t>Market+</t>
  </si>
  <si>
    <t>Kredi kartı 1</t>
  </si>
  <si>
    <t>Internet</t>
  </si>
  <si>
    <t>Elektrik</t>
  </si>
  <si>
    <t>Su</t>
  </si>
  <si>
    <t>Doğalgaz</t>
  </si>
  <si>
    <t>Eğlence</t>
  </si>
  <si>
    <t>Okul ücreti</t>
  </si>
  <si>
    <t>Diğer</t>
  </si>
  <si>
    <t>OCA</t>
  </si>
  <si>
    <t>ŞUB</t>
  </si>
  <si>
    <t>Aile
Bütçesi</t>
  </si>
  <si>
    <t>MAR</t>
  </si>
  <si>
    <t>NİS</t>
  </si>
  <si>
    <t>MAY</t>
  </si>
  <si>
    <t>HAZ</t>
  </si>
  <si>
    <t>TEM</t>
  </si>
  <si>
    <t>AĞU</t>
  </si>
  <si>
    <t>EYL</t>
  </si>
  <si>
    <t>EKİ</t>
  </si>
  <si>
    <t>KAS</t>
  </si>
  <si>
    <t>ARA</t>
  </si>
  <si>
    <t>YILLIK TOPLAM</t>
  </si>
  <si>
    <t>AYLIK ORTALAMA</t>
  </si>
  <si>
    <t xml:space="preserve"> </t>
  </si>
  <si>
    <t>Birikim</t>
  </si>
  <si>
    <t>[2022]</t>
  </si>
  <si>
    <t>MAAŞ</t>
  </si>
  <si>
    <t>KİRALAR</t>
  </si>
  <si>
    <t>Faturalar</t>
  </si>
  <si>
    <t>Araba Sigortası</t>
  </si>
  <si>
    <t>Benzin</t>
  </si>
  <si>
    <t>Tamamlayıcı Sağlık Sigortası</t>
  </si>
  <si>
    <t>Cep telefonları</t>
  </si>
  <si>
    <t>Ev taksidi</t>
  </si>
  <si>
    <t>TEK SEFERLİK ÖDEMELER</t>
  </si>
  <si>
    <t>Muhasebeci</t>
  </si>
  <si>
    <t>Bağkur</t>
  </si>
  <si>
    <t>Aidat</t>
  </si>
  <si>
    <t>Zeynep begüm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</si>
</sst>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TL&quot;"/>
  </numFmts>
  <fonts count="9" x14ac:knownFonts="1">
    <font>
      <sz val="10"/>
      <color theme="3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 tint="-0.34998626667073579"/>
      <name val="Segoe UI"/>
      <family val="2"/>
      <scheme val="minor"/>
    </font>
    <font>
      <sz val="10"/>
      <color theme="0" tint="-0.34998626667073579"/>
      <name val="Segoe UI"/>
      <family val="1"/>
      <scheme val="major"/>
    </font>
    <font>
      <b/>
      <sz val="26"/>
      <color theme="2"/>
      <name val="Segoe UI"/>
      <family val="1"/>
      <scheme val="major"/>
    </font>
    <font>
      <sz val="85"/>
      <color theme="2"/>
      <name val="Segoe UI"/>
      <family val="2"/>
      <scheme val="major"/>
    </font>
    <font>
      <b/>
      <sz val="14"/>
      <color theme="2"/>
      <name val="Segoe UI"/>
      <family val="1"/>
      <scheme val="major"/>
    </font>
    <font>
      <b/>
      <sz val="10"/>
      <color theme="2"/>
      <name val="Segoe UI"/>
      <family val="2"/>
      <scheme val="minor"/>
    </font>
    <font>
      <sz val="72"/>
      <color theme="2"/>
      <name val="Segoe UI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>
      <alignment vertical="center"/>
    </xf>
    <xf numFmtId="0" fontId="4" fillId="4" borderId="0" applyNumberFormat="0" applyBorder="0" applyAlignment="0" applyProtection="0"/>
    <xf numFmtId="0" fontId="1" fillId="2" borderId="0" applyNumberFormat="0" applyBorder="0" applyAlignment="0" applyProtection="0"/>
    <xf numFmtId="0" fontId="8" fillId="4" borderId="0" applyNumberFormat="0" applyBorder="0" applyAlignment="0" applyProtection="0"/>
    <xf numFmtId="0" fontId="6" fillId="6" borderId="0" applyNumberFormat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1" applyNumberFormat="0" applyFill="0" applyAlignment="0" applyProtection="0"/>
  </cellStyleXfs>
  <cellXfs count="45">
    <xf numFmtId="0" fontId="0" fillId="0" borderId="0" xfId="0">
      <alignment vertical="center"/>
    </xf>
    <xf numFmtId="0" fontId="1" fillId="3" borderId="0" xfId="2" applyFill="1"/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 indent="1"/>
    </xf>
    <xf numFmtId="0" fontId="1" fillId="3" borderId="0" xfId="2" applyFill="1" applyAlignment="1">
      <alignment horizontal="left" vertical="center" indent="1"/>
    </xf>
    <xf numFmtId="0" fontId="1" fillId="5" borderId="0" xfId="2" applyFill="1"/>
    <xf numFmtId="0" fontId="0" fillId="0" borderId="0" xfId="0" applyFont="1" applyFill="1" applyAlignment="1">
      <alignment horizontal="left" vertical="center" indent="1"/>
    </xf>
    <xf numFmtId="0" fontId="0" fillId="5" borderId="0" xfId="0" applyFill="1" applyAlignment="1"/>
    <xf numFmtId="0" fontId="0" fillId="0" borderId="0" xfId="0" applyFont="1" applyFill="1" applyBorder="1" applyAlignment="1">
      <alignment horizontal="left" vertical="center" indent="1"/>
    </xf>
    <xf numFmtId="0" fontId="0" fillId="8" borderId="0" xfId="0" applyFill="1">
      <alignment vertical="center"/>
    </xf>
    <xf numFmtId="0" fontId="0" fillId="5" borderId="0" xfId="0" applyNumberFormat="1" applyFill="1">
      <alignment vertical="center"/>
    </xf>
    <xf numFmtId="0" fontId="1" fillId="5" borderId="0" xfId="2" applyNumberFormat="1" applyFill="1"/>
    <xf numFmtId="0" fontId="5" fillId="7" borderId="0" xfId="3" applyNumberFormat="1" applyFont="1" applyFill="1" applyAlignment="1">
      <alignment vertical="center"/>
    </xf>
    <xf numFmtId="0" fontId="4" fillId="7" borderId="0" xfId="1" applyNumberFormat="1" applyFill="1" applyBorder="1" applyAlignment="1">
      <alignment vertical="center" wrapText="1"/>
    </xf>
    <xf numFmtId="0" fontId="1" fillId="7" borderId="0" xfId="2" applyNumberFormat="1" applyFill="1"/>
    <xf numFmtId="0" fontId="0" fillId="7" borderId="0" xfId="0" applyNumberFormat="1" applyFill="1">
      <alignment vertical="center"/>
    </xf>
    <xf numFmtId="0" fontId="6" fillId="7" borderId="0" xfId="4" applyNumberFormat="1" applyFill="1" applyAlignment="1">
      <alignment horizontal="left" vertical="center" wrapText="1" indent="1"/>
    </xf>
    <xf numFmtId="0" fontId="6" fillId="5" borderId="0" xfId="4" applyNumberFormat="1" applyFill="1" applyAlignment="1">
      <alignment horizontal="left" vertical="center" wrapText="1" indent="1"/>
    </xf>
    <xf numFmtId="0" fontId="0" fillId="0" borderId="0" xfId="0" applyNumberFormat="1" applyFont="1" applyFill="1" applyAlignment="1">
      <alignment horizontal="left" vertical="top" indent="1"/>
    </xf>
    <xf numFmtId="0" fontId="0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 indent="3"/>
    </xf>
    <xf numFmtId="0" fontId="0" fillId="3" borderId="0" xfId="0" applyNumberFormat="1" applyFill="1">
      <alignment vertical="center"/>
    </xf>
    <xf numFmtId="0" fontId="1" fillId="7" borderId="0" xfId="2" applyNumberFormat="1" applyFill="1" applyAlignment="1">
      <alignment horizontal="center" vertical="center"/>
    </xf>
    <xf numFmtId="0" fontId="1" fillId="7" borderId="0" xfId="2" applyNumberFormat="1" applyFill="1" applyAlignment="1">
      <alignment vertical="center"/>
    </xf>
    <xf numFmtId="0" fontId="0" fillId="3" borderId="0" xfId="0" applyNumberFormat="1" applyFill="1" applyAlignment="1">
      <alignment vertical="center"/>
    </xf>
    <xf numFmtId="0" fontId="0" fillId="5" borderId="0" xfId="0" applyNumberFormat="1" applyFill="1" applyAlignment="1">
      <alignment vertical="center"/>
    </xf>
    <xf numFmtId="0" fontId="0" fillId="7" borderId="0" xfId="0" applyNumberFormat="1" applyFill="1" applyAlignment="1">
      <alignment vertical="center"/>
    </xf>
    <xf numFmtId="0" fontId="7" fillId="6" borderId="0" xfId="0" applyNumberFormat="1" applyFont="1" applyFill="1" applyAlignment="1">
      <alignment horizontal="left" vertical="top" indent="1"/>
    </xf>
    <xf numFmtId="0" fontId="7" fillId="4" borderId="0" xfId="0" applyNumberFormat="1" applyFont="1" applyFill="1" applyAlignment="1">
      <alignment horizontal="right" vertical="center"/>
    </xf>
    <xf numFmtId="0" fontId="7" fillId="4" borderId="0" xfId="0" applyNumberFormat="1" applyFont="1" applyFill="1" applyAlignment="1">
      <alignment horizontal="right" vertical="center" indent="3"/>
    </xf>
    <xf numFmtId="0" fontId="0" fillId="8" borderId="0" xfId="0" applyFont="1" applyFill="1" applyAlignment="1">
      <alignment horizontal="left" vertical="center" indent="1"/>
    </xf>
    <xf numFmtId="164" fontId="0" fillId="0" borderId="0" xfId="0" applyNumberFormat="1" applyFont="1" applyFill="1" applyBorder="1" applyAlignment="1">
      <alignment vertical="center"/>
    </xf>
    <xf numFmtId="164" fontId="0" fillId="0" borderId="0" xfId="0" applyNumberFormat="1" applyFont="1" applyFill="1" applyBorder="1" applyAlignment="1">
      <alignment horizontal="right" vertical="center" indent="3"/>
    </xf>
    <xf numFmtId="164" fontId="0" fillId="0" borderId="0" xfId="0" applyNumberFormat="1" applyFont="1" applyFill="1">
      <alignment vertical="center"/>
    </xf>
    <xf numFmtId="164" fontId="0" fillId="8" borderId="0" xfId="0" applyNumberFormat="1" applyFill="1">
      <alignment vertical="center"/>
    </xf>
    <xf numFmtId="164" fontId="0" fillId="8" borderId="0" xfId="0" applyNumberFormat="1" applyFill="1" applyAlignment="1">
      <alignment horizontal="right" vertical="center" indent="3"/>
    </xf>
    <xf numFmtId="164" fontId="0" fillId="8" borderId="0" xfId="0" applyNumberFormat="1" applyFont="1" applyFill="1">
      <alignment vertical="center"/>
    </xf>
    <xf numFmtId="164" fontId="0" fillId="8" borderId="0" xfId="0" applyNumberFormat="1" applyFont="1" applyFill="1" applyAlignment="1">
      <alignment horizontal="right" vertical="center" indent="3"/>
    </xf>
    <xf numFmtId="164" fontId="1" fillId="8" borderId="0" xfId="2" applyNumberFormat="1" applyFill="1"/>
    <xf numFmtId="164" fontId="1" fillId="8" borderId="0" xfId="2" applyNumberFormat="1" applyFill="1" applyAlignment="1">
      <alignment horizontal="right" vertical="center" indent="3"/>
    </xf>
    <xf numFmtId="164" fontId="0" fillId="8" borderId="0" xfId="0" applyNumberFormat="1" applyFill="1" applyAlignment="1"/>
    <xf numFmtId="0" fontId="8" fillId="4" borderId="0" xfId="3" applyNumberFormat="1" applyAlignment="1">
      <alignment horizontal="left" vertical="center" indent="1"/>
    </xf>
    <xf numFmtId="0" fontId="4" fillId="5" borderId="0" xfId="1" applyNumberFormat="1" applyFill="1" applyBorder="1" applyAlignment="1">
      <alignment vertical="center" wrapText="1"/>
    </xf>
    <xf numFmtId="0" fontId="0" fillId="8" borderId="0" xfId="0" applyFill="1" applyAlignment="1">
      <alignment horizontal="left" vertical="center" indent="1"/>
    </xf>
    <xf numFmtId="164" fontId="0" fillId="0" borderId="0" xfId="0" applyNumberFormat="1" applyFill="1" applyAlignment="1">
      <alignment vertical="center"/>
    </xf>
  </cellXfs>
  <cellStyles count="8">
    <cellStyle name="%20 - Vurgu1" xfId="2" builtinId="30"/>
    <cellStyle name="Ana Başlık" xfId="3" builtinId="15" customBuiltin="1"/>
    <cellStyle name="Başlık 1" xfId="1" builtinId="16" customBuiltin="1"/>
    <cellStyle name="Başlık 2" xfId="4" builtinId="17" customBuiltin="1"/>
    <cellStyle name="Başlık 3" xfId="5" builtinId="18" customBuiltin="1"/>
    <cellStyle name="Başlık 4" xfId="6" builtinId="19" customBuiltin="1"/>
    <cellStyle name="Normal" xfId="0" builtinId="0" customBuiltin="1"/>
    <cellStyle name="Toplam" xfId="7" builtinId="25" customBuiltin="1"/>
  </cellStyles>
  <dxfs count="79">
    <dxf>
      <numFmt numFmtId="164" formatCode="#,##0.00\ &quot;TL&quot;"/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numFmt numFmtId="164" formatCode="#,##0.00\ &quot;TL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64" formatCode="#,##0.00\ &quot;TL&quot;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  <alignment horizontal="right" vertical="center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numFmt numFmtId="164" formatCode="#,##0.00\ &quot;TL&quot;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3"/>
        <name val="Segoe UI"/>
        <scheme val="minor"/>
      </font>
      <fill>
        <patternFill patternType="solid"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Segoe UI"/>
        <scheme val="minor"/>
      </font>
      <numFmt numFmtId="0" formatCode="General"/>
      <fill>
        <patternFill patternType="solid">
          <fgColor indexed="64"/>
          <bgColor theme="3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  <alignment horizontal="right" vertical="center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alignment horizontal="left" vertical="center" textRotation="0" wrapText="0" indent="1" justifyLastLine="0" shrinkToFit="0" readingOrder="0"/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numFmt numFmtId="164" formatCode="#,##0.00\ &quot;TL&quot;"/>
      <alignment horizontal="right" vertical="center" textRotation="0" wrapText="0" indent="3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numFmt numFmtId="166" formatCode="&quot;$&quot;#,##0.00_);\(&quot;$&quot;#,##0.00\)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/>
      </border>
    </dxf>
    <dxf>
      <numFmt numFmtId="164" formatCode="#,##0.00\ &quot;TL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Segoe U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indexed="64"/>
          <bgColor theme="0"/>
        </patternFill>
      </fill>
    </dxf>
    <dxf>
      <numFmt numFmtId="0" formatCode="General"/>
    </dxf>
    <dxf>
      <fill>
        <patternFill>
          <bgColor theme="3" tint="-0.24994659260841701"/>
        </patternFill>
      </fill>
    </dxf>
    <dxf>
      <font>
        <b/>
        <i val="0"/>
        <color theme="2"/>
      </font>
      <fill>
        <patternFill patternType="solid">
          <fgColor indexed="64"/>
          <bgColor theme="3"/>
        </patternFill>
      </fill>
    </dxf>
    <dxf>
      <fill>
        <patternFill>
          <bgColor theme="0"/>
        </patternFill>
      </fill>
    </dxf>
  </dxfs>
  <tableStyles count="1" defaultTableStyle="Aile Bütçesi" defaultPivotStyle="PivotStyleMedium4">
    <tableStyle name="Aile Bütçesi" pivot="0" count="3">
      <tableStyleElement type="wholeTable" dxfId="78"/>
      <tableStyleElement type="headerRow" dxfId="77"/>
      <tableStyleElement type="firstHeaderCell" dxfId="7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'Aile Bütçesi'!$B$10</c:f>
              <c:strCache>
                <c:ptCount val="1"/>
                <c:pt idx="0">
                  <c:v>Mevcut Nakit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38100">
                <a:noFill/>
              </a:ln>
              <a:effectLst/>
            </c:spPr>
          </c:marker>
          <c:cat>
            <c:strRef>
              <c:f>'Aile Bütçesi'!$C$7:$N$7</c:f>
              <c:strCache>
                <c:ptCount val="12"/>
                <c:pt idx="0">
                  <c:v>OCA</c:v>
                </c:pt>
                <c:pt idx="1">
                  <c:v>ŞUB</c:v>
                </c:pt>
                <c:pt idx="2">
                  <c:v>MAR</c:v>
                </c:pt>
                <c:pt idx="3">
                  <c:v>NİS</c:v>
                </c:pt>
                <c:pt idx="4">
                  <c:v>MAY</c:v>
                </c:pt>
                <c:pt idx="5">
                  <c:v>HAZ</c:v>
                </c:pt>
                <c:pt idx="6">
                  <c:v>TEM</c:v>
                </c:pt>
                <c:pt idx="7">
                  <c:v>AĞU</c:v>
                </c:pt>
                <c:pt idx="8">
                  <c:v>EYL</c:v>
                </c:pt>
                <c:pt idx="9">
                  <c:v>EKİ</c:v>
                </c:pt>
                <c:pt idx="10">
                  <c:v>KAS</c:v>
                </c:pt>
                <c:pt idx="11">
                  <c:v>ARA</c:v>
                </c:pt>
              </c:strCache>
            </c:strRef>
          </c:cat>
          <c:val>
            <c:numRef>
              <c:f>'Aile Bütçesi'!$C$10:$N$10</c:f>
              <c:numCache>
                <c:formatCode>#,##0.00\ "TL"</c:formatCode>
                <c:ptCount val="12"/>
                <c:pt idx="0">
                  <c:v>-14164</c:v>
                </c:pt>
                <c:pt idx="1">
                  <c:v>-4793</c:v>
                </c:pt>
                <c:pt idx="2">
                  <c:v>-3176</c:v>
                </c:pt>
                <c:pt idx="3">
                  <c:v>-2909</c:v>
                </c:pt>
                <c:pt idx="4">
                  <c:v>-2969</c:v>
                </c:pt>
                <c:pt idx="5">
                  <c:v>-2916</c:v>
                </c:pt>
                <c:pt idx="6">
                  <c:v>-3275</c:v>
                </c:pt>
                <c:pt idx="7">
                  <c:v>-3169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41-461C-9517-C04E0FF3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62654336"/>
        <c:axId val="-1762654880"/>
      </c:lineChart>
      <c:catAx>
        <c:axId val="-1762654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762654880"/>
        <c:crosses val="autoZero"/>
        <c:auto val="1"/>
        <c:lblAlgn val="ctr"/>
        <c:lblOffset val="100"/>
        <c:noMultiLvlLbl val="0"/>
      </c:catAx>
      <c:valAx>
        <c:axId val="-1762654880"/>
        <c:scaling>
          <c:orientation val="minMax"/>
        </c:scaling>
        <c:delete val="1"/>
        <c:axPos val="l"/>
        <c:numFmt formatCode="#,##0.00\ &quot;TL&quot;" sourceLinked="1"/>
        <c:majorTickMark val="none"/>
        <c:minorTickMark val="none"/>
        <c:tickLblPos val="nextTo"/>
        <c:crossAx val="-176265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5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1</xdr:row>
      <xdr:rowOff>0</xdr:rowOff>
    </xdr:from>
    <xdr:to>
      <xdr:col>15</xdr:col>
      <xdr:colOff>1019735</xdr:colOff>
      <xdr:row>2</xdr:row>
      <xdr:rowOff>0</xdr:rowOff>
    </xdr:to>
    <xdr:pic>
      <xdr:nvPicPr>
        <xdr:cNvPr id="4" name="Resim 3" descr="Kahve fincanı, hesap makinesi, dizüstü bilgisayar ve kağıda yazı yazan kişi. Kişinin elini, fincanın alt kısmını ve dizüstü bilgisayar gösterecek şekilde kesilmiş görüntü. " title="Şablon Başlığı Resmi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5" y="171450"/>
          <a:ext cx="9105900" cy="1790700"/>
        </a:xfrm>
        <a:prstGeom prst="rect">
          <a:avLst/>
        </a:prstGeom>
      </xdr:spPr>
    </xdr:pic>
    <xdr:clientData/>
  </xdr:twoCellAnchor>
  <xdr:twoCellAnchor>
    <xdr:from>
      <xdr:col>2</xdr:col>
      <xdr:colOff>266700</xdr:colOff>
      <xdr:row>2</xdr:row>
      <xdr:rowOff>0</xdr:rowOff>
    </xdr:from>
    <xdr:to>
      <xdr:col>14</xdr:col>
      <xdr:colOff>285750</xdr:colOff>
      <xdr:row>5</xdr:row>
      <xdr:rowOff>0</xdr:rowOff>
    </xdr:to>
    <xdr:graphicFrame macro="">
      <xdr:nvGraphicFramePr>
        <xdr:cNvPr id="5" name="Grafik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blGelir" displayName="tblGelir" ref="B12:P15" headerRowDxfId="75" totalsRowDxfId="74">
  <tableColumns count="15">
    <tableColumn id="1" name="Gelir Türü" totalsRowLabel="TOTAL INCOME" totalsRowDxfId="73"/>
    <tableColumn id="2" name="OCA" totalsRowFunction="sum" dataDxfId="72" totalsRowDxfId="71"/>
    <tableColumn id="3" name="ŞUB" totalsRowFunction="sum" dataDxfId="70" totalsRowDxfId="69"/>
    <tableColumn id="4" name="MAR" totalsRowFunction="sum" dataDxfId="68" totalsRowDxfId="67"/>
    <tableColumn id="5" name="NİS" totalsRowFunction="sum" dataDxfId="66" totalsRowDxfId="65"/>
    <tableColumn id="6" name="MAY" totalsRowFunction="sum" dataDxfId="64" totalsRowDxfId="63"/>
    <tableColumn id="7" name="HAZ" totalsRowFunction="sum" dataDxfId="62" totalsRowDxfId="61"/>
    <tableColumn id="8" name="TEM" totalsRowFunction="sum" dataDxfId="60" totalsRowDxfId="59"/>
    <tableColumn id="9" name="AĞU" totalsRowFunction="sum" dataDxfId="58" totalsRowDxfId="57"/>
    <tableColumn id="10" name="EYL" totalsRowFunction="sum" dataDxfId="56" totalsRowDxfId="55"/>
    <tableColumn id="11" name="EKİ" totalsRowFunction="sum" dataDxfId="54" totalsRowDxfId="53"/>
    <tableColumn id="12" name="KAS" totalsRowFunction="sum" dataDxfId="52" totalsRowDxfId="51"/>
    <tableColumn id="13" name="ARA" totalsRowFunction="sum" dataDxfId="3"/>
    <tableColumn id="14" name="YILLIK TOPLAM" totalsRowFunction="sum" dataDxfId="0">
      <calculatedColumnFormula>SUM(tblGelir[[#This Row],[OCA]:[ARA]])</calculatedColumnFormula>
    </tableColumn>
    <tableColumn id="15" name="AYLIK ORTALAMA" dataDxfId="50" totalsRowDxfId="49">
      <calculatedColumnFormula>IFERROR(AVERAGE(tblGelir[[#This Row],[OCA]:[ARA]]),"")</calculatedColumnFormula>
    </tableColumn>
  </tableColumns>
  <tableStyleInfo name="Aile Bütçesi" showFirstColumn="1" showLastColumn="0" showRowStripes="1" showColumnStripes="0"/>
  <extLst>
    <ext xmlns:x14="http://schemas.microsoft.com/office/spreadsheetml/2009/9/main" uri="{504A1905-F514-4f6f-8877-14C23A59335A}">
      <x14:table altText="Aylık Gelir" altTextSummary="Geliri her takvim ayı için gelir türüne göre özetler."/>
    </ext>
  </extLst>
</table>
</file>

<file path=xl/tables/table2.xml><?xml version="1.0" encoding="utf-8"?>
<table xmlns="http://schemas.openxmlformats.org/spreadsheetml/2006/main" id="2" name="tblGiderler" displayName="tblGiderler" ref="B17:P37" headerRowDxfId="48" totalsRowDxfId="47">
  <tableColumns count="15">
    <tableColumn id="1" name="Giderler" totalsRowLabel="TOTAL EXPENSES" dataDxfId="46" totalsRowDxfId="45"/>
    <tableColumn id="2" name="OCA" totalsRowFunction="sum" dataDxfId="44" totalsRowDxfId="43"/>
    <tableColumn id="3" name="ŞUB" totalsRowFunction="sum" dataDxfId="42" totalsRowDxfId="41"/>
    <tableColumn id="4" name="MAR" totalsRowFunction="sum" dataDxfId="40" totalsRowDxfId="39"/>
    <tableColumn id="5" name="NİS" totalsRowFunction="sum" dataDxfId="38" totalsRowDxfId="37"/>
    <tableColumn id="6" name="MAY" totalsRowFunction="sum" dataDxfId="36" totalsRowDxfId="35"/>
    <tableColumn id="7" name="HAZ" totalsRowFunction="sum" dataDxfId="34" totalsRowDxfId="33"/>
    <tableColumn id="8" name="TEM" totalsRowFunction="sum" dataDxfId="32" totalsRowDxfId="31"/>
    <tableColumn id="9" name="AĞU" totalsRowFunction="sum" dataDxfId="30" totalsRowDxfId="29"/>
    <tableColumn id="10" name="EYL" totalsRowFunction="sum" dataDxfId="28" totalsRowDxfId="27"/>
    <tableColumn id="11" name="EKİ" totalsRowFunction="sum" dataDxfId="26" totalsRowDxfId="25"/>
    <tableColumn id="12" name="KAS" totalsRowFunction="sum" dataDxfId="24" totalsRowDxfId="23"/>
    <tableColumn id="13" name="ARA" totalsRowFunction="sum" dataDxfId="4"/>
    <tableColumn id="14" name="YILLIK TOPLAM" totalsRowFunction="sum" dataDxfId="1">
      <calculatedColumnFormula>SUM(tblGiderler[[#This Row],[OCA]:[ARA]])</calculatedColumnFormula>
    </tableColumn>
    <tableColumn id="15" name="AYLIK ORTALAMA" totalsRowFunction="sum" dataDxfId="22" totalsRowDxfId="21">
      <calculatedColumnFormula>IFERROR(AVERAGE(tblGiderler[[#This Row],[OCA]:[ARA]]),"")</calculatedColumnFormula>
    </tableColumn>
  </tableColumns>
  <tableStyleInfo name="Aile Bütçesi" showFirstColumn="1" showLastColumn="0" showRowStripes="1" showColumnStripes="0"/>
  <extLst>
    <ext xmlns:x14="http://schemas.microsoft.com/office/spreadsheetml/2009/9/main" uri="{504A1905-F514-4f6f-8877-14C23A59335A}">
      <x14:table altText="Aylık Giderler" altTextSummary="Her takvim ayı için gider özeti."/>
    </ext>
  </extLst>
</table>
</file>

<file path=xl/tables/table3.xml><?xml version="1.0" encoding="utf-8"?>
<table xmlns="http://schemas.openxmlformats.org/spreadsheetml/2006/main" id="3" name="Tablo3" displayName="Tablo3" ref="B7:P10" totalsRowShown="0" headerRowDxfId="20" dataDxfId="19">
  <autoFilter ref="B7:P10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name="Özet" dataDxfId="18"/>
    <tableColumn id="2" name="OCA" dataDxfId="17"/>
    <tableColumn id="3" name="ŞUB" dataDxfId="16"/>
    <tableColumn id="4" name="MAR" dataDxfId="15"/>
    <tableColumn id="5" name="NİS" dataDxfId="14"/>
    <tableColumn id="6" name="MAY" dataDxfId="13"/>
    <tableColumn id="7" name="HAZ" dataDxfId="12"/>
    <tableColumn id="8" name="TEM" dataDxfId="11"/>
    <tableColumn id="9" name="AĞU" dataDxfId="10"/>
    <tableColumn id="10" name="EYL" dataDxfId="9"/>
    <tableColumn id="11" name="EKİ" dataDxfId="8"/>
    <tableColumn id="12" name="KAS" dataDxfId="7"/>
    <tableColumn id="13" name="ARA" dataDxfId="5"/>
    <tableColumn id="14" name="YILLIK TOPLAM" dataDxfId="2">
      <calculatedColumnFormula>SUM(C8:N8)</calculatedColumnFormula>
    </tableColumn>
    <tableColumn id="15" name="AYLIK ORTALAMA" dataDxfId="6">
      <calculatedColumnFormula>IFERROR(AVERAGE(C8:N8),"")</calculatedColumnFormula>
    </tableColumn>
  </tableColumns>
  <tableStyleInfo name="Aile Bütçesi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Family Budget">
      <a:dk1>
        <a:sysClr val="windowText" lastClr="000000"/>
      </a:dk1>
      <a:lt1>
        <a:sysClr val="window" lastClr="FFFFFF"/>
      </a:lt1>
      <a:dk2>
        <a:srgbClr val="737480"/>
      </a:dk2>
      <a:lt2>
        <a:srgbClr val="F0F0F0"/>
      </a:lt2>
      <a:accent1>
        <a:srgbClr val="5B98D7"/>
      </a:accent1>
      <a:accent2>
        <a:srgbClr val="7DAE4B"/>
      </a:accent2>
      <a:accent3>
        <a:srgbClr val="F05B35"/>
      </a:accent3>
      <a:accent4>
        <a:srgbClr val="5F6371"/>
      </a:accent4>
      <a:accent5>
        <a:srgbClr val="7B62FA"/>
      </a:accent5>
      <a:accent6>
        <a:srgbClr val="5B7799"/>
      </a:accent6>
      <a:hlink>
        <a:srgbClr val="7DAE4B"/>
      </a:hlink>
      <a:folHlink>
        <a:srgbClr val="7B62FA"/>
      </a:folHlink>
    </a:clrScheme>
    <a:fontScheme name="Family Budget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R37"/>
  <sheetViews>
    <sheetView showGridLines="0" tabSelected="1" topLeftCell="A8" zoomScale="90" zoomScaleNormal="100" workbookViewId="0">
      <selection activeCell="C9" sqref="C9"/>
    </sheetView>
  </sheetViews>
  <sheetFormatPr defaultRowHeight="21" customHeight="1" x14ac:dyDescent="0.25"/>
  <cols>
    <col min="1" max="1" width="2.5703125" style="2" customWidth="1"/>
    <col min="2" max="2" width="19" style="9" customWidth="1"/>
    <col min="3" max="13" width="11.85546875" style="34" customWidth="1"/>
    <col min="14" max="14" width="10.85546875" style="34" customWidth="1"/>
    <col min="15" max="15" width="31.85546875" style="34" customWidth="1"/>
    <col min="16" max="16" width="41" style="35" customWidth="1"/>
    <col min="17" max="17" width="12.5703125" style="2" hidden="1" customWidth="1"/>
    <col min="18" max="18" width="41" style="34" customWidth="1"/>
    <col min="19" max="16384" width="9.140625" style="2"/>
  </cols>
  <sheetData>
    <row r="1" spans="1:18" ht="13.5" customHeight="1" x14ac:dyDescent="0.25"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4"/>
      <c r="R1" s="21"/>
    </row>
    <row r="2" spans="1:18" ht="141" customHeight="1" x14ac:dyDescent="0.3">
      <c r="A2" s="1"/>
      <c r="B2" s="41" t="s">
        <v>33</v>
      </c>
      <c r="C2" s="41"/>
      <c r="D2" s="41"/>
      <c r="E2" s="42" t="s">
        <v>18</v>
      </c>
      <c r="F2" s="42"/>
      <c r="G2" s="10"/>
      <c r="H2" s="11"/>
      <c r="I2" s="11"/>
      <c r="J2" s="11"/>
      <c r="K2" s="10"/>
      <c r="L2" s="10"/>
      <c r="M2" s="11"/>
      <c r="N2" s="10"/>
      <c r="O2" s="10"/>
      <c r="P2" s="25"/>
      <c r="Q2" s="2" t="s">
        <v>31</v>
      </c>
      <c r="R2" s="10"/>
    </row>
    <row r="3" spans="1:18" ht="15.75" customHeight="1" x14ac:dyDescent="0.3">
      <c r="A3" s="1"/>
      <c r="B3" s="12"/>
      <c r="C3" s="12"/>
      <c r="D3" s="13"/>
      <c r="E3" s="13"/>
      <c r="F3" s="14"/>
      <c r="G3" s="15"/>
      <c r="H3" s="14"/>
      <c r="I3" s="14"/>
      <c r="J3" s="14"/>
      <c r="K3" s="15"/>
      <c r="L3" s="15"/>
      <c r="M3" s="14"/>
      <c r="N3" s="15"/>
      <c r="O3" s="15"/>
      <c r="P3" s="26"/>
      <c r="R3" s="15"/>
    </row>
    <row r="4" spans="1:18" ht="67.5" customHeight="1" x14ac:dyDescent="0.3">
      <c r="A4" s="1"/>
      <c r="B4" s="16" t="s">
        <v>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14"/>
      <c r="P4" s="23"/>
      <c r="R4" s="23"/>
    </row>
    <row r="5" spans="1:18" ht="16.5" customHeight="1" x14ac:dyDescent="0.3">
      <c r="A5" s="1"/>
      <c r="B5" s="16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14"/>
      <c r="P5" s="23"/>
      <c r="R5" s="22"/>
    </row>
    <row r="6" spans="1:18" ht="9" customHeight="1" x14ac:dyDescent="0.3">
      <c r="A6" s="1"/>
      <c r="B6" s="17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14"/>
      <c r="P6" s="23"/>
      <c r="R6" s="22"/>
    </row>
    <row r="7" spans="1:18" ht="21" customHeight="1" x14ac:dyDescent="0.3">
      <c r="A7" s="1"/>
      <c r="B7" s="27" t="s">
        <v>1</v>
      </c>
      <c r="C7" s="28" t="s">
        <v>16</v>
      </c>
      <c r="D7" s="28" t="s">
        <v>17</v>
      </c>
      <c r="E7" s="28" t="s">
        <v>19</v>
      </c>
      <c r="F7" s="28" t="s">
        <v>20</v>
      </c>
      <c r="G7" s="28" t="s">
        <v>21</v>
      </c>
      <c r="H7" s="28" t="s">
        <v>22</v>
      </c>
      <c r="I7" s="28" t="s">
        <v>23</v>
      </c>
      <c r="J7" s="28" t="s">
        <v>24</v>
      </c>
      <c r="K7" s="28" t="s">
        <v>25</v>
      </c>
      <c r="L7" s="28" t="s">
        <v>26</v>
      </c>
      <c r="M7" s="28" t="s">
        <v>27</v>
      </c>
      <c r="N7" s="28" t="s">
        <v>28</v>
      </c>
      <c r="O7" s="28" t="s">
        <v>29</v>
      </c>
      <c r="P7" s="29" t="s">
        <v>30</v>
      </c>
      <c r="R7" s="28" t="s">
        <v>42</v>
      </c>
    </row>
    <row r="8" spans="1:18" ht="21" customHeight="1" x14ac:dyDescent="0.3">
      <c r="A8" s="1"/>
      <c r="B8" s="30" t="s">
        <v>2</v>
      </c>
      <c r="C8" s="36">
        <f>IF(COUNT(tblGelir[OCA])=0,"",SUM(tblGelir[OCA]))</f>
        <v>500</v>
      </c>
      <c r="D8" s="36">
        <f>IF(COUNT(tblGelir[ŞUB])=0,"",SUM(tblGelir[ŞUB]))</f>
        <v>5213</v>
      </c>
      <c r="E8" s="36">
        <f>IF(COUNT(tblGelir[MAR])=0,"",SUM(tblGelir[MAR]))</f>
        <v>4821</v>
      </c>
      <c r="F8" s="36">
        <f>IF(COUNT(tblGelir[NİS])=0,"",SUM(tblGelir[NİS]))</f>
        <v>5088</v>
      </c>
      <c r="G8" s="36">
        <f>IF(COUNT(tblGelir[MAY])=0,"",SUM(tblGelir[MAY]))</f>
        <v>4963</v>
      </c>
      <c r="H8" s="36">
        <f>IF(COUNT(tblGelir[HAZ])=0,"",SUM(tblGelir[HAZ]))</f>
        <v>5094</v>
      </c>
      <c r="I8" s="36">
        <f>IF(COUNT(tblGelir[TEM])=0,"",SUM(tblGelir[TEM]))</f>
        <v>4957</v>
      </c>
      <c r="J8" s="36">
        <f>IF(COUNT(tblGelir[AĞU])=0,"",SUM(tblGelir[AĞU]))</f>
        <v>5008</v>
      </c>
      <c r="K8" s="36" t="str">
        <f>IF(COUNT(tblGelir[EYL])=0,"",SUM(tblGelir[EYL]))</f>
        <v/>
      </c>
      <c r="L8" s="36" t="str">
        <f>IF(COUNT(tblGelir[EKİ])=0,"",SUM(tblGelir[EKİ]))</f>
        <v/>
      </c>
      <c r="M8" s="36" t="str">
        <f>IF(COUNT(tblGelir[KAS])=0,"",SUM(tblGelir[KAS]))</f>
        <v/>
      </c>
      <c r="N8" s="36" t="str">
        <f>IF(COUNT(tblGelir[ARA])=0,"",SUM(tblGelir[ARA]))</f>
        <v/>
      </c>
      <c r="O8" s="36">
        <f>SUM(C8:N8)</f>
        <v>35644</v>
      </c>
      <c r="P8" s="37">
        <f>IFERROR(AVERAGE(C8:N8),"")</f>
        <v>4455.5</v>
      </c>
      <c r="R8" s="36" t="str">
        <f>IF(COUNT(tblGelir[ARA])=0,"",SUM(tblGelir[ARA]))</f>
        <v/>
      </c>
    </row>
    <row r="9" spans="1:18" ht="21" customHeight="1" x14ac:dyDescent="0.3">
      <c r="A9" s="1"/>
      <c r="B9" s="30" t="s">
        <v>3</v>
      </c>
      <c r="C9" s="36">
        <f>IF(COUNT(tblGiderler[OCA])=0,"",SUM(tblGiderler[OCA]))</f>
        <v>14664</v>
      </c>
      <c r="D9" s="36">
        <f>IF(COUNT(tblGiderler[ŞUB])=0,"",SUM(tblGiderler[ŞUB]))</f>
        <v>10006</v>
      </c>
      <c r="E9" s="36">
        <f>IF(COUNT(tblGiderler[MAR])=0,"",SUM(tblGiderler[MAR]))</f>
        <v>7997</v>
      </c>
      <c r="F9" s="36">
        <f>IF(COUNT(tblGiderler[MAR])=0,"",SUM(tblGiderler[MAR]))</f>
        <v>7997</v>
      </c>
      <c r="G9" s="36">
        <f>IF(COUNT(tblGiderler[MAY])=0,"",SUM(tblGiderler[MAY]))</f>
        <v>7932</v>
      </c>
      <c r="H9" s="36">
        <f>IF(COUNT(tblGiderler[HAZ])=0,"",SUM(tblGiderler[HAZ]))</f>
        <v>8010</v>
      </c>
      <c r="I9" s="36">
        <f>IF(COUNT(tblGiderler[TEM])=0,"",SUM(tblGiderler[TEM]))</f>
        <v>8232</v>
      </c>
      <c r="J9" s="36">
        <f>IF(COUNT(tblGiderler[AĞU])=0,"",SUM(tblGiderler[AĞU]))</f>
        <v>8177</v>
      </c>
      <c r="K9" s="36" t="str">
        <f>IF(COUNT(tblGiderler[EYL])=0,"",SUM(tblGiderler[EYL]))</f>
        <v/>
      </c>
      <c r="L9" s="36" t="str">
        <f>IF(COUNT(tblGiderler[EKİ])=0,"",SUM(tblGiderler[EKİ]))</f>
        <v/>
      </c>
      <c r="M9" s="36" t="str">
        <f>IF(COUNT(tblGiderler[KAS])=0,"",SUM(tblGiderler[KAS]))</f>
        <v/>
      </c>
      <c r="N9" s="36" t="str">
        <f>IF(COUNT(tblGiderler[ARA])=0,"",SUM(tblGiderler[ARA]))</f>
        <v/>
      </c>
      <c r="O9" s="36">
        <f t="shared" ref="O9:O10" si="0">SUM(C9:N9)</f>
        <v>73015</v>
      </c>
      <c r="P9" s="37">
        <f t="shared" ref="P9:P10" si="1">IFERROR(AVERAGE(C9:N9),"")</f>
        <v>9126.875</v>
      </c>
      <c r="R9" s="36" t="str">
        <f>IF(COUNT(tblGiderler[ARA])=0,"",SUM(tblGiderler[ARA]))</f>
        <v/>
      </c>
    </row>
    <row r="10" spans="1:18" ht="21" customHeight="1" x14ac:dyDescent="0.3">
      <c r="A10" s="1"/>
      <c r="B10" s="30" t="s">
        <v>4</v>
      </c>
      <c r="C10" s="36">
        <f>IFERROR(IF(COUNT(tblGelir[OCA])=0,"",C8-C9),"")</f>
        <v>-14164</v>
      </c>
      <c r="D10" s="36">
        <f>IFERROR(IF(COUNT(tblGelir[ŞUB])=0,"",D8-D9),"")</f>
        <v>-4793</v>
      </c>
      <c r="E10" s="36">
        <f>IFERROR(IF(COUNT(tblGelir[MAR])=0,"",E8-E9),"")</f>
        <v>-3176</v>
      </c>
      <c r="F10" s="36">
        <f>IFERROR(IF(COUNT(tblGelir[NİS])=0,"",F8-F9),"")</f>
        <v>-2909</v>
      </c>
      <c r="G10" s="36">
        <f>IFERROR(IF(COUNT(tblGelir[MAY])=0,"",G8-G9),"")</f>
        <v>-2969</v>
      </c>
      <c r="H10" s="36">
        <f>IFERROR(IF(COUNT(tblGelir[HAZ])=0,"",H8-H9),"")</f>
        <v>-2916</v>
      </c>
      <c r="I10" s="36">
        <f>IFERROR(IF(COUNT(tblGelir[TEM])=0,"",I8-I9),"")</f>
        <v>-3275</v>
      </c>
      <c r="J10" s="36">
        <f>IFERROR(IF(COUNT(tblGelir[AĞU])=0,"",J8-J9),"")</f>
        <v>-3169</v>
      </c>
      <c r="K10" s="36" t="str">
        <f>IFERROR(IF(COUNT(tblGelir[EYL])=0,"",K8-K9),"")</f>
        <v/>
      </c>
      <c r="L10" s="36" t="str">
        <f>IFERROR(IF(COUNT(tblGelir[EKİ])=0,"",L8-L9),"")</f>
        <v/>
      </c>
      <c r="M10" s="36" t="str">
        <f>IFERROR(IF(COUNT(tblGelir[KAS])=0,"",M8-M9),"")</f>
        <v/>
      </c>
      <c r="N10" s="36" t="str">
        <f>IFERROR(IF(COUNT(tblGelir[ARA])=0,"",N8-N9),"")</f>
        <v/>
      </c>
      <c r="O10" s="36">
        <f t="shared" si="0"/>
        <v>-37371</v>
      </c>
      <c r="P10" s="37">
        <f t="shared" si="1"/>
        <v>-4671.375</v>
      </c>
      <c r="R10" s="36" t="str">
        <f>IFERROR(IF(COUNT(tblGelir[ARA])=0,"",R8-R9),"")</f>
        <v/>
      </c>
    </row>
    <row r="11" spans="1:18" ht="9" customHeight="1" x14ac:dyDescent="0.3">
      <c r="A11" s="1"/>
      <c r="B11" s="5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9"/>
      <c r="R11" s="38"/>
    </row>
    <row r="12" spans="1:18" s="3" customFormat="1" ht="21" customHeight="1" x14ac:dyDescent="0.25">
      <c r="B12" s="18" t="s">
        <v>5</v>
      </c>
      <c r="C12" s="19" t="s">
        <v>16</v>
      </c>
      <c r="D12" s="19" t="s">
        <v>17</v>
      </c>
      <c r="E12" s="19" t="s">
        <v>19</v>
      </c>
      <c r="F12" s="19" t="s">
        <v>20</v>
      </c>
      <c r="G12" s="19" t="s">
        <v>21</v>
      </c>
      <c r="H12" s="19" t="s">
        <v>22</v>
      </c>
      <c r="I12" s="19" t="s">
        <v>23</v>
      </c>
      <c r="J12" s="19" t="s">
        <v>24</v>
      </c>
      <c r="K12" s="19" t="s">
        <v>25</v>
      </c>
      <c r="L12" s="19" t="s">
        <v>26</v>
      </c>
      <c r="M12" s="19" t="s">
        <v>27</v>
      </c>
      <c r="N12" s="19" t="s">
        <v>28</v>
      </c>
      <c r="O12" s="19" t="s">
        <v>29</v>
      </c>
      <c r="P12" s="20" t="s">
        <v>30</v>
      </c>
      <c r="R12" s="19" t="s">
        <v>28</v>
      </c>
    </row>
    <row r="13" spans="1:18" s="3" customFormat="1" ht="21" customHeight="1" x14ac:dyDescent="0.25">
      <c r="A13" s="4"/>
      <c r="B13" s="8" t="s">
        <v>34</v>
      </c>
      <c r="C13" s="31"/>
      <c r="D13" s="31">
        <v>4410</v>
      </c>
      <c r="E13" s="31">
        <v>4019</v>
      </c>
      <c r="F13" s="31">
        <v>4263</v>
      </c>
      <c r="G13" s="31">
        <v>4123</v>
      </c>
      <c r="H13" s="31">
        <v>4308</v>
      </c>
      <c r="I13" s="31">
        <v>4162</v>
      </c>
      <c r="J13" s="31">
        <v>4165</v>
      </c>
      <c r="K13" s="31"/>
      <c r="L13" s="31"/>
      <c r="M13" s="31"/>
      <c r="N13" s="31"/>
      <c r="O13" s="31">
        <f>SUM(tblGelir[[#This Row],[OCA]:[ARA]])</f>
        <v>29450</v>
      </c>
      <c r="P13" s="32">
        <f>IFERROR(AVERAGE(tblGelir[[#This Row],[OCA]:[ARA]]),"")</f>
        <v>4207.1428571428569</v>
      </c>
      <c r="R13" s="31"/>
    </row>
    <row r="14" spans="1:18" ht="21" customHeight="1" x14ac:dyDescent="0.3">
      <c r="A14" s="1"/>
      <c r="B14" s="8" t="s">
        <v>35</v>
      </c>
      <c r="C14" s="31"/>
      <c r="D14" s="31">
        <v>296</v>
      </c>
      <c r="E14" s="31">
        <v>251</v>
      </c>
      <c r="F14" s="31">
        <v>269</v>
      </c>
      <c r="G14" s="31">
        <v>252</v>
      </c>
      <c r="H14" s="31">
        <v>252</v>
      </c>
      <c r="I14" s="31">
        <v>262</v>
      </c>
      <c r="J14" s="31">
        <v>258</v>
      </c>
      <c r="K14" s="31"/>
      <c r="L14" s="31"/>
      <c r="M14" s="31"/>
      <c r="N14" s="31"/>
      <c r="O14" s="31">
        <f>SUM(tblGelir[[#This Row],[OCA]:[ARA]])</f>
        <v>1840</v>
      </c>
      <c r="P14" s="32">
        <f>IFERROR(AVERAGE(tblGelir[[#This Row],[OCA]:[ARA]]),"")</f>
        <v>262.85714285714283</v>
      </c>
      <c r="R14" s="31"/>
    </row>
    <row r="15" spans="1:18" ht="21" customHeight="1" x14ac:dyDescent="0.3">
      <c r="A15" s="1"/>
      <c r="B15" s="8" t="s">
        <v>6</v>
      </c>
      <c r="C15" s="31">
        <v>500</v>
      </c>
      <c r="D15" s="31">
        <v>507</v>
      </c>
      <c r="E15" s="31">
        <v>551</v>
      </c>
      <c r="F15" s="31">
        <v>556</v>
      </c>
      <c r="G15" s="31">
        <v>588</v>
      </c>
      <c r="H15" s="31">
        <v>534</v>
      </c>
      <c r="I15" s="31">
        <v>533</v>
      </c>
      <c r="J15" s="31">
        <v>585</v>
      </c>
      <c r="K15" s="31"/>
      <c r="L15" s="31"/>
      <c r="M15" s="31"/>
      <c r="N15" s="31"/>
      <c r="O15" s="31">
        <f>SUM(tblGelir[[#This Row],[OCA]:[ARA]])</f>
        <v>4354</v>
      </c>
      <c r="P15" s="32">
        <f>IFERROR(AVERAGE(tblGelir[[#This Row],[OCA]:[ARA]]),"")</f>
        <v>544.25</v>
      </c>
      <c r="R15" s="31"/>
    </row>
    <row r="16" spans="1:18" ht="9" customHeight="1" x14ac:dyDescent="0.3">
      <c r="A16" s="1"/>
      <c r="B16" s="7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R16" s="40"/>
    </row>
    <row r="17" spans="1:18" ht="21" customHeight="1" x14ac:dyDescent="0.3">
      <c r="A17" s="1"/>
      <c r="B17" s="18" t="s">
        <v>3</v>
      </c>
      <c r="C17" s="19" t="s">
        <v>16</v>
      </c>
      <c r="D17" s="19" t="s">
        <v>17</v>
      </c>
      <c r="E17" s="19" t="s">
        <v>19</v>
      </c>
      <c r="F17" s="19" t="s">
        <v>20</v>
      </c>
      <c r="G17" s="19" t="s">
        <v>21</v>
      </c>
      <c r="H17" s="19" t="s">
        <v>22</v>
      </c>
      <c r="I17" s="19" t="s">
        <v>23</v>
      </c>
      <c r="J17" s="19" t="s">
        <v>24</v>
      </c>
      <c r="K17" s="19" t="s">
        <v>25</v>
      </c>
      <c r="L17" s="19" t="s">
        <v>26</v>
      </c>
      <c r="M17" s="19" t="s">
        <v>27</v>
      </c>
      <c r="N17" s="19" t="s">
        <v>28</v>
      </c>
      <c r="O17" s="19" t="s">
        <v>29</v>
      </c>
      <c r="P17" s="20" t="s">
        <v>30</v>
      </c>
      <c r="R17" s="19" t="s">
        <v>28</v>
      </c>
    </row>
    <row r="18" spans="1:18" ht="21" customHeight="1" x14ac:dyDescent="0.3">
      <c r="A18" s="1"/>
      <c r="B18" s="8" t="s">
        <v>36</v>
      </c>
      <c r="C18" s="31">
        <f>SUM(B28:B31)</f>
        <v>0</v>
      </c>
      <c r="D18" s="31">
        <v>1500</v>
      </c>
      <c r="E18" s="31">
        <v>1500</v>
      </c>
      <c r="F18" s="31">
        <v>1500</v>
      </c>
      <c r="G18" s="31">
        <v>1500</v>
      </c>
      <c r="H18" s="31">
        <v>1500</v>
      </c>
      <c r="I18" s="31">
        <v>1500</v>
      </c>
      <c r="J18" s="31">
        <v>1500</v>
      </c>
      <c r="K18" s="31"/>
      <c r="L18" s="31"/>
      <c r="M18" s="31"/>
      <c r="N18" s="31"/>
      <c r="O18" s="31">
        <f>SUM(tblGiderler[[#This Row],[OCA]:[ARA]])</f>
        <v>10500</v>
      </c>
      <c r="P18" s="32">
        <f>IFERROR(AVERAGE(tblGiderler[[#This Row],[OCA]:[ARA]]),"")</f>
        <v>1312.5</v>
      </c>
      <c r="R18" s="31"/>
    </row>
    <row r="19" spans="1:18" ht="21" customHeight="1" x14ac:dyDescent="0.3">
      <c r="A19" s="1"/>
      <c r="B19" s="8" t="s">
        <v>7</v>
      </c>
      <c r="C19" s="31"/>
      <c r="D19" s="31">
        <v>331</v>
      </c>
      <c r="E19" s="31">
        <v>299</v>
      </c>
      <c r="F19" s="31">
        <v>333</v>
      </c>
      <c r="G19" s="31">
        <v>324</v>
      </c>
      <c r="H19" s="31">
        <v>313</v>
      </c>
      <c r="I19" s="31">
        <v>338</v>
      </c>
      <c r="J19" s="31">
        <v>225</v>
      </c>
      <c r="K19" s="31"/>
      <c r="L19" s="31"/>
      <c r="M19" s="31"/>
      <c r="N19" s="31"/>
      <c r="O19" s="31">
        <f>SUM(tblGiderler[[#This Row],[OCA]:[ARA]])</f>
        <v>2163</v>
      </c>
      <c r="P19" s="32">
        <f>IFERROR(AVERAGE(tblGiderler[[#This Row],[OCA]:[ARA]]),"")</f>
        <v>309</v>
      </c>
      <c r="R19" s="31"/>
    </row>
    <row r="20" spans="1:18" ht="21" customHeight="1" x14ac:dyDescent="0.3">
      <c r="A20" s="1"/>
      <c r="B20" s="8" t="s">
        <v>37</v>
      </c>
      <c r="C20" s="31"/>
      <c r="D20" s="31">
        <v>345</v>
      </c>
      <c r="E20" s="31">
        <v>345</v>
      </c>
      <c r="F20" s="31">
        <v>345</v>
      </c>
      <c r="G20" s="31">
        <v>345</v>
      </c>
      <c r="H20" s="31">
        <v>345</v>
      </c>
      <c r="I20" s="31">
        <v>345</v>
      </c>
      <c r="J20" s="31">
        <v>345</v>
      </c>
      <c r="K20" s="31"/>
      <c r="L20" s="31"/>
      <c r="M20" s="31"/>
      <c r="N20" s="31"/>
      <c r="O20" s="31">
        <f>SUM(tblGiderler[[#This Row],[OCA]:[ARA]])</f>
        <v>2415</v>
      </c>
      <c r="P20" s="32">
        <f>IFERROR(AVERAGE(tblGiderler[[#This Row],[OCA]:[ARA]]),"")</f>
        <v>345</v>
      </c>
      <c r="R20" s="31">
        <v>4000</v>
      </c>
    </row>
    <row r="21" spans="1:18" ht="21" customHeight="1" x14ac:dyDescent="0.3">
      <c r="A21" s="1"/>
      <c r="B21" s="8" t="s">
        <v>38</v>
      </c>
      <c r="C21" s="31">
        <v>285</v>
      </c>
      <c r="D21" s="31"/>
      <c r="E21" s="31">
        <v>285</v>
      </c>
      <c r="F21" s="31">
        <v>285</v>
      </c>
      <c r="G21" s="31">
        <v>285</v>
      </c>
      <c r="H21" s="31">
        <v>285</v>
      </c>
      <c r="I21" s="31">
        <v>285</v>
      </c>
      <c r="J21" s="31">
        <v>285</v>
      </c>
      <c r="K21" s="31"/>
      <c r="L21" s="31"/>
      <c r="M21" s="31"/>
      <c r="N21" s="31"/>
      <c r="O21" s="31">
        <f>SUM(tblGiderler[[#This Row],[OCA]:[ARA]])</f>
        <v>1995</v>
      </c>
      <c r="P21" s="32">
        <f>IFERROR(AVERAGE(tblGiderler[[#This Row],[OCA]:[ARA]]),"")</f>
        <v>285</v>
      </c>
      <c r="R21" s="31"/>
    </row>
    <row r="22" spans="1:18" ht="21" customHeight="1" x14ac:dyDescent="0.3">
      <c r="A22" s="1"/>
      <c r="B22" s="8" t="s">
        <v>8</v>
      </c>
      <c r="C22" s="31">
        <v>45</v>
      </c>
      <c r="D22" s="31">
        <v>45</v>
      </c>
      <c r="E22" s="31">
        <v>45</v>
      </c>
      <c r="F22" s="31">
        <v>45</v>
      </c>
      <c r="G22" s="31">
        <v>45</v>
      </c>
      <c r="H22" s="31">
        <v>45</v>
      </c>
      <c r="I22" s="31">
        <v>45</v>
      </c>
      <c r="J22" s="31">
        <v>45</v>
      </c>
      <c r="K22" s="31"/>
      <c r="L22" s="31"/>
      <c r="M22" s="31"/>
      <c r="N22" s="31"/>
      <c r="O22" s="31">
        <f>SUM(tblGiderler[[#This Row],[OCA]:[ARA]])</f>
        <v>360</v>
      </c>
      <c r="P22" s="32">
        <f>IFERROR(AVERAGE(tblGiderler[[#This Row],[OCA]:[ARA]]),"")</f>
        <v>45</v>
      </c>
      <c r="R22" s="31"/>
    </row>
    <row r="23" spans="1:18" ht="21" customHeight="1" x14ac:dyDescent="0.3">
      <c r="A23" s="1"/>
      <c r="B23" s="8" t="s">
        <v>41</v>
      </c>
      <c r="C23" s="31">
        <v>4000</v>
      </c>
      <c r="D23" s="31">
        <v>4000</v>
      </c>
      <c r="E23" s="31">
        <v>4000</v>
      </c>
      <c r="F23" s="31">
        <v>4000</v>
      </c>
      <c r="G23" s="31">
        <v>4000</v>
      </c>
      <c r="H23" s="31">
        <v>4000</v>
      </c>
      <c r="I23" s="31">
        <v>4000</v>
      </c>
      <c r="J23" s="31">
        <v>4000</v>
      </c>
      <c r="K23" s="31"/>
      <c r="L23" s="31"/>
      <c r="M23" s="31"/>
      <c r="N23" s="31"/>
      <c r="O23" s="31">
        <f>SUM(tblGiderler[[#This Row],[OCA]:[ARA]])</f>
        <v>32000</v>
      </c>
      <c r="P23" s="32">
        <f>IFERROR(AVERAGE(tblGiderler[[#This Row],[OCA]:[ARA]]),"")</f>
        <v>4000</v>
      </c>
      <c r="R23" s="31"/>
    </row>
    <row r="24" spans="1:18" ht="21" customHeight="1" x14ac:dyDescent="0.3">
      <c r="A24" s="1"/>
      <c r="B24" s="8" t="s">
        <v>39</v>
      </c>
      <c r="C24" s="31"/>
      <c r="D24" s="31">
        <v>120</v>
      </c>
      <c r="E24" s="31">
        <v>120</v>
      </c>
      <c r="F24" s="31">
        <v>120</v>
      </c>
      <c r="G24" s="31">
        <v>120</v>
      </c>
      <c r="H24" s="31">
        <v>120</v>
      </c>
      <c r="I24" s="31">
        <v>120</v>
      </c>
      <c r="J24" s="31">
        <v>120</v>
      </c>
      <c r="K24" s="31"/>
      <c r="L24" s="31"/>
      <c r="M24" s="31"/>
      <c r="N24" s="31"/>
      <c r="O24" s="31">
        <f>SUM(tblGiderler[[#This Row],[OCA]:[ARA]])</f>
        <v>840</v>
      </c>
      <c r="P24" s="32">
        <f>IFERROR(AVERAGE(tblGiderler[[#This Row],[OCA]:[ARA]]),"")</f>
        <v>120</v>
      </c>
      <c r="R24" s="31">
        <v>2200</v>
      </c>
    </row>
    <row r="25" spans="1:18" ht="21" customHeight="1" x14ac:dyDescent="0.3">
      <c r="A25" s="1"/>
      <c r="B25" s="8" t="s">
        <v>43</v>
      </c>
      <c r="C25" s="31">
        <v>500</v>
      </c>
      <c r="D25" s="31">
        <v>500</v>
      </c>
      <c r="E25" s="31">
        <v>50</v>
      </c>
      <c r="F25" s="31">
        <v>50</v>
      </c>
      <c r="G25" s="31">
        <v>50</v>
      </c>
      <c r="H25" s="31">
        <v>50</v>
      </c>
      <c r="I25" s="31">
        <v>50</v>
      </c>
      <c r="J25" s="31">
        <v>50</v>
      </c>
      <c r="K25" s="31"/>
      <c r="L25" s="31"/>
      <c r="M25" s="31"/>
      <c r="N25" s="31"/>
      <c r="O25" s="31">
        <f>SUM(tblGiderler[[#This Row],[OCA]:[ARA]])</f>
        <v>1300</v>
      </c>
      <c r="P25" s="32">
        <f>IFERROR(AVERAGE(tblGiderler[[#This Row],[OCA]:[ARA]]),"")</f>
        <v>162.5</v>
      </c>
      <c r="R25" s="31"/>
    </row>
    <row r="26" spans="1:18" ht="21" customHeight="1" x14ac:dyDescent="0.3">
      <c r="A26" s="1"/>
      <c r="B26" s="8" t="s">
        <v>40</v>
      </c>
      <c r="C26" s="31">
        <v>72</v>
      </c>
      <c r="D26" s="31">
        <v>70</v>
      </c>
      <c r="E26" s="31">
        <v>80</v>
      </c>
      <c r="F26" s="31">
        <v>70</v>
      </c>
      <c r="G26" s="31">
        <v>75</v>
      </c>
      <c r="H26" s="31">
        <v>80</v>
      </c>
      <c r="I26" s="31">
        <v>90</v>
      </c>
      <c r="J26" s="31">
        <v>73</v>
      </c>
      <c r="K26" s="31"/>
      <c r="L26" s="31"/>
      <c r="M26" s="31"/>
      <c r="N26" s="31"/>
      <c r="O26" s="31">
        <f>SUM(tblGiderler[[#This Row],[OCA]:[ARA]])</f>
        <v>610</v>
      </c>
      <c r="P26" s="32">
        <f>IFERROR(AVERAGE(tblGiderler[[#This Row],[OCA]:[ARA]]),"")</f>
        <v>76.25</v>
      </c>
      <c r="R26" s="31"/>
    </row>
    <row r="27" spans="1:18" ht="21" customHeight="1" x14ac:dyDescent="0.3">
      <c r="A27" s="1"/>
      <c r="B27" s="8" t="s">
        <v>44</v>
      </c>
      <c r="C27" s="31">
        <v>1060</v>
      </c>
      <c r="D27" s="31">
        <v>1060</v>
      </c>
      <c r="E27" s="31">
        <v>65</v>
      </c>
      <c r="F27" s="31">
        <v>60</v>
      </c>
      <c r="G27" s="31">
        <v>65</v>
      </c>
      <c r="H27" s="31">
        <v>60</v>
      </c>
      <c r="I27" s="31">
        <v>63</v>
      </c>
      <c r="J27" s="31">
        <v>60</v>
      </c>
      <c r="K27" s="31"/>
      <c r="L27" s="31"/>
      <c r="M27" s="31"/>
      <c r="N27" s="31"/>
      <c r="O27" s="31">
        <f>SUM(tblGiderler[[#This Row],[OCA]:[ARA]])</f>
        <v>2493</v>
      </c>
      <c r="P27" s="32">
        <f>IFERROR(AVERAGE(tblGiderler[[#This Row],[OCA]:[ARA]]),"")</f>
        <v>311.625</v>
      </c>
      <c r="R27" s="31"/>
    </row>
    <row r="28" spans="1:18" ht="21" customHeight="1" x14ac:dyDescent="0.3">
      <c r="A28" s="1"/>
      <c r="B28" s="8" t="s">
        <v>9</v>
      </c>
      <c r="C28" s="31">
        <v>88</v>
      </c>
      <c r="D28" s="31">
        <v>88</v>
      </c>
      <c r="E28" s="31">
        <v>45</v>
      </c>
      <c r="F28" s="31">
        <v>45</v>
      </c>
      <c r="G28" s="31">
        <v>45</v>
      </c>
      <c r="H28" s="31">
        <v>45</v>
      </c>
      <c r="I28" s="31">
        <v>45</v>
      </c>
      <c r="J28" s="31">
        <v>45</v>
      </c>
      <c r="K28" s="31"/>
      <c r="L28" s="31"/>
      <c r="M28" s="31"/>
      <c r="N28" s="31"/>
      <c r="O28" s="31">
        <f>SUM(tblGiderler[[#This Row],[OCA]:[ARA]])</f>
        <v>446</v>
      </c>
      <c r="P28" s="32">
        <f>IFERROR(AVERAGE(tblGiderler[[#This Row],[OCA]:[ARA]]),"")</f>
        <v>55.75</v>
      </c>
      <c r="R28" s="31"/>
    </row>
    <row r="29" spans="1:18" ht="21" customHeight="1" x14ac:dyDescent="0.3">
      <c r="A29" s="1"/>
      <c r="B29" s="8" t="s">
        <v>10</v>
      </c>
      <c r="C29" s="31">
        <v>460</v>
      </c>
      <c r="D29" s="31"/>
      <c r="E29" s="31">
        <v>158</v>
      </c>
      <c r="F29" s="31">
        <v>160</v>
      </c>
      <c r="G29" s="31">
        <v>165</v>
      </c>
      <c r="H29" s="31">
        <v>200</v>
      </c>
      <c r="I29" s="31">
        <v>340</v>
      </c>
      <c r="J29" s="31">
        <v>350</v>
      </c>
      <c r="K29" s="31"/>
      <c r="L29" s="31"/>
      <c r="M29" s="31"/>
      <c r="N29" s="31"/>
      <c r="O29" s="31">
        <f>SUM(tblGiderler[[#This Row],[OCA]:[ARA]])</f>
        <v>1833</v>
      </c>
      <c r="P29" s="32">
        <f>IFERROR(AVERAGE(tblGiderler[[#This Row],[OCA]:[ARA]]),"")</f>
        <v>261.85714285714283</v>
      </c>
      <c r="R29" s="31"/>
    </row>
    <row r="30" spans="1:18" ht="21" customHeight="1" x14ac:dyDescent="0.25">
      <c r="B30" s="8" t="s">
        <v>11</v>
      </c>
      <c r="C30" s="31">
        <v>1</v>
      </c>
      <c r="D30" s="31">
        <v>35</v>
      </c>
      <c r="E30" s="31">
        <v>37</v>
      </c>
      <c r="F30" s="31">
        <v>39</v>
      </c>
      <c r="G30" s="31">
        <v>45</v>
      </c>
      <c r="H30" s="31">
        <v>42</v>
      </c>
      <c r="I30" s="31">
        <v>42</v>
      </c>
      <c r="J30" s="31">
        <v>36</v>
      </c>
      <c r="K30" s="31"/>
      <c r="L30" s="31"/>
      <c r="M30" s="31"/>
      <c r="N30" s="31"/>
      <c r="O30" s="31">
        <f>SUM(tblGiderler[[#This Row],[OCA]:[ARA]])</f>
        <v>277</v>
      </c>
      <c r="P30" s="32">
        <f>IFERROR(AVERAGE(tblGiderler[[#This Row],[OCA]:[ARA]]),"")</f>
        <v>34.625</v>
      </c>
      <c r="R30" s="31"/>
    </row>
    <row r="31" spans="1:18" ht="21" customHeight="1" x14ac:dyDescent="0.3">
      <c r="A31" s="1"/>
      <c r="B31" s="8" t="s">
        <v>12</v>
      </c>
      <c r="C31" s="31">
        <v>480</v>
      </c>
      <c r="D31" s="31">
        <v>45</v>
      </c>
      <c r="E31" s="31">
        <v>40</v>
      </c>
      <c r="F31" s="31">
        <v>40</v>
      </c>
      <c r="G31" s="31">
        <v>42</v>
      </c>
      <c r="H31" s="31">
        <v>50</v>
      </c>
      <c r="I31" s="31">
        <v>55</v>
      </c>
      <c r="J31" s="31">
        <v>40</v>
      </c>
      <c r="K31" s="31"/>
      <c r="L31" s="31"/>
      <c r="M31" s="31"/>
      <c r="N31" s="31"/>
      <c r="O31" s="31">
        <f>SUM(tblGiderler[[#This Row],[OCA]:[ARA]])</f>
        <v>792</v>
      </c>
      <c r="P31" s="32">
        <f>IFERROR(AVERAGE(tblGiderler[[#This Row],[OCA]:[ARA]]),"")</f>
        <v>99</v>
      </c>
      <c r="R31" s="31"/>
    </row>
    <row r="32" spans="1:18" ht="21" customHeight="1" x14ac:dyDescent="0.25">
      <c r="B32" s="8" t="s">
        <v>13</v>
      </c>
      <c r="C32" s="31">
        <v>123</v>
      </c>
      <c r="D32" s="31">
        <v>92</v>
      </c>
      <c r="E32" s="31">
        <v>58</v>
      </c>
      <c r="F32" s="31">
        <v>131</v>
      </c>
      <c r="G32" s="31">
        <v>46</v>
      </c>
      <c r="H32" s="31">
        <v>105</v>
      </c>
      <c r="I32" s="31">
        <v>84</v>
      </c>
      <c r="J32" s="31">
        <v>108</v>
      </c>
      <c r="K32" s="31"/>
      <c r="L32" s="31"/>
      <c r="M32" s="31"/>
      <c r="N32" s="31"/>
      <c r="O32" s="31">
        <f>SUM(tblGiderler[[#This Row],[OCA]:[ARA]])</f>
        <v>747</v>
      </c>
      <c r="P32" s="32">
        <f>IFERROR(AVERAGE(tblGiderler[[#This Row],[OCA]:[ARA]]),"")</f>
        <v>93.375</v>
      </c>
      <c r="R32" s="31"/>
    </row>
    <row r="33" spans="2:18" ht="21" customHeight="1" x14ac:dyDescent="0.25">
      <c r="B33" s="8" t="s">
        <v>14</v>
      </c>
      <c r="C33" s="31">
        <f>3160+1500</f>
        <v>4660</v>
      </c>
      <c r="D33" s="31">
        <v>550</v>
      </c>
      <c r="E33" s="31">
        <v>550</v>
      </c>
      <c r="F33" s="31">
        <v>550</v>
      </c>
      <c r="G33" s="31">
        <v>550</v>
      </c>
      <c r="H33" s="31">
        <v>550</v>
      </c>
      <c r="I33" s="31">
        <v>550</v>
      </c>
      <c r="J33" s="31">
        <v>550</v>
      </c>
      <c r="K33" s="31"/>
      <c r="L33" s="31"/>
      <c r="M33" s="31"/>
      <c r="N33" s="31"/>
      <c r="O33" s="31">
        <f>SUM(tblGiderler[[#This Row],[OCA]:[ARA]])</f>
        <v>8510</v>
      </c>
      <c r="P33" s="32">
        <f>IFERROR(AVERAGE(tblGiderler[[#This Row],[OCA]:[ARA]]),"")</f>
        <v>1063.75</v>
      </c>
      <c r="R33" s="31"/>
    </row>
    <row r="34" spans="2:18" ht="21" customHeight="1" x14ac:dyDescent="0.25">
      <c r="B34" s="8" t="s">
        <v>32</v>
      </c>
      <c r="C34" s="31">
        <v>200</v>
      </c>
      <c r="D34" s="31">
        <v>225</v>
      </c>
      <c r="E34" s="31">
        <v>300</v>
      </c>
      <c r="F34" s="31">
        <v>200</v>
      </c>
      <c r="G34" s="31">
        <v>200</v>
      </c>
      <c r="H34" s="31">
        <v>200</v>
      </c>
      <c r="I34" s="31">
        <v>250</v>
      </c>
      <c r="J34" s="31">
        <v>325</v>
      </c>
      <c r="K34" s="31"/>
      <c r="L34" s="31"/>
      <c r="M34" s="31"/>
      <c r="N34" s="31"/>
      <c r="O34" s="31">
        <f>SUM(tblGiderler[[#This Row],[OCA]:[ARA]])</f>
        <v>1900</v>
      </c>
      <c r="P34" s="32">
        <f>IFERROR(AVERAGE(tblGiderler[[#This Row],[OCA]:[ARA]]),"")</f>
        <v>237.5</v>
      </c>
      <c r="R34" s="31"/>
    </row>
    <row r="35" spans="2:18" ht="21" customHeight="1" x14ac:dyDescent="0.25">
      <c r="B35" s="6" t="s">
        <v>15</v>
      </c>
      <c r="C35" s="33">
        <v>20</v>
      </c>
      <c r="D35" s="33">
        <v>30</v>
      </c>
      <c r="E35" s="33">
        <v>20</v>
      </c>
      <c r="F35" s="33">
        <v>30</v>
      </c>
      <c r="G35" s="33">
        <v>30</v>
      </c>
      <c r="H35" s="33">
        <v>20</v>
      </c>
      <c r="I35" s="33">
        <v>30</v>
      </c>
      <c r="J35" s="33">
        <v>20</v>
      </c>
      <c r="K35" s="33"/>
      <c r="L35" s="33"/>
      <c r="M35" s="33"/>
      <c r="N35" s="33"/>
      <c r="O35" s="31">
        <f>SUM(tblGiderler[[#This Row],[OCA]:[ARA]])</f>
        <v>200</v>
      </c>
      <c r="P35" s="32">
        <f>IFERROR(AVERAGE(tblGiderler[[#This Row],[OCA]:[ARA]]),"")</f>
        <v>25</v>
      </c>
      <c r="R35" s="33"/>
    </row>
    <row r="36" spans="2:18" ht="21" customHeight="1" x14ac:dyDescent="0.25">
      <c r="B36" s="43" t="s">
        <v>45</v>
      </c>
      <c r="C36" s="34">
        <v>970</v>
      </c>
      <c r="D36" s="34">
        <v>970</v>
      </c>
      <c r="N36" s="44"/>
      <c r="O36" s="34">
        <f>SUM(tblGiderler[[#This Row],[OCA]:[ARA]])</f>
        <v>1940</v>
      </c>
      <c r="P36" s="35">
        <f>IFERROR(AVERAGE(tblGiderler[[#This Row],[OCA]:[ARA]]),"")</f>
        <v>970</v>
      </c>
    </row>
    <row r="37" spans="2:18" ht="21" customHeight="1" x14ac:dyDescent="0.25">
      <c r="B37" s="43" t="s">
        <v>46</v>
      </c>
      <c r="C37" s="34">
        <v>1700</v>
      </c>
      <c r="N37" s="44"/>
      <c r="O37" s="34">
        <f>SUM(tblGiderler[[#This Row],[OCA]:[ARA]])</f>
        <v>1700</v>
      </c>
      <c r="P37" s="35">
        <f>IFERROR(AVERAGE(tblGiderler[[#This Row],[OCA]:[ARA]]),"")</f>
        <v>1700</v>
      </c>
    </row>
  </sheetData>
  <mergeCells count="2">
    <mergeCell ref="B2:D2"/>
    <mergeCell ref="E2:F2"/>
  </mergeCells>
  <printOptions horizontalCentered="1"/>
  <pageMargins left="0.25" right="0.25" top="0.5" bottom="0.75" header="0.3" footer="0.3"/>
  <pageSetup paperSize="9" fitToHeight="0" orientation="portrait" r:id="rId1"/>
  <headerFooter differentFirst="1">
    <oddFooter>Page &amp;P of &amp;N</oddFooter>
  </headerFooter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Aile Bütçesi</vt:lpstr>
      <vt:lpstr>'Aile Bütçesi'!Yazdırma_Başlıkları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TRK</dc:creator>
  <cp:lastModifiedBy>HP</cp:lastModifiedBy>
  <dcterms:created xsi:type="dcterms:W3CDTF">2013-11-29T19:17:45Z</dcterms:created>
  <dcterms:modified xsi:type="dcterms:W3CDTF">2022-02-10T09:09:33Z</dcterms:modified>
</cp:coreProperties>
</file>