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485969\Documents\GitHub\PyPSA-Eur-Curtailment-Emulator\data\"/>
    </mc:Choice>
  </mc:AlternateContent>
  <xr:revisionPtr revIDLastSave="0" documentId="13_ncr:1_{06A628E9-3BF7-4EFA-A778-015F6EF9D0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ind curtailment" sheetId="1" r:id="rId1"/>
    <sheet name="solar curtail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8" i="2" l="1"/>
  <c r="M37" i="2"/>
  <c r="O31" i="2"/>
  <c r="R29" i="2"/>
  <c r="Q28" i="2"/>
  <c r="P28" i="2"/>
  <c r="P27" i="2"/>
  <c r="O27" i="2"/>
  <c r="O26" i="2"/>
  <c r="N26" i="2"/>
  <c r="N25" i="2"/>
  <c r="M25" i="2"/>
  <c r="O22" i="2"/>
  <c r="N22" i="2"/>
  <c r="M22" i="2"/>
  <c r="Q21" i="2"/>
  <c r="P21" i="2"/>
  <c r="O21" i="2"/>
  <c r="N21" i="2"/>
  <c r="M21" i="2"/>
  <c r="M30" i="2" s="1"/>
  <c r="R20" i="2"/>
  <c r="Q20" i="2"/>
  <c r="P20" i="2"/>
  <c r="O20" i="2"/>
  <c r="N20" i="2"/>
  <c r="M20" i="2"/>
  <c r="R19" i="2"/>
  <c r="Q19" i="2"/>
  <c r="P19" i="2"/>
  <c r="O19" i="2"/>
  <c r="N19" i="2"/>
  <c r="M19" i="2"/>
  <c r="S18" i="2"/>
  <c r="R18" i="2"/>
  <c r="Q18" i="2"/>
  <c r="P18" i="2"/>
  <c r="O18" i="2"/>
  <c r="N18" i="2"/>
  <c r="M18" i="2"/>
  <c r="S17" i="2"/>
  <c r="R17" i="2"/>
  <c r="Q17" i="2"/>
  <c r="P17" i="2"/>
  <c r="O17" i="2"/>
  <c r="N17" i="2"/>
  <c r="M17" i="2"/>
  <c r="S16" i="2"/>
  <c r="R16" i="2"/>
  <c r="U18" i="2" s="1"/>
  <c r="Q16" i="2"/>
  <c r="P16" i="2"/>
  <c r="O16" i="2"/>
  <c r="N16" i="2"/>
  <c r="M16" i="2"/>
  <c r="O13" i="2"/>
  <c r="N13" i="2"/>
  <c r="N31" i="2" s="1"/>
  <c r="M13" i="2"/>
  <c r="M31" i="2" s="1"/>
  <c r="Q12" i="2"/>
  <c r="Q30" i="2" s="1"/>
  <c r="P12" i="2"/>
  <c r="P30" i="2" s="1"/>
  <c r="O12" i="2"/>
  <c r="O30" i="2" s="1"/>
  <c r="N12" i="2"/>
  <c r="N30" i="2" s="1"/>
  <c r="M12" i="2"/>
  <c r="R11" i="2"/>
  <c r="Q11" i="2"/>
  <c r="Q29" i="2" s="1"/>
  <c r="P11" i="2"/>
  <c r="P29" i="2" s="1"/>
  <c r="O11" i="2"/>
  <c r="O29" i="2" s="1"/>
  <c r="N11" i="2"/>
  <c r="N29" i="2" s="1"/>
  <c r="M11" i="2"/>
  <c r="M29" i="2" s="1"/>
  <c r="R10" i="2"/>
  <c r="R28" i="2" s="1"/>
  <c r="Q10" i="2"/>
  <c r="P10" i="2"/>
  <c r="O10" i="2"/>
  <c r="O28" i="2" s="1"/>
  <c r="N10" i="2"/>
  <c r="N28" i="2" s="1"/>
  <c r="M10" i="2"/>
  <c r="M28" i="2" s="1"/>
  <c r="S9" i="2"/>
  <c r="S27" i="2" s="1"/>
  <c r="R9" i="2"/>
  <c r="R27" i="2" s="1"/>
  <c r="Q9" i="2"/>
  <c r="Q27" i="2" s="1"/>
  <c r="P9" i="2"/>
  <c r="O9" i="2"/>
  <c r="N9" i="2"/>
  <c r="N27" i="2" s="1"/>
  <c r="M9" i="2"/>
  <c r="M27" i="2" s="1"/>
  <c r="S8" i="2"/>
  <c r="S26" i="2" s="1"/>
  <c r="R8" i="2"/>
  <c r="R26" i="2" s="1"/>
  <c r="Q8" i="2"/>
  <c r="Q26" i="2" s="1"/>
  <c r="P8" i="2"/>
  <c r="P26" i="2" s="1"/>
  <c r="O8" i="2"/>
  <c r="N8" i="2"/>
  <c r="M8" i="2"/>
  <c r="U17" i="2" s="1"/>
  <c r="S4" i="2"/>
  <c r="S25" i="2" s="1"/>
  <c r="R4" i="2"/>
  <c r="R25" i="2" s="1"/>
  <c r="Q4" i="2"/>
  <c r="Q25" i="2" s="1"/>
  <c r="P4" i="2"/>
  <c r="P25" i="2" s="1"/>
  <c r="O4" i="2"/>
  <c r="O25" i="2" s="1"/>
  <c r="N4" i="2"/>
  <c r="M4" i="2"/>
  <c r="U16" i="2" s="1"/>
  <c r="U19" i="2" s="1"/>
  <c r="M38" i="1"/>
  <c r="M37" i="1"/>
  <c r="O22" i="1"/>
  <c r="N22" i="1"/>
  <c r="M22" i="1"/>
  <c r="Q21" i="1"/>
  <c r="P21" i="1"/>
  <c r="O21" i="1"/>
  <c r="N21" i="1"/>
  <c r="M21" i="1"/>
  <c r="R20" i="1"/>
  <c r="Q20" i="1"/>
  <c r="P20" i="1"/>
  <c r="O20" i="1"/>
  <c r="N20" i="1"/>
  <c r="M20" i="1"/>
  <c r="R19" i="1"/>
  <c r="Q19" i="1"/>
  <c r="P19" i="1"/>
  <c r="O19" i="1"/>
  <c r="N19" i="1"/>
  <c r="M19" i="1"/>
  <c r="S18" i="1"/>
  <c r="R18" i="1"/>
  <c r="Q18" i="1"/>
  <c r="P18" i="1"/>
  <c r="O18" i="1"/>
  <c r="N18" i="1"/>
  <c r="M18" i="1"/>
  <c r="S17" i="1"/>
  <c r="R17" i="1"/>
  <c r="Q17" i="1"/>
  <c r="P17" i="1"/>
  <c r="O17" i="1"/>
  <c r="N17" i="1"/>
  <c r="M17" i="1"/>
  <c r="S16" i="1"/>
  <c r="R16" i="1"/>
  <c r="Q16" i="1"/>
  <c r="P16" i="1"/>
  <c r="O16" i="1"/>
  <c r="N16" i="1"/>
  <c r="M16" i="1"/>
  <c r="O13" i="1"/>
  <c r="N13" i="1"/>
  <c r="M13" i="1"/>
  <c r="Q12" i="1"/>
  <c r="P12" i="1"/>
  <c r="O12" i="1"/>
  <c r="N12" i="1"/>
  <c r="M12" i="1"/>
  <c r="R11" i="1"/>
  <c r="Q11" i="1"/>
  <c r="P11" i="1"/>
  <c r="O11" i="1"/>
  <c r="N11" i="1"/>
  <c r="N29" i="1" s="1"/>
  <c r="M11" i="1"/>
  <c r="R10" i="1"/>
  <c r="Q10" i="1"/>
  <c r="P10" i="1"/>
  <c r="O10" i="1"/>
  <c r="N10" i="1"/>
  <c r="M10" i="1"/>
  <c r="S9" i="1"/>
  <c r="S27" i="1" s="1"/>
  <c r="R9" i="1"/>
  <c r="Q9" i="1"/>
  <c r="P9" i="1"/>
  <c r="O9" i="1"/>
  <c r="N9" i="1"/>
  <c r="M9" i="1"/>
  <c r="S8" i="1"/>
  <c r="R8" i="1"/>
  <c r="Q8" i="1"/>
  <c r="P8" i="1"/>
  <c r="O8" i="1"/>
  <c r="N8" i="1"/>
  <c r="M8" i="1"/>
  <c r="S4" i="1"/>
  <c r="R4" i="1"/>
  <c r="Q4" i="1"/>
  <c r="P4" i="1"/>
  <c r="O4" i="1"/>
  <c r="N4" i="1"/>
  <c r="M4" i="1"/>
  <c r="Q25" i="1" l="1"/>
  <c r="R25" i="1"/>
  <c r="S26" i="1"/>
  <c r="M28" i="1"/>
  <c r="O25" i="1"/>
  <c r="P26" i="1"/>
  <c r="Q27" i="1"/>
  <c r="R28" i="1"/>
  <c r="N30" i="1"/>
  <c r="P30" i="1"/>
  <c r="R26" i="1"/>
  <c r="P25" i="1"/>
  <c r="Q26" i="1"/>
  <c r="R27" i="1"/>
  <c r="M29" i="1"/>
  <c r="O30" i="1"/>
  <c r="M25" i="1"/>
  <c r="N26" i="1"/>
  <c r="O27" i="1"/>
  <c r="P28" i="1"/>
  <c r="R29" i="1"/>
  <c r="O31" i="1"/>
  <c r="S25" i="1"/>
  <c r="M27" i="1"/>
  <c r="N28" i="1"/>
  <c r="P29" i="1"/>
  <c r="M31" i="1"/>
  <c r="N25" i="1"/>
  <c r="O26" i="1"/>
  <c r="P27" i="1"/>
  <c r="Q28" i="1"/>
  <c r="M30" i="1"/>
  <c r="U18" i="1"/>
  <c r="O29" i="1"/>
  <c r="Q30" i="1"/>
  <c r="M26" i="1"/>
  <c r="N27" i="1"/>
  <c r="O28" i="1"/>
  <c r="Q29" i="1"/>
  <c r="N31" i="1"/>
  <c r="U16" i="1"/>
  <c r="U17" i="1"/>
  <c r="M26" i="2"/>
  <c r="M33" i="2" s="1"/>
  <c r="L37" i="2" s="1"/>
  <c r="L38" i="2" s="1"/>
  <c r="M33" i="1" l="1"/>
  <c r="L37" i="1" s="1"/>
  <c r="L38" i="1" s="1"/>
  <c r="U19" i="1"/>
</calcChain>
</file>

<file path=xl/sharedStrings.xml><?xml version="1.0" encoding="utf-8"?>
<sst xmlns="http://schemas.openxmlformats.org/spreadsheetml/2006/main" count="44" uniqueCount="21">
  <si>
    <t>Wind term ij</t>
  </si>
  <si>
    <t>Solar term ij</t>
  </si>
  <si>
    <t>Demand</t>
  </si>
  <si>
    <t>GWa</t>
  </si>
  <si>
    <t>Wind_res</t>
  </si>
  <si>
    <t>Solar_res</t>
  </si>
  <si>
    <t>SDES</t>
  </si>
  <si>
    <t>LDES</t>
  </si>
  <si>
    <t>technology term ij</t>
  </si>
  <si>
    <t>base</t>
  </si>
  <si>
    <t>solar term</t>
  </si>
  <si>
    <t>tech_term</t>
  </si>
  <si>
    <t>sum</t>
  </si>
  <si>
    <t>gamma_ij</t>
  </si>
  <si>
    <t>sums</t>
  </si>
  <si>
    <t>phi_i</t>
  </si>
  <si>
    <t>sum of sums</t>
  </si>
  <si>
    <t>beta_ij (SDES)</t>
  </si>
  <si>
    <t>beta_ij (LDES)</t>
  </si>
  <si>
    <t>wind term</t>
  </si>
  <si>
    <t>Sum of 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</si>
</sst>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%"/>
    <numFmt numFmtId="167" formatCode="0.00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 Unicode MS"/>
      <family val="2"/>
    </font>
    <font>
      <sz val="11"/>
      <name val="Segoe UI"/>
      <family val="2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8C8C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79"/>
  <sheetViews>
    <sheetView tabSelected="1" topLeftCell="A5" zoomScale="53" zoomScaleNormal="50" workbookViewId="0">
      <selection activeCell="D14" sqref="D14"/>
    </sheetView>
  </sheetViews>
  <sheetFormatPr defaultRowHeight="14.5" x14ac:dyDescent="0.35"/>
  <cols>
    <col min="1" max="1" width="8.7265625" style="1" customWidth="1"/>
    <col min="2" max="2" width="13.6328125" style="1" customWidth="1"/>
    <col min="3" max="3" width="14.81640625" style="1" customWidth="1"/>
    <col min="4" max="4" width="14.54296875" style="1" customWidth="1"/>
    <col min="5" max="10" width="10.36328125" style="1" bestFit="1" customWidth="1"/>
    <col min="11" max="11" width="8.7265625" style="1" customWidth="1"/>
    <col min="12" max="12" width="43.6328125" style="1" bestFit="1" customWidth="1"/>
    <col min="13" max="13" width="16.26953125" style="1" customWidth="1"/>
    <col min="14" max="14" width="12.36328125" style="1" customWidth="1"/>
    <col min="15" max="15" width="10.54296875" style="1" bestFit="1" customWidth="1"/>
    <col min="16" max="16" width="12.54296875" style="1" customWidth="1"/>
    <col min="17" max="19" width="10.1796875" style="1" bestFit="1" customWidth="1"/>
    <col min="20" max="20" width="50.1796875" style="1" bestFit="1" customWidth="1"/>
    <col min="21" max="21" width="19.81640625" style="1" customWidth="1"/>
    <col min="22" max="41" width="8.7265625" style="1" customWidth="1"/>
    <col min="42" max="16384" width="8.7265625" style="1"/>
  </cols>
  <sheetData>
    <row r="2" spans="2:23" x14ac:dyDescent="0.35">
      <c r="B2" s="5"/>
      <c r="C2" s="5"/>
      <c r="D2" s="5"/>
      <c r="E2" s="5"/>
      <c r="F2" s="5"/>
      <c r="G2" s="5"/>
    </row>
    <row r="3" spans="2:23" x14ac:dyDescent="0.35">
      <c r="B3" s="5"/>
      <c r="C3" s="5"/>
      <c r="D3" s="5"/>
      <c r="E3" s="5"/>
      <c r="F3" s="5"/>
      <c r="G3" s="5"/>
      <c r="J3" s="2"/>
      <c r="K3" s="3"/>
      <c r="L3" s="2"/>
      <c r="M3" s="2"/>
      <c r="N3" s="2"/>
      <c r="O3" s="2"/>
      <c r="P3" s="2"/>
      <c r="Q3" s="2"/>
      <c r="R3" s="2"/>
      <c r="S3" s="2"/>
    </row>
    <row r="4" spans="2:23" x14ac:dyDescent="0.35">
      <c r="B4" s="5"/>
      <c r="C4" s="5"/>
      <c r="D4" s="5"/>
      <c r="E4" s="5"/>
      <c r="F4" s="5"/>
      <c r="G4" s="5"/>
      <c r="J4" s="2"/>
      <c r="K4" s="2"/>
      <c r="L4" s="2" t="s">
        <v>0</v>
      </c>
      <c r="M4" s="13">
        <f>IF( $C$13&gt;($D$31*$D$9),D22*($C$13-$D$31*$D$9),0)</f>
        <v>0.26159874419937262</v>
      </c>
      <c r="N4" s="13">
        <f>IF( $C$13&gt;($E$31*$D$9),E22*($C$13-$E$31*$D$9),0)</f>
        <v>1.955061653004194</v>
      </c>
      <c r="O4" s="13">
        <f>IF( $C$13&gt;($F$31*$D$9),F22*($C$13-$F$31*$D$9),0)</f>
        <v>2.9736631593552127</v>
      </c>
      <c r="P4" s="13">
        <f>IF( $C$13&gt;($G$31*$D$9),G22*($C$13-$G$31*$D$9),0)</f>
        <v>4.8370425254384548</v>
      </c>
      <c r="Q4" s="13">
        <f>IF( $C$13&gt;($H$31*$D$9),H22*($C$13-$H$31*$D$9),0)</f>
        <v>3.45402952164287</v>
      </c>
      <c r="R4" s="13">
        <f>IF( $C$13&gt;($I$31*$D$9),I22*($C$13-$I$31*$D$9),0)</f>
        <v>0.75020460889531737</v>
      </c>
      <c r="S4" s="13">
        <f>IF( $C$13&gt;($J$31*$D$9),J22*($C$13-$J$31*$D$9),0)</f>
        <v>0</v>
      </c>
      <c r="T4" s="5"/>
      <c r="W4" s="6"/>
    </row>
    <row r="5" spans="2:23" x14ac:dyDescent="0.35">
      <c r="B5" s="5"/>
      <c r="C5" s="5"/>
      <c r="D5" s="5"/>
      <c r="E5" s="5"/>
      <c r="F5" s="5"/>
      <c r="G5" s="5"/>
      <c r="J5" s="2"/>
      <c r="K5" s="7"/>
      <c r="L5" s="2"/>
      <c r="M5" s="2"/>
      <c r="N5" s="4"/>
      <c r="O5" s="4"/>
      <c r="P5" s="4"/>
      <c r="Q5" s="4"/>
      <c r="R5" s="4"/>
      <c r="S5" s="4"/>
      <c r="T5" s="5"/>
      <c r="U5" s="5"/>
      <c r="V5" s="5"/>
    </row>
    <row r="6" spans="2:23" x14ac:dyDescent="0.35">
      <c r="B6" s="5"/>
      <c r="C6" s="5"/>
      <c r="D6" s="5"/>
      <c r="E6" s="5"/>
      <c r="F6" s="5"/>
      <c r="G6" s="5"/>
      <c r="J6" s="2"/>
      <c r="K6" s="3"/>
      <c r="L6" s="2"/>
      <c r="M6" s="2"/>
      <c r="N6" s="2"/>
      <c r="O6" s="2"/>
      <c r="P6" s="2"/>
      <c r="Q6" s="2"/>
      <c r="R6" s="2"/>
      <c r="S6" s="2"/>
      <c r="T6" s="2"/>
      <c r="U6" s="5"/>
      <c r="V6" s="5"/>
    </row>
    <row r="7" spans="2:23" x14ac:dyDescent="0.35">
      <c r="B7" s="5"/>
      <c r="C7" s="5"/>
      <c r="D7" s="5"/>
      <c r="E7" s="5"/>
      <c r="F7" s="5"/>
      <c r="G7" s="5"/>
      <c r="J7" s="2"/>
      <c r="K7" s="2"/>
      <c r="L7" s="2" t="s">
        <v>1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5"/>
      <c r="U7" s="5"/>
      <c r="V7" s="5"/>
    </row>
    <row r="8" spans="2:23" x14ac:dyDescent="0.35">
      <c r="J8" s="2"/>
      <c r="K8" s="7"/>
      <c r="L8" s="8"/>
      <c r="M8" s="13">
        <f t="shared" ref="M8:S9" si="0">IF(AND($D$13&gt;$D32*$D$9,$C$13&gt;=E$31*$D$9),D23*($D$13-$D32*$D$9),0)</f>
        <v>0</v>
      </c>
      <c r="N8" s="13">
        <f t="shared" si="0"/>
        <v>0</v>
      </c>
      <c r="O8" s="13">
        <f t="shared" si="0"/>
        <v>0</v>
      </c>
      <c r="P8" s="13">
        <f t="shared" si="0"/>
        <v>0</v>
      </c>
      <c r="Q8" s="13">
        <f t="shared" si="0"/>
        <v>0</v>
      </c>
      <c r="R8" s="13">
        <f t="shared" si="0"/>
        <v>0</v>
      </c>
      <c r="S8" s="13">
        <f t="shared" si="0"/>
        <v>0</v>
      </c>
      <c r="T8" s="5"/>
      <c r="U8" s="5"/>
      <c r="V8" s="5"/>
    </row>
    <row r="9" spans="2:23" ht="16.5" customHeight="1" x14ac:dyDescent="0.35">
      <c r="C9" s="1" t="s">
        <v>2</v>
      </c>
      <c r="D9" s="9">
        <v>100</v>
      </c>
      <c r="E9" s="6" t="s">
        <v>3</v>
      </c>
      <c r="F9" s="5"/>
      <c r="J9" s="2"/>
      <c r="K9" s="7"/>
      <c r="L9" s="2"/>
      <c r="M9" s="13">
        <f t="shared" si="0"/>
        <v>0</v>
      </c>
      <c r="N9" s="13">
        <f t="shared" si="0"/>
        <v>0</v>
      </c>
      <c r="O9" s="13">
        <f t="shared" si="0"/>
        <v>0</v>
      </c>
      <c r="P9" s="13">
        <f t="shared" si="0"/>
        <v>0</v>
      </c>
      <c r="Q9" s="13">
        <f t="shared" si="0"/>
        <v>0</v>
      </c>
      <c r="R9" s="13">
        <f t="shared" si="0"/>
        <v>0</v>
      </c>
      <c r="S9" s="13">
        <f t="shared" si="0"/>
        <v>0</v>
      </c>
      <c r="T9" s="5"/>
    </row>
    <row r="10" spans="2:23" x14ac:dyDescent="0.35">
      <c r="C10" s="8"/>
      <c r="F10" s="5"/>
      <c r="J10" s="2"/>
      <c r="K10" s="7"/>
      <c r="L10" s="2"/>
      <c r="M10" s="13">
        <f t="shared" ref="M10:R11" si="1">IF(AND($D$13&gt;$D34*$D$9,$C$13&gt;=E$31*$D$9),D25*($D$13-$D34*$D$9),0)</f>
        <v>0</v>
      </c>
      <c r="N10" s="13">
        <f t="shared" si="1"/>
        <v>0</v>
      </c>
      <c r="O10" s="13">
        <f t="shared" si="1"/>
        <v>0</v>
      </c>
      <c r="P10" s="13">
        <f t="shared" si="1"/>
        <v>0</v>
      </c>
      <c r="Q10" s="13">
        <f t="shared" si="1"/>
        <v>0</v>
      </c>
      <c r="R10" s="13">
        <f t="shared" si="1"/>
        <v>0</v>
      </c>
      <c r="S10" s="13"/>
      <c r="T10" s="5"/>
    </row>
    <row r="11" spans="2:23" x14ac:dyDescent="0.35">
      <c r="C11" s="5"/>
      <c r="F11" s="5"/>
      <c r="J11" s="2"/>
      <c r="K11" s="7"/>
      <c r="L11" s="2"/>
      <c r="M11" s="13">
        <f t="shared" si="1"/>
        <v>0</v>
      </c>
      <c r="N11" s="13">
        <f t="shared" si="1"/>
        <v>0</v>
      </c>
      <c r="O11" s="13">
        <f t="shared" si="1"/>
        <v>0</v>
      </c>
      <c r="P11" s="13">
        <f t="shared" si="1"/>
        <v>0</v>
      </c>
      <c r="Q11" s="13">
        <f t="shared" si="1"/>
        <v>0</v>
      </c>
      <c r="R11" s="13">
        <f t="shared" si="1"/>
        <v>0</v>
      </c>
      <c r="S11" s="13"/>
      <c r="T11" s="5"/>
      <c r="U11" s="18"/>
    </row>
    <row r="12" spans="2:23" x14ac:dyDescent="0.35">
      <c r="C12" s="2" t="s">
        <v>4</v>
      </c>
      <c r="D12" s="2" t="s">
        <v>5</v>
      </c>
      <c r="F12" s="5"/>
      <c r="J12" s="2"/>
      <c r="K12" s="7"/>
      <c r="L12" s="2"/>
      <c r="M12" s="13">
        <f>IF(AND($D$13&gt;$D36*$D$9,$C$13&gt;=E$31*$D$9),D27*($D$13-$D36*$D$9),0)</f>
        <v>0</v>
      </c>
      <c r="N12" s="13">
        <f>IF(AND($D$13&gt;$D36*$D$9,$C$13&gt;=F$31*$D$9),E27*($D$13-$D36*$D$9),0)</f>
        <v>0</v>
      </c>
      <c r="O12" s="13">
        <f>IF(AND($D$13&gt;$D36*$D$9,$C$13&gt;=G$31*$D$9),F27*($D$13-$D36*$D$9),0)</f>
        <v>0</v>
      </c>
      <c r="P12" s="13">
        <f>IF(AND($D$13&gt;$D36*$D$9,$C$13&gt;=H$31*$D$9),G27*($D$13-$D36*$D$9),0)</f>
        <v>0</v>
      </c>
      <c r="Q12" s="13">
        <f>IF(AND($D$13&gt;$D36*$D$9,$C$13&gt;=I$31*$D$9),H27*($D$13-$D36*$D$9),0)</f>
        <v>0</v>
      </c>
      <c r="R12" s="13"/>
      <c r="S12" s="13"/>
      <c r="T12" s="5"/>
      <c r="U12" s="2"/>
      <c r="V12" s="2"/>
      <c r="W12" s="2"/>
    </row>
    <row r="13" spans="2:23" x14ac:dyDescent="0.35">
      <c r="C13" s="2">
        <v>70</v>
      </c>
      <c r="D13" s="2">
        <v>10</v>
      </c>
      <c r="E13" s="6" t="s">
        <v>3</v>
      </c>
      <c r="F13" s="5"/>
      <c r="J13" s="2"/>
      <c r="K13" s="7"/>
      <c r="L13" s="2"/>
      <c r="M13" s="13">
        <f>IF(AND($D$13&gt;$D37*$D$9,$C$13&gt;=E$31*$D$9),D28*($D$13-$D37*$D$9),0)</f>
        <v>0</v>
      </c>
      <c r="N13" s="13">
        <f>IF(AND($D$13&gt;$D37*$D$9,$C$13&gt;=F$31*$D$9),E28*($D$13-$D37*$D$9),0)</f>
        <v>0</v>
      </c>
      <c r="O13" s="13">
        <f>IF(AND($D$13&gt;$D37*$D$9,$C$13&gt;=G$31*$D$9),F28*($D$13-$D37*$D$9),0)</f>
        <v>0</v>
      </c>
      <c r="P13" s="10"/>
      <c r="Q13" s="10"/>
      <c r="R13" s="4"/>
      <c r="S13" s="4"/>
      <c r="U13" s="15"/>
      <c r="V13" s="13"/>
      <c r="W13" s="13"/>
    </row>
    <row r="14" spans="2:23" x14ac:dyDescent="0.35">
      <c r="F14" s="5"/>
      <c r="L14" s="2"/>
      <c r="M14" s="2"/>
      <c r="N14" s="10"/>
      <c r="O14" s="10"/>
      <c r="P14" s="10"/>
      <c r="Q14" s="10"/>
      <c r="R14" s="10"/>
      <c r="S14" s="10"/>
      <c r="U14" s="11"/>
      <c r="V14" s="8"/>
    </row>
    <row r="15" spans="2:23" x14ac:dyDescent="0.35">
      <c r="C15" s="11" t="s">
        <v>6</v>
      </c>
      <c r="D15" s="2">
        <v>0</v>
      </c>
      <c r="E15" s="6" t="s">
        <v>3</v>
      </c>
      <c r="F15" s="5"/>
      <c r="L15" s="2"/>
      <c r="M15" s="2"/>
      <c r="N15" s="2"/>
      <c r="O15" s="2"/>
      <c r="P15" s="2"/>
      <c r="Q15" s="2"/>
      <c r="R15" s="2"/>
      <c r="S15" s="2"/>
      <c r="V15" s="8"/>
    </row>
    <row r="16" spans="2:23" x14ac:dyDescent="0.35">
      <c r="C16" s="11" t="s">
        <v>7</v>
      </c>
      <c r="D16" s="2">
        <v>5</v>
      </c>
      <c r="E16" s="6" t="s">
        <v>3</v>
      </c>
      <c r="F16" s="5"/>
      <c r="L16" s="2" t="s">
        <v>8</v>
      </c>
      <c r="M16" s="4">
        <f>IF(AND($C$13&lt;E$31*$D$9,$C$13&gt;=D$31*$D$9,$D$13&lt;=$D31*$D$9),E42*$D$15+E51*$D$16,0)</f>
        <v>0</v>
      </c>
      <c r="N16" s="12">
        <f>IF(AND($C$13&lt;F$31*$D$9,$C$13&gt;=E$31*$D$9,$D$13&lt;=$E31*$D$9),E42*$D$15+E51*$D$16,0)</f>
        <v>0</v>
      </c>
      <c r="O16" s="12">
        <f>IF(AND($C$13&lt;G$31*$D$9,$C$13&gt;=F$31*$D$9,$D$13&lt;=$E31*$D$9),F42*$D$15+F51*$D$16,0)</f>
        <v>0</v>
      </c>
      <c r="P16" s="12">
        <f>IF(AND($C$13&lt;H$31*$D$9,$C$13&gt;=G$31*$D$9,$D$13&lt;=$E31*$D$9),G42*$D$15+G51*$D$16,0)</f>
        <v>0</v>
      </c>
      <c r="Q16" s="12">
        <f>IF(AND($C$13&lt;I$31*$D$9,$C$13&gt;=H$31*$D$9,$D$13&lt;=$E31*$D$9),H42*$D$15+H51*$D$16,0)</f>
        <v>0</v>
      </c>
      <c r="R16" s="12">
        <f>IF(AND($C$13&lt;J$31*$D$9,$C$13&gt;=I$31*$D$9,$D$13&lt;=$E31*$D$9),I42*$D$15+I51*$D$16,0)</f>
        <v>0</v>
      </c>
      <c r="S16" s="12">
        <f>IF(AND($C$13&gt;=J$31*$D$9,$D$13&lt;=$E31*$D$9),J42*$D$15+J51*$D$16,0)</f>
        <v>-5.4231897407914254</v>
      </c>
      <c r="T16" s="23" t="s">
        <v>9</v>
      </c>
      <c r="U16" s="17">
        <f>SUM(M4:S4)</f>
        <v>14.231600212535419</v>
      </c>
      <c r="V16" s="8"/>
    </row>
    <row r="17" spans="2:27" x14ac:dyDescent="0.35">
      <c r="L17" s="8"/>
      <c r="M17" s="4">
        <f>IF(AND($C$13&gt;=D$31*$D$9,$D$13&gt;$D31*$D$9,$C$13&lt;E$31*$D$9,$D$13&lt;$D33*$D$9),E43*$D$15+E52*$D$16,0)</f>
        <v>0</v>
      </c>
      <c r="N17" s="12">
        <f>IF(AND($C$13&gt;=E$31*$D$9,$D$13&gt;$E31*$D$9,$C$13&lt;F$31*$D$9,$D$13&lt;$D33*$D$9),E43*$D$15+E52*$D$16,0)</f>
        <v>0</v>
      </c>
      <c r="O17" s="12">
        <f>IF(AND($C$13&gt;=F$31*$D$9,$D$13&gt;$E31*$D$9,$C$13&lt;G$31*$D$9,$D$13&lt;$D33*$D$9),F43*$D$15+F52*$D$16,0)</f>
        <v>0</v>
      </c>
      <c r="P17" s="12">
        <f>IF(AND($C$13&gt;=G$31*$D$9,$D$13&gt;$E31*$D$9,$C$13&lt;H$31*$D$9,$D$13&lt;$D33*$D$9),G43*$D$15+G52*$D$16,0)</f>
        <v>0</v>
      </c>
      <c r="Q17" s="12">
        <f>IF(AND($C$13&gt;=H$31*$D$9,$D$13&gt;$E31*$D$9,$C$13&lt;I$31*$D$9,$D$13&lt;$D33*$D$9),H43*$D$15+H52*$D$16,0)</f>
        <v>0</v>
      </c>
      <c r="R17" s="12">
        <f>IF(AND($C$13&gt;=I$31*$D$9,$D$13&gt;$E31*$D$9,$C$13&lt;J$31*$D$9,$D$13&lt;$D33*$D$9),I43*$D$15+I52*$D$16,0)</f>
        <v>0</v>
      </c>
      <c r="S17" s="12">
        <f>IF(AND($C$13&gt;=J$31*$D$9,$D$13&gt;$E31*$D$9,$D$13&lt;$D33*$D$9),J43*$D$15+J52*$D$16,0)</f>
        <v>0</v>
      </c>
      <c r="T17" s="11" t="s">
        <v>10</v>
      </c>
      <c r="U17" s="25">
        <f>SUM(M7:S13)</f>
        <v>0</v>
      </c>
      <c r="V17" s="24"/>
      <c r="W17" s="24"/>
      <c r="X17" s="2"/>
      <c r="Y17" s="2"/>
      <c r="Z17" s="2"/>
      <c r="AA17" s="2"/>
    </row>
    <row r="18" spans="2:27" x14ac:dyDescent="0.35">
      <c r="L18" s="2"/>
      <c r="M18" s="4">
        <f>IF(AND($C$13&gt;=D$31*$D$9,$D$13&gt;=$D33*$D$9,$C$13&lt;E$31*$D$9,$D$13&lt;$D34*$D$9),E44*$D$15+E53*$D$16,0)</f>
        <v>0</v>
      </c>
      <c r="N18" s="12">
        <f t="shared" ref="N18:R19" si="2">IF(AND($C$13&gt;=E$31*$D$9,$D$13&gt;=$D33*$D$9,$C$13&lt;F$31*$D$9,$D$13&lt;$D34*$D$9),E44*$D$15+E53*$D$16,0)</f>
        <v>0</v>
      </c>
      <c r="O18" s="12">
        <f t="shared" si="2"/>
        <v>0</v>
      </c>
      <c r="P18" s="12">
        <f t="shared" si="2"/>
        <v>0</v>
      </c>
      <c r="Q18" s="12">
        <f t="shared" si="2"/>
        <v>0</v>
      </c>
      <c r="R18" s="12">
        <f t="shared" si="2"/>
        <v>0</v>
      </c>
      <c r="S18" s="12">
        <f>IF(AND($C$13&gt;=J$31*$D$9,$D$13&gt;=$D33*$D$9),J44*$D$15+J53*$D$16,0)</f>
        <v>0</v>
      </c>
      <c r="T18" s="11" t="s">
        <v>11</v>
      </c>
      <c r="U18" s="10">
        <f>SUM(M16:S22)</f>
        <v>-5.4231897407914254</v>
      </c>
      <c r="V18" s="24"/>
      <c r="W18" s="24"/>
      <c r="X18" s="2"/>
      <c r="Y18" s="2"/>
      <c r="Z18" s="2"/>
      <c r="AA18" s="2"/>
    </row>
    <row r="19" spans="2:27" x14ac:dyDescent="0.35">
      <c r="G19" s="17"/>
      <c r="L19" s="2"/>
      <c r="M19" s="4">
        <f>IF(AND($C$13&gt;=D$31*$D$9,$D$13&gt;=$D34*$D$9,$C$13&lt;E$31*$D$9,$D$13&lt;$D35*$D$9),E45*$D$15+E54*$D$16,0)</f>
        <v>0</v>
      </c>
      <c r="N19" s="12">
        <f t="shared" si="2"/>
        <v>0</v>
      </c>
      <c r="O19" s="12">
        <f t="shared" si="2"/>
        <v>0</v>
      </c>
      <c r="P19" s="12">
        <f t="shared" si="2"/>
        <v>0</v>
      </c>
      <c r="Q19" s="12">
        <f t="shared" si="2"/>
        <v>0</v>
      </c>
      <c r="R19" s="12">
        <f t="shared" si="2"/>
        <v>0</v>
      </c>
      <c r="S19" s="12"/>
      <c r="T19" s="23" t="s">
        <v>12</v>
      </c>
      <c r="U19" s="25">
        <f>SUM(U16:U17)</f>
        <v>14.231600212535419</v>
      </c>
      <c r="V19" s="2"/>
      <c r="W19" s="2"/>
      <c r="X19" s="2"/>
      <c r="Y19" s="2"/>
      <c r="Z19" s="2"/>
      <c r="AA19" s="2"/>
    </row>
    <row r="20" spans="2:27" x14ac:dyDescent="0.35">
      <c r="L20" s="2"/>
      <c r="M20" s="4">
        <f>IF(AND($C$13&gt;=D$31*$D$9,$D$13&gt;=$D35*$D$9,$C$13&lt;E$31*$D$9,$D$13&lt;$D36*$D$9),E46*$D$15+E55*$D$16,0)</f>
        <v>0</v>
      </c>
      <c r="N20" s="12">
        <f>IF(AND($C$13&gt;=E$31*$D$9,$D$13&gt;=$D35*$D$9,$C$13&lt;F$31*$D$9,$D$13&lt;$D36*$D$9),E46*$D$15+E55*$D$16,0)</f>
        <v>0</v>
      </c>
      <c r="O20" s="12">
        <f>IF(AND($C$13&gt;=F$31*$D$9,$D$13&gt;=$D35*$D$9,$C$13&lt;G$31*$D$9,$D$13&lt;$D36*$D$9),F46*$D$15+F55*$D$16,0)</f>
        <v>0</v>
      </c>
      <c r="P20" s="12">
        <f>IF(AND($C$13&gt;=G$31*$D$9,$D$13&gt;=$D35*$D$9,$C$13&lt;H$31*$D$9,$D$13&lt;$D36*$D$9),G46*$D$15+G55*$D$16,0)</f>
        <v>0</v>
      </c>
      <c r="Q20" s="12">
        <f>IF(AND($C$13&gt;=H$31*$D$9,$D$13&gt;=$D35*$D$9,$C$13&lt;I$31*$D$9,$D$13&lt;$D36*$D$9),H46*$D$15+H55*$D$16,0)</f>
        <v>0</v>
      </c>
      <c r="R20" s="12">
        <f>IF(AND($C$13&gt;=I$31*$D$9,$D$13&gt;=$D35*$D$9,$C$13&lt;J$31*$D$9),I46*$D$15+I55*$D$16,0)</f>
        <v>0</v>
      </c>
      <c r="S20" s="12"/>
      <c r="T20" s="5"/>
      <c r="V20" s="2"/>
      <c r="W20" s="2"/>
      <c r="X20" s="2"/>
      <c r="Y20" s="2"/>
      <c r="Z20" s="2"/>
      <c r="AA20" s="2"/>
    </row>
    <row r="21" spans="2:27" x14ac:dyDescent="0.35">
      <c r="B21" s="2"/>
      <c r="C21" s="2"/>
      <c r="D21" s="2"/>
      <c r="E21" s="3"/>
      <c r="F21" s="3"/>
      <c r="G21" s="3"/>
      <c r="H21" s="3"/>
      <c r="I21" s="3"/>
      <c r="J21" s="3"/>
      <c r="L21" s="2"/>
      <c r="M21" s="4">
        <f>IF(AND($C$13&gt;=D$31*$D$9,$D$13&gt;=$D36*$D$9,$C$13&lt;E$31*$D$9,$D$13&lt;$D37*$D$9),E47*$D$15+E56*$D$16,0)</f>
        <v>0</v>
      </c>
      <c r="N21" s="12">
        <f>IF(AND($C$13&gt;=E$31*$D$9,$D$13&gt;=$D36*$D$9,$C$13&lt;F$31*$D$9,$D$13&lt;$D37*$D$9),E47*$D$15+E56*$D$16,0)</f>
        <v>0</v>
      </c>
      <c r="O21" s="12">
        <f>IF(AND($C$13&gt;=F$31*$D$9,$D$13&gt;=$D36*$D$9,$C$13&lt;G$31*$D$9,$D$13&lt;$D37*$D$9),F47*$D$15+F56*$D$16,0)</f>
        <v>0</v>
      </c>
      <c r="P21" s="12">
        <f>IF(AND($C$13&gt;=G$31*$D$9,$D$13&gt;=$D36*$D$9,$C$13&lt;H$31*$D$9),G47*$D$15+G56*$D$16,0)</f>
        <v>0</v>
      </c>
      <c r="Q21" s="12">
        <f>IF(AND($C$13&gt;=H$31*$D$9,$D$13&gt;=$D36*$D$9,$C$13&lt;I$31*$D$9),H47*$D$15+H56*$D$16,0)</f>
        <v>0</v>
      </c>
      <c r="R21" s="12"/>
      <c r="S21" s="12"/>
      <c r="T21" s="5"/>
      <c r="V21" s="2"/>
      <c r="W21" s="2"/>
      <c r="X21" s="2"/>
      <c r="Y21" s="2"/>
      <c r="Z21" s="2"/>
      <c r="AA21" s="2"/>
    </row>
    <row r="22" spans="2:27" x14ac:dyDescent="0.35">
      <c r="B22" s="8" t="s">
        <v>13</v>
      </c>
      <c r="C22" s="3"/>
      <c r="D22" s="26">
        <v>3.737124917133895E-3</v>
      </c>
      <c r="E22" s="26">
        <v>3.2584360883403232E-2</v>
      </c>
      <c r="F22" s="26">
        <v>7.4341578983880316E-2</v>
      </c>
      <c r="G22" s="26">
        <v>0.1612347508479485</v>
      </c>
      <c r="H22" s="26">
        <v>0.17270147608214351</v>
      </c>
      <c r="I22" s="26">
        <v>7.5020460889531737E-2</v>
      </c>
      <c r="J22" s="26">
        <v>0.12806699640973129</v>
      </c>
      <c r="L22" s="2"/>
      <c r="M22" s="4">
        <f>IF(AND($C$13&gt;=D$31*$D$9,$D$13&gt;=$D37*$D$9,$C$13&lt;E$31*$D$9),E48*$D$15+E57*$D$16,0)</f>
        <v>0</v>
      </c>
      <c r="N22" s="12">
        <f>IF(AND($C$13&gt;=E$31*$D$9,$D$13&gt;=$D37*$D$9,$C$13&lt;F$31*$D$9),E48*$D$15+E57*$D$16,0)</f>
        <v>0</v>
      </c>
      <c r="O22" s="12">
        <f>IF(AND($C$13&gt;=F$31*$D$9,$D$13&gt;=$D37*$D$9,$C$13&lt;G$31*$D$9),F48*$D$15+F57*$D$16,0)</f>
        <v>0</v>
      </c>
      <c r="P22" s="12"/>
      <c r="Q22" s="12"/>
      <c r="R22" s="12"/>
      <c r="S22" s="12"/>
      <c r="T22" s="5"/>
      <c r="V22" s="2"/>
      <c r="W22" s="2"/>
      <c r="X22" s="2"/>
      <c r="Y22" s="2"/>
      <c r="Z22" s="2"/>
      <c r="AA22" s="2"/>
    </row>
    <row r="23" spans="2:27" x14ac:dyDescent="0.35">
      <c r="B23" s="8"/>
      <c r="C23" s="14"/>
      <c r="D23" s="26">
        <v>1.3824718473005169E-2</v>
      </c>
      <c r="E23" s="26">
        <v>7.41154668981992E-2</v>
      </c>
      <c r="F23" s="26">
        <v>6.8182733954617825E-2</v>
      </c>
      <c r="G23" s="26">
        <v>6.6244274033814721E-2</v>
      </c>
      <c r="H23" s="26">
        <v>4.8021833721519441E-2</v>
      </c>
      <c r="I23" s="26">
        <v>6.7878291740329666E-2</v>
      </c>
      <c r="J23" s="26">
        <v>6.2008923719009117E-2</v>
      </c>
      <c r="M23" s="4"/>
      <c r="N23" s="12"/>
      <c r="O23" s="10"/>
      <c r="P23" s="10"/>
      <c r="Q23" s="10"/>
      <c r="R23" s="10"/>
      <c r="S23" s="10"/>
    </row>
    <row r="24" spans="2:27" x14ac:dyDescent="0.35">
      <c r="B24" s="8"/>
      <c r="C24" s="14"/>
      <c r="D24" s="26">
        <v>-4.0328815503886603E-3</v>
      </c>
      <c r="E24" s="26">
        <v>-2.2964973963477669E-2</v>
      </c>
      <c r="F24" s="26">
        <v>-5.1936837751666437E-2</v>
      </c>
      <c r="G24" s="26">
        <v>-4.5290795710592337E-2</v>
      </c>
      <c r="H24" s="26">
        <v>-3.8591094230776828E-2</v>
      </c>
      <c r="I24" s="26">
        <v>-5.1145412243122718E-2</v>
      </c>
      <c r="J24" s="26">
        <v>-4.5260445639990682E-2</v>
      </c>
      <c r="L24" s="2"/>
      <c r="M24" s="4"/>
      <c r="N24" s="10"/>
      <c r="O24" s="10"/>
      <c r="P24" s="10"/>
      <c r="Q24" s="10"/>
      <c r="R24" s="10"/>
      <c r="S24" s="10"/>
    </row>
    <row r="25" spans="2:27" x14ac:dyDescent="0.35">
      <c r="B25" s="8"/>
      <c r="C25" s="14"/>
      <c r="D25" s="26">
        <v>-8.7515270539361475E-3</v>
      </c>
      <c r="E25" s="26">
        <v>-3.0087170631536871E-2</v>
      </c>
      <c r="F25" s="26">
        <v>-1.1723119417717609E-2</v>
      </c>
      <c r="G25" s="26">
        <v>-2.1430139712797142E-2</v>
      </c>
      <c r="H25" s="26">
        <v>-4.5367433986318586E-3</v>
      </c>
      <c r="I25" s="26">
        <v>-1.096484299536837E-2</v>
      </c>
      <c r="J25" s="26"/>
      <c r="L25" s="2" t="s">
        <v>14</v>
      </c>
      <c r="M25" s="4">
        <f t="shared" ref="M25:S25" si="3">M$4+M16</f>
        <v>0.26159874419937262</v>
      </c>
      <c r="N25" s="4">
        <f t="shared" si="3"/>
        <v>1.955061653004194</v>
      </c>
      <c r="O25" s="4">
        <f t="shared" si="3"/>
        <v>2.9736631593552127</v>
      </c>
      <c r="P25" s="4">
        <f t="shared" si="3"/>
        <v>4.8370425254384548</v>
      </c>
      <c r="Q25" s="4">
        <f t="shared" si="3"/>
        <v>3.45402952164287</v>
      </c>
      <c r="R25" s="4">
        <f t="shared" si="3"/>
        <v>0.75020460889531737</v>
      </c>
      <c r="S25" s="4">
        <f t="shared" si="3"/>
        <v>-5.4231897407914254</v>
      </c>
      <c r="T25" s="5"/>
    </row>
    <row r="26" spans="2:27" x14ac:dyDescent="0.35">
      <c r="B26" s="8"/>
      <c r="C26" s="14"/>
      <c r="D26" s="26">
        <v>-2.540794077379443E-3</v>
      </c>
      <c r="E26" s="26">
        <v>-1.2636667088709631E-2</v>
      </c>
      <c r="F26" s="27">
        <v>-2.387061159618337E-3</v>
      </c>
      <c r="G26" s="26">
        <v>2.1750505440465938E-3</v>
      </c>
      <c r="H26" s="26">
        <v>-5.4328172484691614E-3</v>
      </c>
      <c r="I26" s="26">
        <v>-2.853033560500044E-3</v>
      </c>
      <c r="J26" s="26"/>
      <c r="M26" s="4">
        <f t="shared" ref="M26:S27" si="4">M8+M17</f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5"/>
    </row>
    <row r="27" spans="2:27" x14ac:dyDescent="0.35">
      <c r="B27" s="8"/>
      <c r="C27" s="14"/>
      <c r="D27" s="26">
        <v>1.3852447159345251E-3</v>
      </c>
      <c r="E27" s="26">
        <v>-5.2678220065620653E-3</v>
      </c>
      <c r="F27" s="27">
        <v>9.7446650716135827E-4</v>
      </c>
      <c r="G27" s="26">
        <v>-3.2591205600334548E-3</v>
      </c>
      <c r="H27" s="26">
        <v>2.2782011514620362E-3</v>
      </c>
      <c r="I27" s="26"/>
      <c r="J27" s="26"/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5"/>
    </row>
    <row r="28" spans="2:27" x14ac:dyDescent="0.35">
      <c r="B28" s="8"/>
      <c r="C28" s="14"/>
      <c r="D28" s="26">
        <v>9.5014376938662242E-4</v>
      </c>
      <c r="E28" s="26">
        <v>2.1315888858160219E-3</v>
      </c>
      <c r="F28" s="27">
        <v>-8.049663978139613E-4</v>
      </c>
      <c r="G28" s="26"/>
      <c r="H28" s="26"/>
      <c r="I28" s="26"/>
      <c r="J28" s="26"/>
      <c r="M28" s="4">
        <f t="shared" ref="M28:R29" si="5">M10+M19</f>
        <v>0</v>
      </c>
      <c r="N28" s="4">
        <f t="shared" si="5"/>
        <v>0</v>
      </c>
      <c r="O28" s="4">
        <f t="shared" si="5"/>
        <v>0</v>
      </c>
      <c r="P28" s="4">
        <f t="shared" si="5"/>
        <v>0</v>
      </c>
      <c r="Q28" s="4">
        <f t="shared" si="5"/>
        <v>0</v>
      </c>
      <c r="R28" s="4">
        <f t="shared" si="5"/>
        <v>0</v>
      </c>
      <c r="S28" s="4"/>
      <c r="T28" s="5"/>
    </row>
    <row r="29" spans="2:27" x14ac:dyDescent="0.35">
      <c r="B29" s="8"/>
      <c r="C29" s="2"/>
      <c r="D29" s="2"/>
      <c r="E29" s="2"/>
      <c r="F29" s="2"/>
      <c r="G29" s="2"/>
      <c r="H29" s="2"/>
      <c r="I29" s="2"/>
      <c r="M29" s="4">
        <f t="shared" si="5"/>
        <v>0</v>
      </c>
      <c r="N29" s="4">
        <f t="shared" si="5"/>
        <v>0</v>
      </c>
      <c r="O29" s="4">
        <f t="shared" si="5"/>
        <v>0</v>
      </c>
      <c r="P29" s="4">
        <f t="shared" si="5"/>
        <v>0</v>
      </c>
      <c r="Q29" s="4">
        <f t="shared" si="5"/>
        <v>0</v>
      </c>
      <c r="R29" s="4">
        <f t="shared" si="5"/>
        <v>0</v>
      </c>
      <c r="S29" s="4"/>
      <c r="T29" s="5"/>
    </row>
    <row r="30" spans="2:27" x14ac:dyDescent="0.35">
      <c r="B30" s="8"/>
      <c r="C30" s="2"/>
      <c r="D30" s="2"/>
      <c r="E30" s="3"/>
      <c r="F30" s="3"/>
      <c r="G30" s="3"/>
      <c r="H30" s="3"/>
      <c r="I30" s="3"/>
      <c r="J30" s="3"/>
      <c r="M30" s="4">
        <f>M12+M21</f>
        <v>0</v>
      </c>
      <c r="N30" s="4">
        <f>N12+N21</f>
        <v>0</v>
      </c>
      <c r="O30" s="4">
        <f>O12+O21</f>
        <v>0</v>
      </c>
      <c r="P30" s="4">
        <f>P12+P21</f>
        <v>0</v>
      </c>
      <c r="Q30" s="4">
        <f>Q12+Q21</f>
        <v>0</v>
      </c>
      <c r="R30" s="4"/>
      <c r="S30" s="4"/>
      <c r="T30" s="5"/>
    </row>
    <row r="31" spans="2:27" x14ac:dyDescent="0.35">
      <c r="B31" s="8" t="s">
        <v>15</v>
      </c>
      <c r="C31" s="3"/>
      <c r="D31" s="2">
        <v>0</v>
      </c>
      <c r="E31" s="16">
        <v>0.1</v>
      </c>
      <c r="F31" s="16">
        <v>0.3</v>
      </c>
      <c r="G31" s="16">
        <v>0.4</v>
      </c>
      <c r="H31" s="16">
        <v>0.5</v>
      </c>
      <c r="I31" s="16">
        <v>0.6</v>
      </c>
      <c r="J31" s="16">
        <v>0.7</v>
      </c>
      <c r="K31" s="1">
        <v>0.9</v>
      </c>
      <c r="M31" s="4">
        <f>M13+M22</f>
        <v>0</v>
      </c>
      <c r="N31" s="4">
        <f>N13+N22</f>
        <v>0</v>
      </c>
      <c r="O31" s="4">
        <f>O13+O22</f>
        <v>0</v>
      </c>
      <c r="P31" s="10"/>
      <c r="Q31" s="10"/>
      <c r="R31" s="4"/>
      <c r="S31" s="4"/>
      <c r="T31" s="5"/>
    </row>
    <row r="32" spans="2:27" x14ac:dyDescent="0.35">
      <c r="C32" s="14"/>
      <c r="D32" s="2">
        <v>0.1</v>
      </c>
      <c r="V32" s="17"/>
      <c r="W32" s="6"/>
    </row>
    <row r="33" spans="2:23" x14ac:dyDescent="0.35">
      <c r="C33" s="14"/>
      <c r="D33" s="2">
        <v>0.3</v>
      </c>
      <c r="L33" s="2" t="s">
        <v>16</v>
      </c>
      <c r="M33" s="12">
        <f>IF(SUM($M$25:$S$31)&gt;=0,SUM($M$25:$S$31),0)</f>
        <v>8.8084104717439935</v>
      </c>
    </row>
    <row r="34" spans="2:23" x14ac:dyDescent="0.35">
      <c r="C34" s="14"/>
      <c r="D34" s="2">
        <v>0.4</v>
      </c>
      <c r="V34" s="17"/>
      <c r="W34" s="6"/>
    </row>
    <row r="35" spans="2:23" x14ac:dyDescent="0.35">
      <c r="C35" s="14"/>
      <c r="D35" s="2">
        <v>0.5</v>
      </c>
      <c r="T35" s="4"/>
      <c r="V35" s="18"/>
    </row>
    <row r="36" spans="2:23" x14ac:dyDescent="0.35">
      <c r="C36" s="14"/>
      <c r="D36" s="2">
        <v>0.6</v>
      </c>
      <c r="T36" s="4"/>
    </row>
    <row r="37" spans="2:23" x14ac:dyDescent="0.35">
      <c r="C37" s="14"/>
      <c r="D37" s="2">
        <v>0.7</v>
      </c>
      <c r="L37" s="12">
        <f>IF(C13+D13&lt;=130,M33,"")</f>
        <v>8.8084104717439935</v>
      </c>
      <c r="M37" s="1" t="str">
        <f>IF(C13+D13&lt;=130,"GWa","")</f>
        <v>GWa</v>
      </c>
      <c r="T37" s="4"/>
      <c r="U37" s="4"/>
    </row>
    <row r="38" spans="2:23" x14ac:dyDescent="0.35">
      <c r="L38" s="4">
        <f>IF(C13+D13&lt;=130,L37/C13*100,"")</f>
        <v>12.58344353106285</v>
      </c>
      <c r="M38" s="8" t="str">
        <f>IF(C13+D13&lt;=130,"%","")</f>
        <v>%</v>
      </c>
      <c r="T38" s="4"/>
    </row>
    <row r="40" spans="2:23" x14ac:dyDescent="0.35">
      <c r="L40" s="5"/>
      <c r="M40" s="5"/>
      <c r="N40" s="5"/>
      <c r="O40" s="5"/>
      <c r="P40" s="5"/>
      <c r="Q40" s="5"/>
      <c r="R40" s="5"/>
      <c r="S40" s="5"/>
    </row>
    <row r="41" spans="2:23" x14ac:dyDescent="0.35">
      <c r="B41" s="1" t="s">
        <v>17</v>
      </c>
      <c r="C41" s="2"/>
      <c r="D41" s="2"/>
      <c r="E41" s="3"/>
      <c r="F41" s="3"/>
      <c r="G41" s="3"/>
      <c r="H41" s="3"/>
      <c r="I41" s="3"/>
      <c r="J41" s="3"/>
      <c r="L41" s="5"/>
      <c r="M41" s="5"/>
      <c r="N41" s="5"/>
      <c r="O41" s="5"/>
      <c r="P41" s="5"/>
      <c r="Q41" s="5"/>
      <c r="R41" s="5"/>
      <c r="S41" s="5"/>
    </row>
    <row r="42" spans="2:23" x14ac:dyDescent="0.35">
      <c r="C42" s="3"/>
      <c r="D42" s="2">
        <v>0</v>
      </c>
      <c r="E42" s="13">
        <v>-3.8079208503087908E-2</v>
      </c>
      <c r="F42" s="13">
        <v>-4.9267592437044157E-2</v>
      </c>
      <c r="G42" s="13">
        <v>-0.17498255120140971</v>
      </c>
      <c r="H42" s="13">
        <v>-0.46578377750297473</v>
      </c>
      <c r="I42" s="13">
        <v>-0.38229683263069919</v>
      </c>
      <c r="J42" s="13">
        <v>-0.58164475177709596</v>
      </c>
      <c r="L42" s="5"/>
      <c r="M42" s="5"/>
      <c r="N42" s="5"/>
      <c r="O42" s="5"/>
      <c r="P42" s="5"/>
      <c r="Q42" s="5"/>
      <c r="R42" s="5"/>
      <c r="S42" s="5"/>
    </row>
    <row r="43" spans="2:23" x14ac:dyDescent="0.35">
      <c r="C43" s="14"/>
      <c r="D43" s="2">
        <v>-1.419223246491806E-2</v>
      </c>
      <c r="E43" s="13">
        <v>-0.14107784782470001</v>
      </c>
      <c r="F43" s="13">
        <v>-0.22514721961468451</v>
      </c>
      <c r="G43" s="13">
        <v>-0.33136602814465671</v>
      </c>
      <c r="H43" s="13">
        <v>-0.4351045304287916</v>
      </c>
      <c r="I43" s="13">
        <v>-0.50503876787636282</v>
      </c>
      <c r="J43" s="13">
        <v>-0.5553449424733008</v>
      </c>
      <c r="L43" s="5"/>
      <c r="M43" s="5"/>
      <c r="N43" s="5"/>
      <c r="O43" s="5"/>
      <c r="P43" s="5"/>
      <c r="Q43" s="5"/>
      <c r="R43" s="5"/>
      <c r="S43" s="5"/>
    </row>
    <row r="44" spans="2:23" x14ac:dyDescent="0.35">
      <c r="C44" s="14"/>
      <c r="D44" s="2">
        <v>-1.6241995077718022E-2</v>
      </c>
      <c r="E44" s="13">
        <v>-0.1243593841431062</v>
      </c>
      <c r="F44" s="13">
        <v>-0.1782162170375382</v>
      </c>
      <c r="G44" s="13">
        <v>-0.228181530141783</v>
      </c>
      <c r="H44" s="13">
        <v>-0.27658494665922839</v>
      </c>
      <c r="I44" s="13">
        <v>-0.31443279939247182</v>
      </c>
      <c r="J44" s="13">
        <v>-0.30038661694893448</v>
      </c>
      <c r="L44" s="5"/>
      <c r="M44" s="5"/>
      <c r="N44" s="5"/>
      <c r="O44" s="5"/>
      <c r="P44" s="5"/>
      <c r="Q44" s="5"/>
      <c r="R44" s="5"/>
      <c r="S44" s="5"/>
    </row>
    <row r="45" spans="2:23" x14ac:dyDescent="0.35">
      <c r="B45" s="8"/>
      <c r="C45" s="14"/>
      <c r="D45" s="2">
        <v>-1.7430645289866618E-2</v>
      </c>
      <c r="E45" s="13">
        <v>-8.9844986176049205E-2</v>
      </c>
      <c r="F45" s="13">
        <v>-0.106429764677167</v>
      </c>
      <c r="G45" s="13">
        <v>-0.11908560031755321</v>
      </c>
      <c r="H45" s="13">
        <v>-0.11438187862505129</v>
      </c>
      <c r="I45" s="13">
        <v>-0.1430240986471133</v>
      </c>
      <c r="J45" s="13"/>
      <c r="L45" s="5"/>
      <c r="M45" s="5"/>
      <c r="N45" s="5"/>
      <c r="O45" s="5"/>
      <c r="P45" s="5"/>
      <c r="Q45" s="5"/>
      <c r="R45" s="5"/>
      <c r="S45" s="5"/>
    </row>
    <row r="46" spans="2:23" x14ac:dyDescent="0.35">
      <c r="C46" s="14"/>
      <c r="D46" s="2">
        <v>-1.107935198956332E-2</v>
      </c>
      <c r="E46" s="13">
        <v>-5.1806374065241093E-2</v>
      </c>
      <c r="F46" s="13">
        <v>-4.5152419548450742E-2</v>
      </c>
      <c r="G46" s="13">
        <v>-3.6995941233702638E-2</v>
      </c>
      <c r="H46" s="13">
        <v>-7.9885241355733411E-3</v>
      </c>
      <c r="I46" s="13">
        <v>-1.5918474932473621E-2</v>
      </c>
      <c r="J46" s="13"/>
      <c r="L46" s="5"/>
      <c r="M46" s="5"/>
      <c r="N46" s="5"/>
      <c r="O46" s="5"/>
      <c r="P46" s="5"/>
      <c r="Q46" s="5"/>
      <c r="R46" s="5"/>
      <c r="S46" s="5"/>
    </row>
    <row r="47" spans="2:23" x14ac:dyDescent="0.35">
      <c r="C47" s="14"/>
      <c r="D47" s="2">
        <v>-5.9537974376803618E-3</v>
      </c>
      <c r="E47" s="13">
        <v>-1.871502997681276E-2</v>
      </c>
      <c r="F47" s="13">
        <v>-4.5491674394446688E-3</v>
      </c>
      <c r="G47" s="13">
        <v>3.0149248255476359E-2</v>
      </c>
      <c r="H47" s="13">
        <v>6.8561675932379565E-2</v>
      </c>
      <c r="I47" s="13"/>
      <c r="J47" s="13"/>
      <c r="L47" s="5"/>
      <c r="M47" s="5"/>
      <c r="N47" s="5"/>
      <c r="O47" s="5"/>
      <c r="P47" s="5"/>
      <c r="Q47" s="5"/>
      <c r="R47" s="5"/>
      <c r="S47" s="5"/>
    </row>
    <row r="48" spans="2:23" x14ac:dyDescent="0.35">
      <c r="C48" s="14"/>
      <c r="D48" s="2">
        <v>-1.004438729904129E-3</v>
      </c>
      <c r="E48" s="13">
        <v>2.0351370014955919E-2</v>
      </c>
      <c r="F48" s="13">
        <v>5.7885038039848749E-2</v>
      </c>
      <c r="G48" s="13"/>
      <c r="H48" s="13"/>
      <c r="I48" s="13"/>
      <c r="J48" s="13"/>
      <c r="L48" s="5"/>
      <c r="M48" s="5"/>
      <c r="N48" s="5"/>
      <c r="O48" s="5"/>
      <c r="P48" s="5"/>
      <c r="Q48" s="5"/>
      <c r="R48" s="5"/>
      <c r="S48" s="5"/>
    </row>
    <row r="49" spans="2:22" x14ac:dyDescent="0.35">
      <c r="L49" s="5"/>
      <c r="M49" s="5"/>
      <c r="N49" s="5"/>
      <c r="O49" s="5"/>
      <c r="P49" s="5"/>
      <c r="Q49" s="5"/>
      <c r="R49" s="5"/>
      <c r="S49" s="5"/>
    </row>
    <row r="50" spans="2:22" x14ac:dyDescent="0.35">
      <c r="B50" s="1" t="s">
        <v>18</v>
      </c>
      <c r="C50" s="2"/>
      <c r="D50" s="2"/>
      <c r="E50" s="3"/>
      <c r="F50" s="3"/>
      <c r="G50" s="3"/>
      <c r="H50" s="3"/>
      <c r="I50" s="3"/>
      <c r="J50" s="3"/>
      <c r="L50" s="5"/>
      <c r="M50" s="5"/>
      <c r="N50" s="5"/>
      <c r="O50" s="5"/>
      <c r="P50" s="5"/>
      <c r="Q50" s="5"/>
      <c r="R50" s="5"/>
      <c r="S50" s="5"/>
    </row>
    <row r="51" spans="2:22" x14ac:dyDescent="0.35">
      <c r="C51" s="3"/>
      <c r="D51" s="2">
        <v>0</v>
      </c>
      <c r="E51" s="13">
        <v>-0.15107316389079509</v>
      </c>
      <c r="F51" s="13">
        <v>-0.26865265913172459</v>
      </c>
      <c r="G51" s="13">
        <v>-0.51301507943517621</v>
      </c>
      <c r="H51" s="13">
        <v>-0.65992305835604659</v>
      </c>
      <c r="I51" s="13">
        <v>-0.77619455026609241</v>
      </c>
      <c r="J51" s="13">
        <v>-1.0846379481582851</v>
      </c>
      <c r="L51" s="5"/>
      <c r="M51" s="5"/>
      <c r="N51" s="5"/>
      <c r="O51" s="5"/>
      <c r="P51" s="5"/>
      <c r="Q51" s="5"/>
      <c r="R51" s="5"/>
      <c r="S51" s="5"/>
      <c r="V51" s="18"/>
    </row>
    <row r="52" spans="2:22" x14ac:dyDescent="0.35">
      <c r="C52" s="14"/>
      <c r="D52" s="2">
        <v>-1.707913159101493E-3</v>
      </c>
      <c r="E52" s="13">
        <v>-0.25397992778401263</v>
      </c>
      <c r="F52" s="13">
        <v>-0.64615158590874722</v>
      </c>
      <c r="G52" s="13">
        <v>-0.87396087390555088</v>
      </c>
      <c r="H52" s="13">
        <v>-1.121633891275849</v>
      </c>
      <c r="I52" s="13">
        <v>-1.2890354489168869</v>
      </c>
      <c r="J52" s="13">
        <v>-1.444521156155731</v>
      </c>
      <c r="L52" s="5"/>
      <c r="M52" s="5"/>
      <c r="N52" s="5"/>
      <c r="O52" s="5"/>
      <c r="P52" s="5"/>
      <c r="Q52" s="5"/>
      <c r="R52" s="5"/>
      <c r="S52" s="5"/>
      <c r="T52" s="10"/>
      <c r="V52" s="18"/>
    </row>
    <row r="53" spans="2:22" x14ac:dyDescent="0.35">
      <c r="C53" s="14"/>
      <c r="D53" s="2">
        <v>-4.7466089153598038E-3</v>
      </c>
      <c r="E53" s="13">
        <v>-0.26834315493024452</v>
      </c>
      <c r="F53" s="13">
        <v>-0.55111708772255519</v>
      </c>
      <c r="G53" s="13">
        <v>-0.85109476574677323</v>
      </c>
      <c r="H53" s="13">
        <v>-1.0779362957933809</v>
      </c>
      <c r="I53" s="13">
        <v>-1.289670401863402</v>
      </c>
      <c r="J53" s="13">
        <v>-1.1193469870993731</v>
      </c>
      <c r="L53" s="5"/>
      <c r="M53" s="5"/>
      <c r="N53" s="5"/>
      <c r="O53" s="5"/>
      <c r="P53" s="5"/>
      <c r="Q53" s="5"/>
      <c r="R53" s="5"/>
      <c r="S53" s="5"/>
    </row>
    <row r="54" spans="2:22" x14ac:dyDescent="0.35">
      <c r="C54" s="14"/>
      <c r="D54" s="2">
        <v>-4.1158806057208737E-2</v>
      </c>
      <c r="E54" s="13">
        <v>-0.20976464548745691</v>
      </c>
      <c r="F54" s="13">
        <v>-0.50066309369935957</v>
      </c>
      <c r="G54" s="13">
        <v>-0.82746235922078948</v>
      </c>
      <c r="H54" s="13">
        <v>-1.061814793797657</v>
      </c>
      <c r="I54" s="13">
        <v>-1.2409098287520111</v>
      </c>
      <c r="J54" s="13"/>
    </row>
    <row r="55" spans="2:22" x14ac:dyDescent="0.35">
      <c r="B55" s="8"/>
      <c r="C55" s="14"/>
      <c r="D55" s="2">
        <v>-8.5583628597030049E-3</v>
      </c>
      <c r="E55" s="13">
        <v>-0.18802327836448329</v>
      </c>
      <c r="F55" s="13">
        <v>-0.51709513214894065</v>
      </c>
      <c r="G55" s="13">
        <v>-0.76050022176470311</v>
      </c>
      <c r="H55" s="13">
        <v>-1.0681665127720239</v>
      </c>
      <c r="I55" s="13">
        <v>-1.094311838397483</v>
      </c>
      <c r="J55" s="13"/>
      <c r="N55" s="19"/>
      <c r="O55" s="19"/>
    </row>
    <row r="56" spans="2:22" x14ac:dyDescent="0.35">
      <c r="C56" s="14"/>
      <c r="D56" s="2">
        <v>-1.243107319904072E-2</v>
      </c>
      <c r="E56" s="13">
        <v>-0.25237941226098481</v>
      </c>
      <c r="F56" s="13">
        <v>-0.49628899342618249</v>
      </c>
      <c r="G56" s="13">
        <v>-0.76510351698176338</v>
      </c>
      <c r="H56" s="13">
        <v>-1.057533487248302</v>
      </c>
      <c r="I56" s="13"/>
      <c r="J56" s="13"/>
      <c r="N56" s="19"/>
      <c r="O56" s="19"/>
    </row>
    <row r="57" spans="2:22" x14ac:dyDescent="0.35">
      <c r="C57" s="14"/>
      <c r="D57" s="2">
        <v>9.4008689511788385E-3</v>
      </c>
      <c r="E57" s="13">
        <v>-0.26877307620967228</v>
      </c>
      <c r="F57" s="13">
        <v>-0.50754835005913312</v>
      </c>
      <c r="G57" s="13"/>
      <c r="H57" s="13"/>
      <c r="I57" s="13"/>
      <c r="J57" s="13"/>
    </row>
    <row r="58" spans="2:22" ht="16.5" customHeight="1" x14ac:dyDescent="0.35">
      <c r="J58" s="20"/>
    </row>
    <row r="59" spans="2:22" ht="16.5" customHeight="1" x14ac:dyDescent="0.35">
      <c r="B59" s="20"/>
      <c r="C59" s="20"/>
      <c r="D59" s="20"/>
      <c r="E59" s="20"/>
      <c r="F59" s="20"/>
      <c r="G59" s="20"/>
      <c r="H59" s="20"/>
      <c r="I59" s="20"/>
      <c r="J59" s="20"/>
    </row>
    <row r="60" spans="2:22" ht="16.5" customHeight="1" x14ac:dyDescent="0.35">
      <c r="B60" s="20"/>
      <c r="C60" s="20"/>
      <c r="D60" s="20"/>
      <c r="E60" s="20"/>
      <c r="F60" s="20"/>
      <c r="G60" s="20"/>
      <c r="H60" s="20"/>
      <c r="I60" s="20"/>
      <c r="J60" s="20"/>
    </row>
    <row r="61" spans="2:22" ht="16.5" customHeight="1" x14ac:dyDescent="0.35">
      <c r="B61" s="20"/>
      <c r="C61" s="20"/>
      <c r="D61" s="20"/>
      <c r="E61" s="20"/>
      <c r="F61" s="20"/>
      <c r="G61" s="20"/>
      <c r="H61" s="20"/>
      <c r="I61" s="20"/>
      <c r="J61" s="20"/>
    </row>
    <row r="62" spans="2:22" ht="16.5" customHeight="1" x14ac:dyDescent="0.35">
      <c r="B62" s="20"/>
      <c r="C62" s="20"/>
      <c r="D62" s="20"/>
      <c r="E62" s="20"/>
      <c r="F62" s="20"/>
      <c r="G62" s="20"/>
      <c r="H62" s="20"/>
      <c r="I62" s="20"/>
      <c r="J62" s="20"/>
    </row>
    <row r="63" spans="2:22" ht="16.5" customHeight="1" x14ac:dyDescent="0.35">
      <c r="B63" s="20"/>
      <c r="C63" s="20"/>
      <c r="D63" s="20"/>
      <c r="E63" s="20"/>
      <c r="F63" s="20"/>
      <c r="G63" s="20"/>
      <c r="H63" s="20"/>
      <c r="I63" s="20"/>
      <c r="J63" s="20"/>
    </row>
    <row r="64" spans="2:22" ht="16.5" customHeight="1" x14ac:dyDescent="0.35">
      <c r="B64" s="20"/>
      <c r="C64" s="20"/>
      <c r="D64" s="20"/>
      <c r="E64" s="20"/>
      <c r="F64" s="20"/>
      <c r="G64" s="20"/>
      <c r="H64" s="20"/>
      <c r="I64" s="20"/>
      <c r="J64" s="20"/>
    </row>
    <row r="65" spans="2:10" ht="16.5" customHeight="1" x14ac:dyDescent="0.35">
      <c r="B65" s="20"/>
      <c r="C65" s="20"/>
      <c r="D65" s="20"/>
      <c r="E65" s="20"/>
      <c r="F65" s="20"/>
      <c r="G65" s="20"/>
      <c r="H65" s="20"/>
      <c r="I65" s="20"/>
      <c r="J65" s="20"/>
    </row>
    <row r="66" spans="2:10" ht="16.5" customHeight="1" x14ac:dyDescent="0.35">
      <c r="B66" s="20"/>
      <c r="C66" s="20"/>
      <c r="D66" s="20"/>
      <c r="E66" s="20"/>
      <c r="F66" s="20"/>
      <c r="G66" s="20"/>
      <c r="H66" s="20"/>
      <c r="I66" s="20"/>
      <c r="J66" s="20"/>
    </row>
    <row r="67" spans="2:10" ht="16.5" customHeight="1" x14ac:dyDescent="0.35">
      <c r="B67" s="20"/>
      <c r="D67" s="20"/>
      <c r="E67" s="20"/>
      <c r="F67" s="20"/>
      <c r="G67" s="20"/>
      <c r="H67" s="20"/>
      <c r="I67" s="20"/>
      <c r="J67" s="20"/>
    </row>
    <row r="68" spans="2:10" ht="16.5" customHeight="1" x14ac:dyDescent="0.35">
      <c r="B68" s="20"/>
      <c r="C68" s="20"/>
      <c r="E68" s="13"/>
      <c r="F68" s="13"/>
      <c r="G68" s="13"/>
      <c r="H68" s="13"/>
      <c r="I68" s="13"/>
      <c r="J68" s="13"/>
    </row>
    <row r="69" spans="2:10" ht="16.5" customHeight="1" x14ac:dyDescent="0.35">
      <c r="C69" s="20"/>
      <c r="E69" s="13"/>
      <c r="F69" s="13"/>
      <c r="G69" s="13"/>
      <c r="H69" s="13"/>
      <c r="I69" s="13"/>
      <c r="J69" s="13"/>
    </row>
    <row r="70" spans="2:10" ht="16.5" customHeight="1" x14ac:dyDescent="0.35">
      <c r="C70" s="20"/>
      <c r="E70" s="13"/>
      <c r="F70" s="13"/>
      <c r="G70" s="13"/>
      <c r="H70" s="13"/>
      <c r="I70" s="13"/>
      <c r="J70" s="13"/>
    </row>
    <row r="71" spans="2:10" ht="16.5" customHeight="1" x14ac:dyDescent="0.35">
      <c r="C71" s="20"/>
      <c r="E71" s="13"/>
      <c r="F71" s="13"/>
      <c r="G71" s="13"/>
      <c r="H71" s="13"/>
      <c r="I71" s="13"/>
      <c r="J71" s="13"/>
    </row>
    <row r="72" spans="2:10" ht="16.5" customHeight="1" x14ac:dyDescent="0.35">
      <c r="C72" s="20"/>
      <c r="E72" s="13"/>
      <c r="F72" s="15"/>
      <c r="G72" s="13"/>
      <c r="H72" s="13"/>
      <c r="I72" s="13"/>
      <c r="J72" s="13"/>
    </row>
    <row r="73" spans="2:10" ht="16.5" customHeight="1" x14ac:dyDescent="0.35">
      <c r="C73" s="20"/>
      <c r="E73" s="13"/>
      <c r="F73" s="15"/>
      <c r="G73" s="13"/>
      <c r="H73" s="13"/>
      <c r="I73" s="13"/>
      <c r="J73" s="13"/>
    </row>
    <row r="74" spans="2:10" ht="16.5" customHeight="1" x14ac:dyDescent="0.35">
      <c r="C74" s="20"/>
      <c r="E74" s="13"/>
      <c r="F74" s="15"/>
      <c r="G74" s="13"/>
      <c r="H74" s="13"/>
      <c r="I74" s="13"/>
      <c r="J74" s="13"/>
    </row>
    <row r="75" spans="2:10" ht="16.5" customHeight="1" x14ac:dyDescent="0.35">
      <c r="C75" s="20"/>
      <c r="D75" s="20"/>
      <c r="E75" s="20"/>
      <c r="F75" s="20"/>
      <c r="G75" s="20"/>
      <c r="H75" s="20"/>
      <c r="I75" s="20"/>
    </row>
    <row r="76" spans="2:10" ht="16.5" customHeight="1" x14ac:dyDescent="0.35">
      <c r="C76" s="20"/>
      <c r="D76" s="20"/>
      <c r="E76" s="20"/>
      <c r="F76" s="20"/>
      <c r="G76" s="20"/>
      <c r="H76" s="20"/>
      <c r="I76" s="20"/>
    </row>
    <row r="77" spans="2:10" ht="16.5" customHeight="1" x14ac:dyDescent="0.35">
      <c r="D77" s="20"/>
      <c r="E77" s="20"/>
      <c r="F77" s="20"/>
      <c r="G77" s="20"/>
      <c r="H77" s="20"/>
      <c r="I77" s="20"/>
    </row>
    <row r="78" spans="2:10" ht="16.5" customHeight="1" x14ac:dyDescent="0.35">
      <c r="D78" s="20"/>
      <c r="E78" s="20"/>
      <c r="F78" s="20"/>
      <c r="G78" s="20"/>
      <c r="H78" s="20"/>
      <c r="I78" s="20"/>
    </row>
    <row r="79" spans="2:10" ht="16.5" customHeight="1" x14ac:dyDescent="0.35">
      <c r="D79" s="20"/>
      <c r="E79" s="20"/>
      <c r="F79" s="20"/>
      <c r="G79" s="20"/>
      <c r="H79" s="20"/>
      <c r="I79" s="20"/>
    </row>
  </sheetData>
  <pageMargins left="0.7" right="0.7" top="0.75" bottom="0.75" header="0.3" footer="0.3"/>
  <pageSetup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79"/>
  <sheetViews>
    <sheetView topLeftCell="A5" zoomScale="68" zoomScaleNormal="50" workbookViewId="0">
      <selection activeCell="C13" sqref="C13"/>
    </sheetView>
  </sheetViews>
  <sheetFormatPr defaultRowHeight="14.5" x14ac:dyDescent="0.35"/>
  <cols>
    <col min="1" max="1" width="8.7265625" style="2" customWidth="1"/>
    <col min="2" max="2" width="13.6328125" style="2" customWidth="1"/>
    <col min="3" max="3" width="14.81640625" style="2" customWidth="1"/>
    <col min="4" max="4" width="14.54296875" style="2" customWidth="1"/>
    <col min="5" max="10" width="10.36328125" style="2" bestFit="1" customWidth="1"/>
    <col min="11" max="11" width="8.7265625" style="2" customWidth="1"/>
    <col min="12" max="12" width="43.6328125" style="2" bestFit="1" customWidth="1"/>
    <col min="13" max="13" width="16.26953125" style="2" customWidth="1"/>
    <col min="14" max="14" width="12.36328125" style="2" customWidth="1"/>
    <col min="15" max="15" width="10.54296875" style="2" bestFit="1" customWidth="1"/>
    <col min="16" max="19" width="10.1796875" style="2" bestFit="1" customWidth="1"/>
    <col min="20" max="21" width="19.81640625" style="2" customWidth="1"/>
    <col min="22" max="41" width="8.7265625" style="2" customWidth="1"/>
    <col min="42" max="16384" width="8.7265625" style="2"/>
  </cols>
  <sheetData>
    <row r="2" spans="2:23" ht="18" customHeight="1" x14ac:dyDescent="0.35">
      <c r="B2" s="16"/>
      <c r="C2" s="16"/>
      <c r="D2" s="16"/>
      <c r="E2" s="16"/>
      <c r="F2" s="16"/>
      <c r="G2" s="16"/>
    </row>
    <row r="3" spans="2:23" x14ac:dyDescent="0.35">
      <c r="B3" s="16"/>
      <c r="C3" s="16"/>
      <c r="D3" s="16"/>
      <c r="E3" s="16"/>
      <c r="F3" s="16"/>
      <c r="G3" s="16"/>
      <c r="K3" s="3"/>
    </row>
    <row r="4" spans="2:23" x14ac:dyDescent="0.35">
      <c r="B4" s="16"/>
      <c r="C4" s="16"/>
      <c r="D4" s="16"/>
      <c r="E4" s="16"/>
      <c r="F4" s="16"/>
      <c r="G4" s="16"/>
      <c r="L4" s="2" t="s">
        <v>1</v>
      </c>
      <c r="M4" s="13">
        <f>IF( $C$13&gt;($D$31*$D$9),D22*($C$13-$D$31*$D$9),0)</f>
        <v>7.0992250172109514E-2</v>
      </c>
      <c r="N4" s="13">
        <f>IF( $C$13&gt;($E$31*$D$9),E22*($C$13-$E$31*$D$9),0)</f>
        <v>5.3085158314312881</v>
      </c>
      <c r="O4" s="13">
        <f>IF( $C$13&gt;($F$31*$D$9),F22*($C$13-$F$31*$D$9),0)</f>
        <v>0.48185355058899848</v>
      </c>
      <c r="P4" s="13">
        <f>IF( $C$13&gt;($G$31*$D$9),G22*($C$13-$G$31*$D$9),0)</f>
        <v>0</v>
      </c>
      <c r="Q4" s="13">
        <f>IF( $C$13&gt;($H$31*$D$9),H22*($C$13-$H$31*$D$9),0)</f>
        <v>0</v>
      </c>
      <c r="R4" s="13">
        <f>IF( $C$13&gt;($I$31*$D$9),I22*($C$13-$I$31*$D$9),0)</f>
        <v>0</v>
      </c>
      <c r="S4" s="13">
        <f>IF( $C$13&gt;($J$31*$D$9),J22*($C$13-$J$31*$D$9),0)</f>
        <v>0</v>
      </c>
      <c r="T4" s="16"/>
      <c r="W4" s="3"/>
    </row>
    <row r="5" spans="2:23" ht="16.25" customHeight="1" x14ac:dyDescent="0.35">
      <c r="B5" s="16"/>
      <c r="C5" s="16"/>
      <c r="D5" s="16"/>
      <c r="E5" s="16"/>
      <c r="F5" s="16"/>
      <c r="G5" s="16"/>
      <c r="K5" s="7"/>
      <c r="N5" s="4"/>
      <c r="O5" s="4"/>
      <c r="P5" s="4"/>
      <c r="Q5" s="4"/>
      <c r="R5" s="4"/>
      <c r="S5" s="4"/>
      <c r="T5" s="16"/>
      <c r="U5" s="16"/>
      <c r="V5" s="16"/>
    </row>
    <row r="6" spans="2:23" x14ac:dyDescent="0.35">
      <c r="B6" s="16"/>
      <c r="C6" s="16"/>
      <c r="D6" s="16"/>
      <c r="E6" s="16"/>
      <c r="F6" s="16"/>
      <c r="G6" s="16"/>
      <c r="K6" s="3"/>
      <c r="U6" s="16"/>
      <c r="V6" s="16"/>
    </row>
    <row r="7" spans="2:23" ht="16.25" customHeight="1" x14ac:dyDescent="0.35">
      <c r="B7" s="16"/>
      <c r="C7" s="16"/>
      <c r="D7" s="16"/>
      <c r="E7" s="16"/>
      <c r="F7" s="16"/>
      <c r="G7" s="16"/>
      <c r="L7" s="2" t="s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6"/>
      <c r="U7" s="16"/>
      <c r="V7" s="16"/>
    </row>
    <row r="8" spans="2:23" x14ac:dyDescent="0.35">
      <c r="K8" s="7"/>
      <c r="M8" s="13">
        <f t="shared" ref="M8:S9" si="0">IF(AND($D$13&gt;$D32*$D$9,$C$13&gt;=E$31*$D$9),D23*($D$13-$D32*$D$9),0)</f>
        <v>-3.2183549472192298E-2</v>
      </c>
      <c r="N8" s="13">
        <f t="shared" si="0"/>
        <v>-0.58876824182001486</v>
      </c>
      <c r="O8" s="13">
        <f t="shared" si="0"/>
        <v>0</v>
      </c>
      <c r="P8" s="13">
        <f t="shared" si="0"/>
        <v>0</v>
      </c>
      <c r="Q8" s="13">
        <f t="shared" si="0"/>
        <v>0</v>
      </c>
      <c r="R8" s="13">
        <f t="shared" si="0"/>
        <v>0</v>
      </c>
      <c r="S8" s="13">
        <f t="shared" si="0"/>
        <v>0</v>
      </c>
      <c r="T8" s="16"/>
      <c r="U8" s="16"/>
      <c r="V8" s="16"/>
    </row>
    <row r="9" spans="2:23" ht="16.5" customHeight="1" x14ac:dyDescent="0.35">
      <c r="C9" s="2" t="s">
        <v>2</v>
      </c>
      <c r="D9" s="9">
        <v>100</v>
      </c>
      <c r="E9" s="3" t="s">
        <v>3</v>
      </c>
      <c r="F9" s="16"/>
      <c r="K9" s="7"/>
      <c r="M9" s="13">
        <f t="shared" si="0"/>
        <v>1.0978966397191741E-2</v>
      </c>
      <c r="N9" s="13">
        <f t="shared" si="0"/>
        <v>-0.12951904994924632</v>
      </c>
      <c r="O9" s="13">
        <f t="shared" si="0"/>
        <v>0</v>
      </c>
      <c r="P9" s="13">
        <f t="shared" si="0"/>
        <v>0</v>
      </c>
      <c r="Q9" s="13">
        <f t="shared" si="0"/>
        <v>0</v>
      </c>
      <c r="R9" s="13">
        <f t="shared" si="0"/>
        <v>0</v>
      </c>
      <c r="S9" s="13">
        <f t="shared" si="0"/>
        <v>0</v>
      </c>
      <c r="T9" s="16"/>
    </row>
    <row r="10" spans="2:23" x14ac:dyDescent="0.35">
      <c r="F10" s="16"/>
      <c r="K10" s="7"/>
      <c r="M10" s="13">
        <f t="shared" ref="M10:R11" si="1">IF(AND($D$13&gt;$D34*$D$9,$C$13&gt;=E$31*$D$9),D25*($D$13-$D34*$D$9),0)</f>
        <v>0</v>
      </c>
      <c r="N10" s="13">
        <f t="shared" si="1"/>
        <v>0</v>
      </c>
      <c r="O10" s="13">
        <f t="shared" si="1"/>
        <v>0</v>
      </c>
      <c r="P10" s="13">
        <f t="shared" si="1"/>
        <v>0</v>
      </c>
      <c r="Q10" s="13">
        <f t="shared" si="1"/>
        <v>0</v>
      </c>
      <c r="R10" s="13">
        <f t="shared" si="1"/>
        <v>0</v>
      </c>
      <c r="S10" s="13"/>
      <c r="T10" s="16"/>
    </row>
    <row r="11" spans="2:23" x14ac:dyDescent="0.35">
      <c r="C11" s="16"/>
      <c r="F11" s="16"/>
      <c r="K11" s="7"/>
      <c r="M11" s="13">
        <f t="shared" si="1"/>
        <v>0</v>
      </c>
      <c r="N11" s="13">
        <f t="shared" si="1"/>
        <v>0</v>
      </c>
      <c r="O11" s="13">
        <f t="shared" si="1"/>
        <v>0</v>
      </c>
      <c r="P11" s="13">
        <f t="shared" si="1"/>
        <v>0</v>
      </c>
      <c r="Q11" s="13">
        <f t="shared" si="1"/>
        <v>0</v>
      </c>
      <c r="R11" s="13">
        <f t="shared" si="1"/>
        <v>0</v>
      </c>
      <c r="S11" s="13"/>
      <c r="T11" s="16"/>
    </row>
    <row r="12" spans="2:23" x14ac:dyDescent="0.35">
      <c r="C12" s="2" t="s">
        <v>5</v>
      </c>
      <c r="D12" s="2" t="s">
        <v>4</v>
      </c>
      <c r="F12" s="16"/>
      <c r="K12" s="7"/>
      <c r="M12" s="13">
        <f>IF(AND($D$13&gt;$D36*$D$9,$C$13&gt;=E$31*$D$9),D27*($D$13-$D36*$D$9),0)</f>
        <v>0</v>
      </c>
      <c r="N12" s="13">
        <f>IF(AND($D$13&gt;$D36*$D$9,$C$13&gt;=F$31*$D$9),E27*($D$13-$D36*$D$9),0)</f>
        <v>0</v>
      </c>
      <c r="O12" s="13">
        <f>IF(AND($D$13&gt;$D36*$D$9,$C$13&gt;=G$31*$D$9),F27*($D$13-$D36*$D$9),0)</f>
        <v>0</v>
      </c>
      <c r="P12" s="13">
        <f>IF(AND($D$13&gt;$D36*$D$9,$C$13&gt;=H$31*$D$9),G27*($D$13-$D36*$D$9),0)</f>
        <v>0</v>
      </c>
      <c r="Q12" s="13">
        <f>IF(AND($D$13&gt;$D36*$D$9,$C$13&gt;=I$31*$D$9),H27*($D$13-$D36*$D$9),0)</f>
        <v>0</v>
      </c>
      <c r="R12" s="13"/>
      <c r="S12" s="13"/>
      <c r="T12" s="16"/>
    </row>
    <row r="13" spans="2:23" x14ac:dyDescent="0.35">
      <c r="C13" s="2">
        <v>31</v>
      </c>
      <c r="D13" s="2">
        <v>40</v>
      </c>
      <c r="E13" s="3" t="s">
        <v>3</v>
      </c>
      <c r="F13" s="16"/>
      <c r="K13" s="7"/>
      <c r="M13" s="13">
        <f>IF(AND($D$13&gt;$D37*$D$9,$C$13&gt;=E$31*$D$9),D28*($D$13-$D37*$D$9),0)</f>
        <v>0</v>
      </c>
      <c r="N13" s="13">
        <f>IF(AND($D$13&gt;$D37*$D$9,$C$13&gt;=F$31*$D$9),E28*($D$13-$D37*$D$9),0)</f>
        <v>0</v>
      </c>
      <c r="O13" s="13">
        <f>IF(AND($D$13&gt;$D37*$D$9,$C$13&gt;=G$31*$D$9),F28*($D$13-$D37*$D$9),0)</f>
        <v>0</v>
      </c>
      <c r="P13" s="10"/>
      <c r="Q13" s="10"/>
      <c r="R13" s="4"/>
      <c r="S13" s="4"/>
      <c r="T13" s="16"/>
    </row>
    <row r="14" spans="2:23" x14ac:dyDescent="0.35">
      <c r="F14" s="16"/>
      <c r="N14" s="4"/>
      <c r="O14" s="4"/>
      <c r="P14" s="4"/>
      <c r="Q14" s="4"/>
      <c r="R14" s="4"/>
      <c r="S14" s="4"/>
    </row>
    <row r="15" spans="2:23" x14ac:dyDescent="0.35">
      <c r="C15" s="2" t="s">
        <v>7</v>
      </c>
      <c r="D15" s="7">
        <v>0</v>
      </c>
      <c r="E15" s="3" t="s">
        <v>3</v>
      </c>
      <c r="F15" s="16"/>
    </row>
    <row r="16" spans="2:23" x14ac:dyDescent="0.35">
      <c r="C16" s="2" t="s">
        <v>6</v>
      </c>
      <c r="D16" s="7">
        <v>0</v>
      </c>
      <c r="E16" s="3" t="s">
        <v>3</v>
      </c>
      <c r="F16" s="16"/>
      <c r="L16" s="2" t="s">
        <v>8</v>
      </c>
      <c r="M16" s="4">
        <f>IF(AND($C$13&lt;E$31*$D$9,$C$13&gt;=D$31*$D$9,$D$13&lt;=$D31*$D$9),E42*$D$15+E51*$D$16,0)</f>
        <v>0</v>
      </c>
      <c r="N16" s="12">
        <f>IF(AND($C$13&lt;F$31*$D$9,$C$13&gt;=E$31*$D$9,$D$13&lt;=$E31*$D$9),E42*$D$15+E51*$D$16,0)</f>
        <v>0</v>
      </c>
      <c r="O16" s="12">
        <f>IF(AND($C$13&lt;G$31*$D$9,$C$13&gt;=F$31*$D$9,$D$13&lt;=$E31*$D$9),F42*$D$15+F51*$D$16,0)</f>
        <v>0</v>
      </c>
      <c r="P16" s="12">
        <f>IF(AND($C$13&lt;H$31*$D$9,$C$13&gt;=G$31*$D$9,$D$13&lt;=$E31*$D$9),G42*$D$15+G51*$D$16,0)</f>
        <v>0</v>
      </c>
      <c r="Q16" s="12">
        <f>IF(AND($C$13&lt;I$31*$D$9,$C$13&gt;=H$31*$D$9,$D$13&lt;=$E31*$D$9),H42*$D$15+H51*$D$16,0)</f>
        <v>0</v>
      </c>
      <c r="R16" s="12">
        <f>IF(AND($C$13&lt;J$31*$D$9,$C$13&gt;=I$31*$D$9,$D$13&lt;=$E31*$D$9),I42*$D$15+I51*$D$16,0)</f>
        <v>0</v>
      </c>
      <c r="S16" s="12">
        <f>IF(AND($C$13&gt;=J$31*$D$9,$D$13&lt;=$E31*$D$9),J42*$D$15+J51*$D$16,0)</f>
        <v>0</v>
      </c>
      <c r="T16" s="23" t="s">
        <v>9</v>
      </c>
      <c r="U16" s="17">
        <f>SUM(M4:S4)</f>
        <v>5.8613616321923958</v>
      </c>
    </row>
    <row r="17" spans="2:23" x14ac:dyDescent="0.35">
      <c r="M17" s="4">
        <f>IF(AND($C$13&gt;=D$31*$D$9,$D$13&gt;$D31*$D$9,$C$13&lt;E$31*$D$9,$D$13&lt;$D33*$D$9),E43*$D$15+E52*$D$16,0)</f>
        <v>0</v>
      </c>
      <c r="N17" s="12">
        <f>IF(AND($C$13&gt;=E$31*$D$9,$D$13&gt;$E31*$D$9,$C$13&lt;F$31*$D$9,$D$13&lt;$D33*$D$9),E43*$D$15+E52*$D$16,0)</f>
        <v>0</v>
      </c>
      <c r="O17" s="12">
        <f>IF(AND($C$13&gt;=F$31*$D$9,$D$13&gt;$E31*$D$9,$C$13&lt;G$31*$D$9,$D$13&lt;$D33*$D$9),F43*$D$15+F52*$D$16,0)</f>
        <v>0</v>
      </c>
      <c r="P17" s="12">
        <f>IF(AND($C$13&gt;=G$31*$D$9,$D$13&gt;$E31*$D$9,$C$13&lt;H$31*$D$9,$D$13&lt;$D33*$D$9),G43*$D$15+G52*$D$16,0)</f>
        <v>0</v>
      </c>
      <c r="Q17" s="12">
        <f>IF(AND($C$13&gt;=H$31*$D$9,$D$13&gt;$E31*$D$9,$C$13&lt;I$31*$D$9,$D$13&lt;$D33*$D$9),H43*$D$15+H52*$D$16,0)</f>
        <v>0</v>
      </c>
      <c r="R17" s="12">
        <f>IF(AND($C$13&gt;=I$31*$D$9,$D$13&gt;$E31*$D$9,$C$13&lt;J$31*$D$9,$D$13&lt;$D33*$D$9),I43*$D$15+I52*$D$16,0)</f>
        <v>0</v>
      </c>
      <c r="S17" s="12">
        <f>IF(AND($C$13&gt;=J$31*$D$9,$D$13&gt;$E31*$D$9,$D$13&lt;$D33*$D$9),J43*$D$15+J52*$D$16,0)</f>
        <v>0</v>
      </c>
      <c r="T17" s="11" t="s">
        <v>19</v>
      </c>
      <c r="U17" s="25">
        <f>SUM(M7:S13)</f>
        <v>-0.73949187484426171</v>
      </c>
    </row>
    <row r="18" spans="2:23" x14ac:dyDescent="0.35">
      <c r="M18" s="4">
        <f>IF(AND($C$13&gt;=D$31*$D$9,$D$13&gt;=$D33*$D$9,$C$13&lt;E$31*$D$9,$D$13&lt;$D34*$D$9),E44*$D$15+E53*$D$16,0)</f>
        <v>0</v>
      </c>
      <c r="N18" s="12">
        <f t="shared" ref="N18:R19" si="2">IF(AND($C$13&gt;=E$31*$D$9,$D$13&gt;=$D33*$D$9,$C$13&lt;F$31*$D$9,$D$13&lt;$D34*$D$9),E44*$D$15+E53*$D$16,0)</f>
        <v>0</v>
      </c>
      <c r="O18" s="12">
        <f t="shared" si="2"/>
        <v>0</v>
      </c>
      <c r="P18" s="12">
        <f t="shared" si="2"/>
        <v>0</v>
      </c>
      <c r="Q18" s="12">
        <f t="shared" si="2"/>
        <v>0</v>
      </c>
      <c r="R18" s="12">
        <f t="shared" si="2"/>
        <v>0</v>
      </c>
      <c r="S18" s="12">
        <f>IF(AND($C$13&gt;=J$31*$D$9,$D$13&gt;=$D33*$D$9),J44*$D$15+J53*$D$16,0)</f>
        <v>0</v>
      </c>
      <c r="T18" s="11" t="s">
        <v>11</v>
      </c>
      <c r="U18" s="10">
        <f>SUM(M16:S22)</f>
        <v>0</v>
      </c>
    </row>
    <row r="19" spans="2:23" x14ac:dyDescent="0.35">
      <c r="M19" s="4">
        <f>IF(AND($C$13&gt;=D$31*$D$9,$D$13&gt;=$D34*$D$9,$C$13&lt;E$31*$D$9,$D$13&lt;$D35*$D$9),E45*$D$15+E54*$D$16,0)</f>
        <v>0</v>
      </c>
      <c r="N19" s="12">
        <f t="shared" si="2"/>
        <v>0</v>
      </c>
      <c r="O19" s="12">
        <f t="shared" si="2"/>
        <v>0</v>
      </c>
      <c r="P19" s="12">
        <f t="shared" si="2"/>
        <v>0</v>
      </c>
      <c r="Q19" s="12">
        <f t="shared" si="2"/>
        <v>0</v>
      </c>
      <c r="R19" s="12">
        <f t="shared" si="2"/>
        <v>0</v>
      </c>
      <c r="S19" s="12"/>
      <c r="T19" s="23" t="s">
        <v>12</v>
      </c>
      <c r="U19" s="25">
        <f>SUM(U16:U17)</f>
        <v>5.1218697573481338</v>
      </c>
    </row>
    <row r="20" spans="2:23" x14ac:dyDescent="0.35">
      <c r="M20" s="4">
        <f>IF(AND($C$13&gt;=D$31*$D$9,$D$13&gt;=$D35*$D$9,$C$13&lt;E$31*$D$9,$D$13&lt;$D36*$D$9),E46*$D$15+E55*$D$16,0)</f>
        <v>0</v>
      </c>
      <c r="N20" s="12">
        <f>IF(AND($C$13&gt;=E$31*$D$9,$D$13&gt;=$D35*$D$9,$C$13&lt;F$31*$D$9,$D$13&lt;$D36*$D$9),E46*$D$15+E55*$D$16,0)</f>
        <v>0</v>
      </c>
      <c r="O20" s="12">
        <f>IF(AND($C$13&gt;=F$31*$D$9,$D$13&gt;=$D35*$D$9,$C$13&lt;G$31*$D$9,$D$13&lt;$D36*$D$9),F46*$D$15+F55*$D$16,0)</f>
        <v>0</v>
      </c>
      <c r="P20" s="12">
        <f>IF(AND($C$13&gt;=G$31*$D$9,$D$13&gt;=$D35*$D$9,$C$13&lt;H$31*$D$9,$D$13&lt;$D36*$D$9),G46*$D$15+G55*$D$16,0)</f>
        <v>0</v>
      </c>
      <c r="Q20" s="12">
        <f>IF(AND($C$13&gt;=H$31*$D$9,$D$13&gt;=$D35*$D$9,$C$13&lt;I$31*$D$9,$D$13&lt;$D36*$D$9),H46*$D$15+H55*$D$16,0)</f>
        <v>0</v>
      </c>
      <c r="R20" s="12">
        <f>IF(AND($C$13&gt;=I$31*$D$9,$D$13&gt;=$D35*$D$9,$C$13&lt;J$31*$D$9),I46*$D$15+I55*$D$16,0)</f>
        <v>0</v>
      </c>
      <c r="S20" s="12"/>
      <c r="T20" s="16"/>
    </row>
    <row r="21" spans="2:23" x14ac:dyDescent="0.35">
      <c r="E21" s="3"/>
      <c r="F21" s="3"/>
      <c r="G21" s="3"/>
      <c r="H21" s="3"/>
      <c r="I21" s="3"/>
      <c r="J21" s="3"/>
      <c r="M21" s="4">
        <f>IF(AND($C$13&gt;=D$31*$D$9,$D$13&gt;=$D36*$D$9,$C$13&lt;E$31*$D$9,$D$13&lt;$D37*$D$9),E47*$D$15+E56*$D$16,0)</f>
        <v>0</v>
      </c>
      <c r="N21" s="12">
        <f>IF(AND($C$13&gt;=E$31*$D$9,$D$13&gt;=$D36*$D$9,$C$13&lt;F$31*$D$9,$D$13&lt;$D37*$D$9),E47*$D$15+E56*$D$16,0)</f>
        <v>0</v>
      </c>
      <c r="O21" s="12">
        <f>IF(AND($C$13&gt;=F$31*$D$9,$D$13&gt;=$D36*$D$9,$C$13&lt;G$31*$D$9,$D$13&lt;$D37*$D$9),F47*$D$15+F56*$D$16,0)</f>
        <v>0</v>
      </c>
      <c r="P21" s="12">
        <f>IF(AND($C$13&gt;=G$31*$D$9,$D$13&gt;=$D36*$D$9,$C$13&lt;H$31*$D$9),G47*$D$15+G56*$D$16,0)</f>
        <v>0</v>
      </c>
      <c r="Q21" s="12">
        <f>IF(AND($C$13&gt;=H$31*$D$9,$D$13&gt;=$D36*$D$9,$C$13&lt;I$31*$D$9),H47*$D$15+H56*$D$16,0)</f>
        <v>0</v>
      </c>
      <c r="R21" s="12"/>
      <c r="S21" s="12"/>
      <c r="T21" s="16"/>
    </row>
    <row r="22" spans="2:23" ht="15.5" customHeight="1" x14ac:dyDescent="0.35">
      <c r="B22" s="2" t="s">
        <v>13</v>
      </c>
      <c r="C22" s="3"/>
      <c r="D22" s="2">
        <v>2.2900725861970811E-3</v>
      </c>
      <c r="E22" s="13">
        <v>0.25278646816339467</v>
      </c>
      <c r="F22" s="13">
        <v>0.48185355058899848</v>
      </c>
      <c r="G22" s="13">
        <v>0.1559578472451435</v>
      </c>
      <c r="H22" s="13">
        <v>7.0152961108071454E-2</v>
      </c>
      <c r="I22" s="13">
        <v>1.939653628236615E-2</v>
      </c>
      <c r="J22" s="13">
        <v>-1.0884933783342769E-3</v>
      </c>
      <c r="M22" s="4">
        <f>IF(AND($C$13&gt;=D$31*$D$9,$D$13&gt;=$D37*$D$9,$C$13&lt;E$31*$D$9),E48*$D$15+E57*$D$16,0)</f>
        <v>0</v>
      </c>
      <c r="N22" s="12">
        <f>IF(AND($C$13&gt;=E$31*$D$9,$D$13&gt;=$D37*$D$9,$C$13&lt;F$31*$D$9),E48*$D$15+E57*$D$16,0)</f>
        <v>0</v>
      </c>
      <c r="O22" s="12">
        <f>IF(AND($C$13&gt;=F$31*$D$9,$D$13&gt;=$D37*$D$9,$C$13&lt;G$31*$D$9),F48*$D$15+F57*$D$16,0)</f>
        <v>0</v>
      </c>
      <c r="P22" s="12"/>
      <c r="Q22" s="12"/>
      <c r="R22" s="12"/>
      <c r="S22" s="12"/>
      <c r="T22" s="16"/>
    </row>
    <row r="23" spans="2:23" x14ac:dyDescent="0.35">
      <c r="C23" s="14"/>
      <c r="D23" s="2">
        <v>-1.0727849824064099E-3</v>
      </c>
      <c r="E23" s="13">
        <v>-1.9625608060667162E-2</v>
      </c>
      <c r="F23" s="13">
        <v>1.519168676036846E-2</v>
      </c>
      <c r="G23" s="13">
        <v>1.024898655259285E-2</v>
      </c>
      <c r="H23" s="13">
        <v>3.9427535593927546E-3</v>
      </c>
      <c r="I23" s="13">
        <v>3.398084568067812E-3</v>
      </c>
      <c r="J23" s="13">
        <v>3.4237583616975389E-5</v>
      </c>
      <c r="M23" s="4"/>
      <c r="N23" s="12"/>
      <c r="O23" s="4"/>
      <c r="P23" s="4"/>
      <c r="Q23" s="4"/>
      <c r="R23" s="4"/>
      <c r="S23" s="4"/>
    </row>
    <row r="24" spans="2:23" x14ac:dyDescent="0.35">
      <c r="C24" s="14"/>
      <c r="D24" s="2">
        <v>1.097896639719174E-3</v>
      </c>
      <c r="E24" s="13">
        <v>-1.2951904994924631E-2</v>
      </c>
      <c r="F24" s="13">
        <v>9.9309025009310208E-3</v>
      </c>
      <c r="G24" s="13">
        <v>4.3859319096486316E-3</v>
      </c>
      <c r="H24" s="13">
        <v>-2.3512850895788821E-4</v>
      </c>
      <c r="I24" s="13">
        <v>-7.3834951562012823E-3</v>
      </c>
      <c r="J24" s="13">
        <v>3.8085322456852541E-3</v>
      </c>
      <c r="M24" s="4"/>
      <c r="N24" s="4"/>
      <c r="O24" s="4"/>
      <c r="P24" s="4"/>
      <c r="Q24" s="4"/>
      <c r="R24" s="4"/>
      <c r="S24" s="4"/>
    </row>
    <row r="25" spans="2:23" ht="21" customHeight="1" x14ac:dyDescent="0.35">
      <c r="C25" s="14"/>
      <c r="D25" s="2">
        <v>1.997546758881489E-4</v>
      </c>
      <c r="E25" s="13">
        <v>1.2432956615958319E-2</v>
      </c>
      <c r="F25" s="13">
        <v>-2.1422689151703211E-2</v>
      </c>
      <c r="G25" s="13">
        <v>-4.3998845240802364E-3</v>
      </c>
      <c r="H25" s="13">
        <v>-4.3468701266093177E-3</v>
      </c>
      <c r="I25" s="13">
        <v>7.9511899588207424E-3</v>
      </c>
      <c r="J25" s="13"/>
      <c r="L25" s="2" t="s">
        <v>14</v>
      </c>
      <c r="M25" s="4">
        <f t="shared" ref="M25:S25" si="3">M$4+M16</f>
        <v>7.0992250172109514E-2</v>
      </c>
      <c r="N25" s="4">
        <f t="shared" si="3"/>
        <v>5.3085158314312881</v>
      </c>
      <c r="O25" s="4">
        <f t="shared" si="3"/>
        <v>0.48185355058899848</v>
      </c>
      <c r="P25" s="4">
        <f t="shared" si="3"/>
        <v>0</v>
      </c>
      <c r="Q25" s="4">
        <f t="shared" si="3"/>
        <v>0</v>
      </c>
      <c r="R25" s="4">
        <f t="shared" si="3"/>
        <v>0</v>
      </c>
      <c r="S25" s="4">
        <f t="shared" si="3"/>
        <v>0</v>
      </c>
      <c r="T25" s="16"/>
    </row>
    <row r="26" spans="2:23" x14ac:dyDescent="0.35">
      <c r="C26" s="14"/>
      <c r="D26" s="2">
        <v>-4.0624689884004513E-5</v>
      </c>
      <c r="E26" s="13">
        <v>7.949537769678371E-3</v>
      </c>
      <c r="F26" s="15">
        <v>8.4679002141236498E-4</v>
      </c>
      <c r="G26" s="13">
        <v>-1.093445341657219E-2</v>
      </c>
      <c r="H26" s="13">
        <v>4.4457376724319746E-3</v>
      </c>
      <c r="I26" s="13">
        <v>-5.0243781114643052E-3</v>
      </c>
      <c r="J26" s="13"/>
      <c r="M26" s="4">
        <f t="shared" ref="M26:S27" si="4">M8+M17</f>
        <v>-3.2183549472192298E-2</v>
      </c>
      <c r="N26" s="4">
        <f t="shared" si="4"/>
        <v>-0.58876824182001486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16"/>
    </row>
    <row r="27" spans="2:23" x14ac:dyDescent="0.35">
      <c r="C27" s="14"/>
      <c r="D27" s="2">
        <v>1.219045562903112E-4</v>
      </c>
      <c r="E27" s="13">
        <v>3.202778452666229E-3</v>
      </c>
      <c r="F27" s="15">
        <v>-1.014774851509858E-2</v>
      </c>
      <c r="G27" s="13">
        <v>1.0003126435864729E-3</v>
      </c>
      <c r="H27" s="13">
        <v>-5.6482317905328554E-3</v>
      </c>
      <c r="I27" s="13"/>
      <c r="J27" s="13"/>
      <c r="M27" s="4">
        <f t="shared" si="4"/>
        <v>1.0978966397191741E-2</v>
      </c>
      <c r="N27" s="4">
        <f t="shared" si="4"/>
        <v>-0.12951904994924632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16"/>
    </row>
    <row r="28" spans="2:23" x14ac:dyDescent="0.35">
      <c r="C28" s="14"/>
      <c r="D28" s="2">
        <v>5.1778895344659179E-4</v>
      </c>
      <c r="E28" s="13">
        <v>5.0957997500718239E-3</v>
      </c>
      <c r="F28" s="15">
        <v>1.1108376732722089E-2</v>
      </c>
      <c r="G28" s="13"/>
      <c r="H28" s="13"/>
      <c r="I28" s="13"/>
      <c r="J28" s="13"/>
      <c r="M28" s="4">
        <f t="shared" ref="M28:R29" si="5">M10+M19</f>
        <v>0</v>
      </c>
      <c r="N28" s="4">
        <f t="shared" si="5"/>
        <v>0</v>
      </c>
      <c r="O28" s="4">
        <f t="shared" si="5"/>
        <v>0</v>
      </c>
      <c r="P28" s="4">
        <f t="shared" si="5"/>
        <v>0</v>
      </c>
      <c r="Q28" s="4">
        <f t="shared" si="5"/>
        <v>0</v>
      </c>
      <c r="R28" s="4">
        <f t="shared" si="5"/>
        <v>0</v>
      </c>
      <c r="S28" s="4"/>
      <c r="T28" s="16"/>
    </row>
    <row r="29" spans="2:23" x14ac:dyDescent="0.35">
      <c r="M29" s="4">
        <f t="shared" si="5"/>
        <v>0</v>
      </c>
      <c r="N29" s="4">
        <f t="shared" si="5"/>
        <v>0</v>
      </c>
      <c r="O29" s="4">
        <f t="shared" si="5"/>
        <v>0</v>
      </c>
      <c r="P29" s="4">
        <f t="shared" si="5"/>
        <v>0</v>
      </c>
      <c r="Q29" s="4">
        <f t="shared" si="5"/>
        <v>0</v>
      </c>
      <c r="R29" s="4">
        <f t="shared" si="5"/>
        <v>0</v>
      </c>
      <c r="S29" s="4"/>
      <c r="T29" s="16"/>
    </row>
    <row r="30" spans="2:23" x14ac:dyDescent="0.35">
      <c r="E30" s="3"/>
      <c r="F30" s="3"/>
      <c r="G30" s="3"/>
      <c r="H30" s="3"/>
      <c r="I30" s="3"/>
      <c r="J30" s="3"/>
      <c r="M30" s="4">
        <f>M12+M21</f>
        <v>0</v>
      </c>
      <c r="N30" s="4">
        <f>N12+N21</f>
        <v>0</v>
      </c>
      <c r="O30" s="4">
        <f>O12+O21</f>
        <v>0</v>
      </c>
      <c r="P30" s="4">
        <f>P12+P21</f>
        <v>0</v>
      </c>
      <c r="Q30" s="4">
        <f>Q12+Q21</f>
        <v>0</v>
      </c>
      <c r="R30" s="4"/>
      <c r="S30" s="4"/>
      <c r="T30" s="16"/>
    </row>
    <row r="31" spans="2:23" ht="18.5" customHeight="1" x14ac:dyDescent="0.35">
      <c r="B31" s="2" t="s">
        <v>15</v>
      </c>
      <c r="C31" s="3"/>
      <c r="D31" s="2">
        <v>0</v>
      </c>
      <c r="E31" s="16">
        <v>0.1</v>
      </c>
      <c r="F31" s="16">
        <v>0.3</v>
      </c>
      <c r="G31" s="16">
        <v>0.4</v>
      </c>
      <c r="H31" s="16">
        <v>0.5</v>
      </c>
      <c r="I31" s="16">
        <v>0.6</v>
      </c>
      <c r="J31" s="16">
        <v>0.7</v>
      </c>
      <c r="K31" s="2">
        <v>0.9</v>
      </c>
      <c r="M31" s="4">
        <f>M13+M22</f>
        <v>0</v>
      </c>
      <c r="N31" s="4">
        <f>N13+N22</f>
        <v>0</v>
      </c>
      <c r="O31" s="4">
        <f>O13+O22</f>
        <v>0</v>
      </c>
      <c r="P31" s="4"/>
      <c r="Q31" s="4"/>
      <c r="R31" s="4"/>
      <c r="S31" s="4"/>
      <c r="T31" s="16"/>
    </row>
    <row r="32" spans="2:23" x14ac:dyDescent="0.35">
      <c r="C32" s="14"/>
      <c r="D32" s="2">
        <v>0.1</v>
      </c>
      <c r="V32" s="13"/>
      <c r="W32" s="3"/>
    </row>
    <row r="33" spans="2:23" x14ac:dyDescent="0.35">
      <c r="C33" s="14"/>
      <c r="D33" s="2">
        <v>0.3</v>
      </c>
      <c r="L33" s="2" t="s">
        <v>20</v>
      </c>
      <c r="M33" s="12">
        <f>IF(SUM($M$25:$S$31)&gt;=0,SUM($M$25:$S$31),0)</f>
        <v>5.1218697573481338</v>
      </c>
    </row>
    <row r="34" spans="2:23" x14ac:dyDescent="0.35">
      <c r="C34" s="14"/>
      <c r="D34" s="2">
        <v>0.4</v>
      </c>
      <c r="V34" s="13"/>
      <c r="W34" s="3"/>
    </row>
    <row r="35" spans="2:23" x14ac:dyDescent="0.35">
      <c r="C35" s="14"/>
      <c r="D35" s="2">
        <v>0.5</v>
      </c>
      <c r="T35" s="4"/>
      <c r="V35" s="12"/>
    </row>
    <row r="36" spans="2:23" ht="18" customHeight="1" x14ac:dyDescent="0.35">
      <c r="C36" s="14"/>
      <c r="D36" s="2">
        <v>0.6</v>
      </c>
      <c r="T36" s="4"/>
    </row>
    <row r="37" spans="2:23" ht="17.399999999999999" customHeight="1" x14ac:dyDescent="0.35">
      <c r="C37" s="14"/>
      <c r="D37" s="2">
        <v>0.7</v>
      </c>
      <c r="L37" s="13">
        <f>IF(C13+D13&lt;=130,M33,"")</f>
        <v>5.1218697573481338</v>
      </c>
      <c r="M37" s="2" t="str">
        <f>IF(C13+D13&lt;=130,"GWa","")</f>
        <v>GWa</v>
      </c>
      <c r="T37" s="4"/>
      <c r="U37" s="4"/>
    </row>
    <row r="38" spans="2:23" x14ac:dyDescent="0.35">
      <c r="L38" s="13">
        <f>IF(C13+D13&lt;=130,L37/C13*100,"")</f>
        <v>16.522160507574625</v>
      </c>
      <c r="M38" s="2" t="str">
        <f>IF(C13+D13&lt;=130,"%","")</f>
        <v>%</v>
      </c>
      <c r="T38" s="4"/>
    </row>
    <row r="39" spans="2:23" ht="14.5" customHeight="1" x14ac:dyDescent="0.35"/>
    <row r="40" spans="2:23" ht="14.5" customHeight="1" x14ac:dyDescent="0.35">
      <c r="L40" s="16"/>
      <c r="M40" s="16"/>
      <c r="N40" s="16"/>
      <c r="O40" s="16"/>
      <c r="P40" s="16"/>
      <c r="Q40" s="16"/>
      <c r="R40" s="16"/>
      <c r="S40" s="16"/>
    </row>
    <row r="41" spans="2:23" ht="14.5" customHeight="1" x14ac:dyDescent="0.35">
      <c r="B41" s="2" t="s">
        <v>18</v>
      </c>
      <c r="E41" s="3"/>
      <c r="F41" s="3"/>
      <c r="G41" s="3"/>
      <c r="H41" s="3"/>
      <c r="I41" s="3"/>
      <c r="J41" s="3"/>
      <c r="L41" s="16"/>
      <c r="M41" s="16"/>
      <c r="N41" s="16"/>
      <c r="O41" s="16"/>
      <c r="P41" s="16"/>
      <c r="Q41" s="16"/>
      <c r="R41" s="16"/>
      <c r="S41" s="16"/>
    </row>
    <row r="42" spans="2:23" ht="14.5" customHeight="1" x14ac:dyDescent="0.35">
      <c r="C42" s="3"/>
      <c r="D42" s="2">
        <v>0</v>
      </c>
      <c r="E42" s="13">
        <v>-4.4393411586493799E-2</v>
      </c>
      <c r="F42" s="13">
        <v>-1.3369470241459929E-3</v>
      </c>
      <c r="G42" s="13">
        <v>-3.7797909952512677E-2</v>
      </c>
      <c r="H42" s="13">
        <v>-0.21923119078082279</v>
      </c>
      <c r="I42" s="13">
        <v>-0.2142824060512421</v>
      </c>
      <c r="J42" s="13">
        <v>-0.31093395125027151</v>
      </c>
      <c r="L42" s="16"/>
      <c r="M42" s="16"/>
      <c r="N42" s="16"/>
      <c r="O42" s="16"/>
      <c r="P42" s="16"/>
      <c r="Q42" s="16"/>
      <c r="R42" s="16"/>
      <c r="S42" s="16"/>
    </row>
    <row r="43" spans="2:23" ht="14.5" customHeight="1" x14ac:dyDescent="0.35">
      <c r="C43" s="14"/>
      <c r="D43" s="2">
        <v>7.1706735376774543E-6</v>
      </c>
      <c r="E43" s="13">
        <v>-4.0721353314094093E-2</v>
      </c>
      <c r="F43" s="13">
        <v>-7.4249145527037319E-2</v>
      </c>
      <c r="G43" s="13">
        <v>-6.6543555730832191E-2</v>
      </c>
      <c r="H43" s="13">
        <v>-0.11228256207997581</v>
      </c>
      <c r="I43" s="13">
        <v>-0.18962668430918461</v>
      </c>
      <c r="J43" s="13">
        <v>-0.35013827949117837</v>
      </c>
      <c r="L43" s="16"/>
      <c r="M43" s="16"/>
      <c r="N43" s="16"/>
      <c r="O43" s="16"/>
      <c r="P43" s="16"/>
      <c r="Q43" s="16"/>
      <c r="R43" s="16"/>
      <c r="S43" s="16"/>
    </row>
    <row r="44" spans="2:23" ht="14.5" customHeight="1" x14ac:dyDescent="0.35">
      <c r="C44" s="14"/>
      <c r="D44" s="2">
        <v>-4.0176805763502622E-5</v>
      </c>
      <c r="E44" s="13">
        <v>-2.6350042680884991E-2</v>
      </c>
      <c r="F44" s="13">
        <v>-8.4165791323529374E-2</v>
      </c>
      <c r="G44" s="13">
        <v>-0.1311721569005507</v>
      </c>
      <c r="H44" s="13">
        <v>-0.12903756116872039</v>
      </c>
      <c r="I44" s="13">
        <v>-0.13891857342776631</v>
      </c>
      <c r="J44" s="13">
        <v>-0.21769719563676479</v>
      </c>
      <c r="L44" s="16"/>
      <c r="M44" s="16"/>
      <c r="N44" s="16"/>
      <c r="O44" s="16"/>
      <c r="P44" s="16"/>
      <c r="Q44" s="16"/>
      <c r="R44" s="16"/>
      <c r="S44" s="16"/>
    </row>
    <row r="45" spans="2:23" ht="14.5" customHeight="1" x14ac:dyDescent="0.35">
      <c r="C45" s="14"/>
      <c r="D45" s="2">
        <v>-7.3482761622888995E-5</v>
      </c>
      <c r="E45" s="13">
        <v>-4.8625404177413102E-2</v>
      </c>
      <c r="F45" s="13">
        <v>-9.2222456642655146E-2</v>
      </c>
      <c r="G45" s="13">
        <v>-0.1107917325037082</v>
      </c>
      <c r="H45" s="13">
        <v>-0.14038868116583719</v>
      </c>
      <c r="I45" s="13">
        <v>-7.9611276397095823E-2</v>
      </c>
      <c r="J45" s="13"/>
      <c r="L45" s="16"/>
      <c r="M45" s="16"/>
      <c r="N45" s="16"/>
      <c r="O45" s="16"/>
      <c r="P45" s="16"/>
      <c r="Q45" s="16"/>
      <c r="R45" s="16"/>
      <c r="S45" s="16"/>
    </row>
    <row r="46" spans="2:23" ht="14.5" customHeight="1" x14ac:dyDescent="0.35">
      <c r="C46" s="14"/>
      <c r="D46" s="2">
        <v>-1.8008215439013989E-4</v>
      </c>
      <c r="E46" s="13">
        <v>-4.7005984870384973E-2</v>
      </c>
      <c r="F46" s="13">
        <v>-0.1134377019231578</v>
      </c>
      <c r="G46" s="13">
        <v>-0.1213465856756812</v>
      </c>
      <c r="H46" s="13">
        <v>-5.2230998678768938E-2</v>
      </c>
      <c r="I46" s="13">
        <v>0.22043657364486119</v>
      </c>
      <c r="J46" s="13"/>
      <c r="L46" s="16"/>
      <c r="M46" s="16"/>
      <c r="N46" s="16"/>
      <c r="O46" s="16"/>
      <c r="P46" s="16"/>
      <c r="Q46" s="16"/>
      <c r="R46" s="16"/>
      <c r="S46" s="16"/>
    </row>
    <row r="47" spans="2:23" ht="19.75" customHeight="1" x14ac:dyDescent="0.35">
      <c r="C47" s="14"/>
      <c r="D47" s="2">
        <v>-5.2218781873486522E-5</v>
      </c>
      <c r="E47" s="13">
        <v>-5.311464896388466E-2</v>
      </c>
      <c r="F47" s="13">
        <v>-7.8754862482912247E-2</v>
      </c>
      <c r="G47" s="13">
        <v>2.0894498098212172E-3</v>
      </c>
      <c r="H47" s="13">
        <v>0.22627739117479781</v>
      </c>
      <c r="I47" s="13"/>
      <c r="J47" s="13"/>
      <c r="L47" s="16"/>
      <c r="M47" s="16"/>
      <c r="N47" s="16"/>
      <c r="O47" s="16"/>
      <c r="P47" s="16"/>
      <c r="Q47" s="16"/>
      <c r="R47" s="16"/>
      <c r="S47" s="16"/>
    </row>
    <row r="48" spans="2:23" ht="14.5" customHeight="1" x14ac:dyDescent="0.35">
      <c r="C48" s="14"/>
      <c r="D48" s="2">
        <v>-1.4838872634753719E-4</v>
      </c>
      <c r="E48" s="13">
        <v>-3.9277074823238167E-2</v>
      </c>
      <c r="F48" s="13">
        <v>6.1475436948447731E-2</v>
      </c>
      <c r="G48" s="13"/>
      <c r="H48" s="13"/>
      <c r="I48" s="13"/>
      <c r="J48" s="13"/>
      <c r="L48" s="16"/>
      <c r="M48" s="16"/>
      <c r="N48" s="16"/>
      <c r="O48" s="16"/>
      <c r="P48" s="16"/>
      <c r="Q48" s="16"/>
      <c r="R48" s="16"/>
      <c r="S48" s="16"/>
    </row>
    <row r="49" spans="2:22" ht="14.5" customHeight="1" x14ac:dyDescent="0.35">
      <c r="L49" s="16"/>
      <c r="M49" s="16"/>
      <c r="N49" s="16"/>
      <c r="O49" s="16"/>
      <c r="P49" s="16"/>
      <c r="Q49" s="16"/>
      <c r="R49" s="16"/>
      <c r="S49" s="16"/>
    </row>
    <row r="50" spans="2:22" ht="15.5" customHeight="1" x14ac:dyDescent="0.35">
      <c r="B50" s="2" t="s">
        <v>17</v>
      </c>
      <c r="E50" s="3"/>
      <c r="F50" s="3"/>
      <c r="G50" s="3"/>
      <c r="H50" s="3"/>
      <c r="I50" s="3"/>
      <c r="J50" s="3"/>
      <c r="L50" s="16"/>
      <c r="M50" s="16"/>
      <c r="N50" s="16"/>
      <c r="O50" s="16"/>
      <c r="P50" s="16"/>
      <c r="Q50" s="16"/>
      <c r="R50" s="16"/>
      <c r="S50" s="16"/>
    </row>
    <row r="51" spans="2:22" ht="15.5" customHeight="1" x14ac:dyDescent="0.35">
      <c r="C51" s="3"/>
      <c r="D51" s="2">
        <v>0</v>
      </c>
      <c r="E51" s="13">
        <v>-0.29083281383232579</v>
      </c>
      <c r="F51" s="13">
        <v>-0.50969885845524654</v>
      </c>
      <c r="G51" s="13">
        <v>-0.71918902202125945</v>
      </c>
      <c r="H51" s="13">
        <v>-0.87324522779492708</v>
      </c>
      <c r="I51" s="13">
        <v>-0.9566724135629523</v>
      </c>
      <c r="J51" s="13">
        <v>-1.0329739402846621</v>
      </c>
      <c r="L51" s="16"/>
      <c r="M51" s="16"/>
      <c r="N51" s="16"/>
      <c r="O51" s="16"/>
      <c r="P51" s="16"/>
      <c r="Q51" s="16"/>
      <c r="R51" s="16"/>
      <c r="S51" s="16"/>
      <c r="V51" s="12"/>
    </row>
    <row r="52" spans="2:22" ht="15.5" customHeight="1" x14ac:dyDescent="0.35">
      <c r="C52" s="14"/>
      <c r="D52" s="2">
        <v>-5.1405271309185388E-4</v>
      </c>
      <c r="E52" s="13">
        <v>-0.32005399751519398</v>
      </c>
      <c r="F52" s="13">
        <v>-0.5696852569605324</v>
      </c>
      <c r="G52" s="13">
        <v>-0.75152953616621665</v>
      </c>
      <c r="H52" s="13">
        <v>-0.88118480775882346</v>
      </c>
      <c r="I52" s="13">
        <v>-0.96942442555693287</v>
      </c>
      <c r="J52" s="13">
        <v>-1.0612418308217531</v>
      </c>
      <c r="L52" s="16"/>
      <c r="M52" s="16"/>
      <c r="N52" s="16"/>
      <c r="O52" s="16"/>
      <c r="P52" s="16"/>
      <c r="Q52" s="16"/>
      <c r="R52" s="16"/>
      <c r="S52" s="16"/>
      <c r="T52" s="4"/>
      <c r="V52" s="12"/>
    </row>
    <row r="53" spans="2:22" ht="15.5" customHeight="1" x14ac:dyDescent="0.35">
      <c r="C53" s="14"/>
      <c r="D53" s="2">
        <v>-5.9872421674938962E-4</v>
      </c>
      <c r="E53" s="13">
        <v>-0.30993209928332788</v>
      </c>
      <c r="F53" s="13">
        <v>-0.56923107298363029</v>
      </c>
      <c r="G53" s="13">
        <v>-0.76756849153178519</v>
      </c>
      <c r="H53" s="13">
        <v>-0.90391362130757447</v>
      </c>
      <c r="I53" s="13">
        <v>-0.9952994996996426</v>
      </c>
      <c r="J53" s="13">
        <v>-1.100508264115412</v>
      </c>
      <c r="L53" s="16"/>
      <c r="M53" s="16"/>
      <c r="N53" s="16"/>
      <c r="O53" s="16"/>
      <c r="P53" s="16"/>
      <c r="Q53" s="16"/>
      <c r="R53" s="16"/>
      <c r="S53" s="16"/>
    </row>
    <row r="54" spans="2:22" x14ac:dyDescent="0.35">
      <c r="C54" s="14"/>
      <c r="D54" s="2">
        <v>-1.2361277761250651E-3</v>
      </c>
      <c r="E54" s="13">
        <v>-0.29912508085445572</v>
      </c>
      <c r="F54" s="13">
        <v>-0.57364342483234199</v>
      </c>
      <c r="G54" s="13">
        <v>-0.78389886234767325</v>
      </c>
      <c r="H54" s="13">
        <v>-0.92950015127311825</v>
      </c>
      <c r="I54" s="13">
        <v>-1.034899869980614</v>
      </c>
      <c r="J54" s="13"/>
    </row>
    <row r="55" spans="2:22" x14ac:dyDescent="0.35">
      <c r="C55" s="14"/>
      <c r="D55" s="2">
        <v>-1.2397392477785779E-3</v>
      </c>
      <c r="E55" s="13">
        <v>-0.29118040327132672</v>
      </c>
      <c r="F55" s="13">
        <v>-0.58160925070809888</v>
      </c>
      <c r="G55" s="13">
        <v>-0.80716146497449071</v>
      </c>
      <c r="H55" s="13">
        <v>-0.95968115129549092</v>
      </c>
      <c r="I55" s="13">
        <v>-1.0664648810581689</v>
      </c>
      <c r="J55" s="13"/>
      <c r="N55" s="19"/>
      <c r="O55" s="19"/>
    </row>
    <row r="56" spans="2:22" x14ac:dyDescent="0.35">
      <c r="C56" s="14"/>
      <c r="D56" s="2">
        <v>-2.2069865286645342E-3</v>
      </c>
      <c r="E56" s="13">
        <v>-0.27731992479787221</v>
      </c>
      <c r="F56" s="13">
        <v>-0.59758049456474061</v>
      </c>
      <c r="G56" s="13">
        <v>-0.82824212095257699</v>
      </c>
      <c r="H56" s="13">
        <v>-0.97110250104162066</v>
      </c>
      <c r="I56" s="13"/>
      <c r="J56" s="13"/>
      <c r="N56" s="19"/>
      <c r="O56" s="19"/>
    </row>
    <row r="57" spans="2:22" x14ac:dyDescent="0.35">
      <c r="C57" s="14"/>
      <c r="D57" s="2">
        <v>-4.6872803171088169E-3</v>
      </c>
      <c r="E57" s="13">
        <v>-0.25748713448192517</v>
      </c>
      <c r="F57" s="13">
        <v>-0.60794281701647179</v>
      </c>
      <c r="G57" s="13"/>
      <c r="H57" s="13"/>
      <c r="I57" s="13"/>
      <c r="J57" s="13"/>
    </row>
    <row r="58" spans="2:22" ht="16.5" customHeight="1" x14ac:dyDescent="0.35">
      <c r="J58" s="21"/>
    </row>
    <row r="59" spans="2:22" ht="16.5" customHeight="1" x14ac:dyDescent="0.35">
      <c r="B59" s="21"/>
      <c r="C59" s="21"/>
      <c r="D59" s="21"/>
      <c r="E59" s="21"/>
      <c r="F59" s="21"/>
      <c r="G59" s="21"/>
      <c r="H59" s="21"/>
      <c r="I59" s="21"/>
      <c r="J59" s="21"/>
    </row>
    <row r="60" spans="2:22" ht="16.5" customHeight="1" x14ac:dyDescent="0.35">
      <c r="B60" s="21"/>
      <c r="C60" s="21"/>
      <c r="D60" s="21"/>
      <c r="E60" s="21"/>
      <c r="F60" s="21"/>
      <c r="G60" s="21"/>
      <c r="H60" s="21"/>
      <c r="I60" s="21"/>
      <c r="J60" s="21"/>
    </row>
    <row r="61" spans="2:22" ht="16.5" customHeight="1" x14ac:dyDescent="0.35">
      <c r="B61" s="21"/>
      <c r="C61" s="21"/>
      <c r="D61" s="21"/>
      <c r="E61" s="21"/>
      <c r="F61" s="21"/>
      <c r="G61" s="21"/>
      <c r="H61" s="21"/>
      <c r="I61" s="21"/>
      <c r="J61" s="21"/>
    </row>
    <row r="62" spans="2:22" ht="16.5" customHeight="1" x14ac:dyDescent="0.35">
      <c r="B62" s="21"/>
      <c r="C62" s="21"/>
      <c r="D62" s="21"/>
      <c r="E62" s="21"/>
      <c r="F62" s="21"/>
      <c r="G62" s="21"/>
      <c r="H62" s="21"/>
      <c r="I62" s="21"/>
      <c r="J62" s="21"/>
    </row>
    <row r="63" spans="2:22" ht="16.5" customHeight="1" x14ac:dyDescent="0.35">
      <c r="B63" s="21"/>
      <c r="C63" s="21"/>
      <c r="D63" s="21"/>
      <c r="E63" s="21"/>
      <c r="F63" s="21"/>
      <c r="G63" s="21"/>
      <c r="H63" s="21"/>
      <c r="I63" s="21"/>
      <c r="J63" s="21"/>
    </row>
    <row r="64" spans="2:22" ht="16.5" customHeight="1" x14ac:dyDescent="0.35">
      <c r="B64" s="21"/>
      <c r="C64" s="21"/>
      <c r="D64" s="21"/>
      <c r="E64" s="21"/>
      <c r="F64" s="21"/>
      <c r="G64" s="21"/>
      <c r="H64" s="21"/>
      <c r="I64" s="21"/>
      <c r="J64" s="21"/>
    </row>
    <row r="65" spans="2:10" ht="16.5" customHeight="1" x14ac:dyDescent="0.35">
      <c r="B65" s="21"/>
      <c r="C65" s="21"/>
      <c r="D65" s="21"/>
      <c r="E65" s="21"/>
      <c r="F65" s="21"/>
      <c r="G65" s="21"/>
      <c r="H65" s="21"/>
      <c r="I65" s="21"/>
      <c r="J65" s="21"/>
    </row>
    <row r="66" spans="2:10" ht="16.5" customHeight="1" x14ac:dyDescent="0.35">
      <c r="B66" s="21"/>
      <c r="C66" s="21"/>
      <c r="D66" s="21"/>
      <c r="E66" s="21"/>
      <c r="F66" s="21"/>
      <c r="G66" s="21"/>
      <c r="H66" s="21"/>
      <c r="I66" s="21"/>
      <c r="J66" s="21"/>
    </row>
    <row r="67" spans="2:10" ht="16.5" customHeight="1" x14ac:dyDescent="0.35">
      <c r="B67" s="21"/>
      <c r="D67" s="21"/>
      <c r="E67" s="21"/>
      <c r="F67" s="21"/>
      <c r="G67" s="21"/>
      <c r="H67" s="21"/>
      <c r="I67" s="21"/>
      <c r="J67" s="21"/>
    </row>
    <row r="68" spans="2:10" ht="16.5" customHeight="1" x14ac:dyDescent="0.35">
      <c r="B68" s="21"/>
      <c r="C68" s="21"/>
      <c r="D68" s="21"/>
      <c r="E68" s="21"/>
      <c r="F68" s="21"/>
      <c r="G68" s="21"/>
      <c r="H68" s="21"/>
      <c r="I68" s="21"/>
      <c r="J68" s="21"/>
    </row>
    <row r="69" spans="2:10" ht="16.5" customHeight="1" x14ac:dyDescent="0.35">
      <c r="C69" s="21"/>
      <c r="D69" s="21"/>
      <c r="E69" s="21"/>
      <c r="F69" s="21"/>
      <c r="G69" s="21"/>
      <c r="H69" s="21"/>
      <c r="I69" s="21"/>
      <c r="J69" s="21"/>
    </row>
    <row r="70" spans="2:10" ht="16.5" customHeight="1" x14ac:dyDescent="0.35">
      <c r="C70" s="21"/>
      <c r="D70" s="21"/>
      <c r="E70" s="21"/>
      <c r="F70" s="21"/>
      <c r="G70" s="21"/>
      <c r="H70" s="21"/>
      <c r="I70" s="21"/>
      <c r="J70" s="22"/>
    </row>
    <row r="71" spans="2:10" ht="16.5" customHeight="1" x14ac:dyDescent="0.35">
      <c r="C71" s="21"/>
      <c r="D71" s="21"/>
      <c r="E71" s="21"/>
      <c r="F71" s="21"/>
      <c r="G71" s="21"/>
      <c r="H71" s="21"/>
      <c r="I71" s="21"/>
      <c r="J71" s="22"/>
    </row>
    <row r="72" spans="2:10" ht="16.5" customHeight="1" x14ac:dyDescent="0.35">
      <c r="C72" s="21"/>
      <c r="D72" s="21"/>
      <c r="E72" s="21"/>
      <c r="F72" s="21"/>
      <c r="G72" s="21"/>
      <c r="H72" s="21"/>
      <c r="I72" s="21"/>
      <c r="J72" s="22"/>
    </row>
    <row r="73" spans="2:10" ht="16.5" customHeight="1" x14ac:dyDescent="0.35">
      <c r="C73" s="21"/>
      <c r="D73" s="21"/>
      <c r="E73" s="21"/>
      <c r="F73" s="21"/>
      <c r="G73" s="21"/>
      <c r="H73" s="21"/>
      <c r="I73" s="21"/>
      <c r="J73" s="22"/>
    </row>
    <row r="74" spans="2:10" ht="16.5" customHeight="1" x14ac:dyDescent="0.35">
      <c r="C74" s="21"/>
      <c r="D74" s="21"/>
      <c r="E74" s="21"/>
      <c r="F74" s="21"/>
      <c r="G74" s="21"/>
      <c r="H74" s="21"/>
      <c r="I74" s="21"/>
    </row>
    <row r="75" spans="2:10" ht="16.5" customHeight="1" x14ac:dyDescent="0.35">
      <c r="C75" s="21"/>
      <c r="D75" s="21"/>
      <c r="E75" s="21"/>
      <c r="F75" s="21"/>
      <c r="G75" s="21"/>
      <c r="H75" s="21"/>
      <c r="I75" s="21"/>
    </row>
    <row r="76" spans="2:10" ht="16.5" customHeight="1" x14ac:dyDescent="0.35">
      <c r="C76" s="21"/>
      <c r="D76" s="21"/>
      <c r="E76" s="21"/>
      <c r="F76" s="21"/>
      <c r="G76" s="21"/>
      <c r="H76" s="21"/>
      <c r="I76" s="21"/>
    </row>
    <row r="77" spans="2:10" ht="16.5" customHeight="1" x14ac:dyDescent="0.35">
      <c r="D77" s="21"/>
      <c r="E77" s="21"/>
      <c r="F77" s="21"/>
      <c r="G77" s="21"/>
      <c r="H77" s="21"/>
      <c r="I77" s="21"/>
    </row>
    <row r="78" spans="2:10" ht="16.5" customHeight="1" x14ac:dyDescent="0.35">
      <c r="D78" s="21"/>
      <c r="E78" s="21"/>
      <c r="F78" s="21"/>
      <c r="G78" s="21"/>
      <c r="H78" s="21"/>
      <c r="I78" s="21"/>
    </row>
    <row r="79" spans="2:10" ht="16.5" customHeight="1" x14ac:dyDescent="0.35">
      <c r="D79" s="21"/>
      <c r="E79" s="21"/>
      <c r="F79" s="21"/>
      <c r="G79" s="21"/>
      <c r="H79" s="21"/>
      <c r="I7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 curtailment</vt:lpstr>
      <vt:lpstr>solar curtailment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Ebbe Kyhl Gøtske</dc:creator>
  <cp:lastModifiedBy>Ebbe Kyhl Gøtske</cp:lastModifiedBy>
  <dcterms:created xsi:type="dcterms:W3CDTF">2023-11-30T12:18:00Z</dcterms:created>
  <dcterms:modified xsi:type="dcterms:W3CDTF">2023-12-04T19:17:51Z</dcterms:modified>
</cp:coreProperties>
</file>