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485969\Documents\GitHub\PyPSA-Eur-Curtailment-Emulator\data\"/>
    </mc:Choice>
  </mc:AlternateContent>
  <xr:revisionPtr revIDLastSave="0" documentId="13_ncr:1_{E5B18B1D-F7E8-4FAB-9C3F-B234DE63EF4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ind curtailment" sheetId="1" r:id="rId1"/>
    <sheet name="solar curtail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Q21" i="2"/>
  <c r="P21" i="2"/>
  <c r="O21" i="2"/>
  <c r="O30" i="2" s="1"/>
  <c r="N21" i="2"/>
  <c r="M21" i="2"/>
  <c r="R20" i="2"/>
  <c r="Q20" i="2"/>
  <c r="P20" i="2"/>
  <c r="O20" i="2"/>
  <c r="N20" i="2"/>
  <c r="M20" i="2"/>
  <c r="M29" i="2" s="1"/>
  <c r="R19" i="2"/>
  <c r="Q19" i="2"/>
  <c r="P19" i="2"/>
  <c r="O19" i="2"/>
  <c r="N19" i="2"/>
  <c r="M19" i="2"/>
  <c r="S18" i="2"/>
  <c r="R18" i="2"/>
  <c r="Q18" i="2"/>
  <c r="P18" i="2"/>
  <c r="O18" i="2"/>
  <c r="N18" i="2"/>
  <c r="M18" i="2"/>
  <c r="S17" i="2"/>
  <c r="R17" i="2"/>
  <c r="Q17" i="2"/>
  <c r="P17" i="2"/>
  <c r="O17" i="2"/>
  <c r="N17" i="2"/>
  <c r="M17" i="2"/>
  <c r="S16" i="2"/>
  <c r="R16" i="2"/>
  <c r="Q16" i="2"/>
  <c r="P16" i="2"/>
  <c r="O16" i="2"/>
  <c r="N16" i="2"/>
  <c r="M16" i="2"/>
  <c r="U18" i="2" s="1"/>
  <c r="N16" i="1"/>
  <c r="M16" i="1"/>
  <c r="O22" i="1"/>
  <c r="N22" i="1"/>
  <c r="M22" i="1"/>
  <c r="Q21" i="1"/>
  <c r="P21" i="1"/>
  <c r="O21" i="1"/>
  <c r="N21" i="1"/>
  <c r="M21" i="1"/>
  <c r="R20" i="1"/>
  <c r="Q20" i="1"/>
  <c r="P20" i="1"/>
  <c r="O20" i="1"/>
  <c r="N20" i="1"/>
  <c r="M20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M38" i="2"/>
  <c r="M37" i="2"/>
  <c r="S27" i="2"/>
  <c r="R27" i="2"/>
  <c r="R26" i="2"/>
  <c r="Q26" i="2"/>
  <c r="R25" i="2"/>
  <c r="Q25" i="2"/>
  <c r="P25" i="2"/>
  <c r="Q30" i="2"/>
  <c r="P30" i="2"/>
  <c r="O29" i="2"/>
  <c r="N29" i="2"/>
  <c r="M28" i="2"/>
  <c r="S26" i="2"/>
  <c r="O13" i="2"/>
  <c r="N13" i="2"/>
  <c r="M13" i="2"/>
  <c r="M31" i="2" s="1"/>
  <c r="Q12" i="2"/>
  <c r="P12" i="2"/>
  <c r="O12" i="2"/>
  <c r="N12" i="2"/>
  <c r="N30" i="2" s="1"/>
  <c r="M12" i="2"/>
  <c r="M30" i="2" s="1"/>
  <c r="R11" i="2"/>
  <c r="Q11" i="2"/>
  <c r="P11" i="2"/>
  <c r="P29" i="2" s="1"/>
  <c r="O11" i="2"/>
  <c r="N11" i="2"/>
  <c r="M11" i="2"/>
  <c r="R10" i="2"/>
  <c r="R28" i="2" s="1"/>
  <c r="Q10" i="2"/>
  <c r="P10" i="2"/>
  <c r="O10" i="2"/>
  <c r="N10" i="2"/>
  <c r="M10" i="2"/>
  <c r="S9" i="2"/>
  <c r="R9" i="2"/>
  <c r="Q9" i="2"/>
  <c r="Q27" i="2" s="1"/>
  <c r="P9" i="2"/>
  <c r="O9" i="2"/>
  <c r="N9" i="2"/>
  <c r="M9" i="2"/>
  <c r="S8" i="2"/>
  <c r="R8" i="2"/>
  <c r="Q8" i="2"/>
  <c r="P8" i="2"/>
  <c r="P26" i="2" s="1"/>
  <c r="O8" i="2"/>
  <c r="N8" i="2"/>
  <c r="U17" i="2" s="1"/>
  <c r="M8" i="2"/>
  <c r="S7" i="2"/>
  <c r="R7" i="2"/>
  <c r="Q7" i="2"/>
  <c r="P7" i="2"/>
  <c r="O7" i="2"/>
  <c r="O25" i="2" s="1"/>
  <c r="N7" i="2"/>
  <c r="M7" i="2"/>
  <c r="U16" i="2" s="1"/>
  <c r="U19" i="2" s="1"/>
  <c r="M38" i="1"/>
  <c r="M37" i="1"/>
  <c r="O13" i="1"/>
  <c r="N13" i="1"/>
  <c r="M13" i="1"/>
  <c r="Q12" i="1"/>
  <c r="P12" i="1"/>
  <c r="O12" i="1"/>
  <c r="N12" i="1"/>
  <c r="M12" i="1"/>
  <c r="R11" i="1"/>
  <c r="Q11" i="1"/>
  <c r="P11" i="1"/>
  <c r="O11" i="1"/>
  <c r="N11" i="1"/>
  <c r="M11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25" i="2" l="1"/>
  <c r="M27" i="2"/>
  <c r="N28" i="2"/>
  <c r="M26" i="2"/>
  <c r="N27" i="2"/>
  <c r="O28" i="2"/>
  <c r="Q29" i="2"/>
  <c r="N31" i="2"/>
  <c r="O27" i="2"/>
  <c r="P28" i="2"/>
  <c r="R29" i="2"/>
  <c r="O31" i="2"/>
  <c r="N25" i="2"/>
  <c r="O26" i="2"/>
  <c r="P27" i="2"/>
  <c r="Q28" i="2"/>
  <c r="O25" i="1"/>
  <c r="S25" i="1"/>
  <c r="N25" i="1"/>
  <c r="O26" i="1"/>
  <c r="P27" i="1"/>
  <c r="N26" i="1"/>
  <c r="O27" i="1"/>
  <c r="P28" i="1"/>
  <c r="O31" i="1"/>
  <c r="R25" i="1"/>
  <c r="S26" i="1"/>
  <c r="M28" i="1"/>
  <c r="O29" i="1"/>
  <c r="Q30" i="1"/>
  <c r="R29" i="1"/>
  <c r="Q25" i="1"/>
  <c r="N27" i="1"/>
  <c r="O28" i="1"/>
  <c r="Q29" i="1"/>
  <c r="N31" i="1"/>
  <c r="R26" i="1"/>
  <c r="S27" i="1"/>
  <c r="N29" i="1"/>
  <c r="P30" i="1"/>
  <c r="M27" i="1"/>
  <c r="N28" i="1"/>
  <c r="P29" i="1"/>
  <c r="M31" i="1"/>
  <c r="U17" i="1"/>
  <c r="U16" i="1"/>
  <c r="U18" i="1"/>
  <c r="U21" i="1"/>
  <c r="Q28" i="1"/>
  <c r="M30" i="1"/>
  <c r="M25" i="1"/>
  <c r="P25" i="1"/>
  <c r="Q26" i="1"/>
  <c r="R27" i="1"/>
  <c r="M29" i="1"/>
  <c r="O30" i="1"/>
  <c r="P26" i="1"/>
  <c r="Q27" i="1"/>
  <c r="R28" i="1"/>
  <c r="N30" i="1"/>
  <c r="M26" i="1"/>
  <c r="U21" i="2"/>
  <c r="M25" i="2"/>
  <c r="N26" i="2"/>
  <c r="M33" i="1" l="1"/>
  <c r="L37" i="1" s="1"/>
  <c r="L38" i="1" s="1"/>
  <c r="U19" i="1"/>
  <c r="M33" i="2"/>
  <c r="L37" i="2" s="1"/>
  <c r="L38" i="2" s="1"/>
</calcChain>
</file>

<file path=xl/sharedStrings.xml><?xml version="1.0" encoding="utf-8"?>
<sst xmlns="http://schemas.openxmlformats.org/spreadsheetml/2006/main" count="44" uniqueCount="21">
  <si>
    <t>Base curtailment</t>
  </si>
  <si>
    <t>Demand</t>
  </si>
  <si>
    <t>GWa</t>
  </si>
  <si>
    <t>Wind_res</t>
  </si>
  <si>
    <t>Solar_res</t>
  </si>
  <si>
    <t>SDES</t>
  </si>
  <si>
    <t>LDES</t>
  </si>
  <si>
    <t>Technology term</t>
  </si>
  <si>
    <t>base</t>
  </si>
  <si>
    <t>solar term</t>
  </si>
  <si>
    <t>tech_term</t>
  </si>
  <si>
    <t>sum</t>
  </si>
  <si>
    <t>tech relative contribution</t>
  </si>
  <si>
    <t>gamma_ij</t>
  </si>
  <si>
    <t>sums</t>
  </si>
  <si>
    <t>phi_i</t>
  </si>
  <si>
    <t>sum of sums</t>
  </si>
  <si>
    <t>beta_ij (SDES)</t>
  </si>
  <si>
    <t>beta_ij (LDES)</t>
  </si>
  <si>
    <t>wind term</t>
  </si>
  <si>
    <t>Sum of 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</si>
</sst>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%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 Unicode MS"/>
      <family val="2"/>
    </font>
    <font>
      <sz val="11"/>
      <name val="Segoe UI"/>
      <family val="2"/>
    </font>
    <font>
      <sz val="1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2">
    <dxf>
      <font>
        <color theme="2" tint="-9.9948118533890809E-2"/>
      </font>
      <fill>
        <patternFill>
          <bgColor theme="0" tint="0.79998168889431442"/>
        </patternFill>
      </fill>
    </dxf>
    <dxf>
      <font>
        <color theme="2" tint="-9.9948118533890809E-2"/>
      </font>
      <fill>
        <patternFill>
          <bgColor theme="0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79"/>
  <sheetViews>
    <sheetView zoomScale="53" zoomScaleNormal="50" workbookViewId="0">
      <selection activeCell="M16" sqref="M16:S22"/>
    </sheetView>
  </sheetViews>
  <sheetFormatPr defaultRowHeight="14.5" x14ac:dyDescent="0.35"/>
  <cols>
    <col min="1" max="1" width="8.7265625" style="20" customWidth="1"/>
    <col min="2" max="2" width="13.6328125" style="20" customWidth="1"/>
    <col min="3" max="3" width="14.81640625" style="20" customWidth="1"/>
    <col min="4" max="4" width="14.54296875" style="20" customWidth="1"/>
    <col min="5" max="10" width="10.36328125" style="20" bestFit="1" customWidth="1"/>
    <col min="11" max="11" width="8.7265625" style="20" customWidth="1"/>
    <col min="12" max="12" width="43.6328125" style="20" bestFit="1" customWidth="1"/>
    <col min="13" max="13" width="16.26953125" style="20" customWidth="1"/>
    <col min="14" max="14" width="12.36328125" style="20" customWidth="1"/>
    <col min="15" max="15" width="10.54296875" style="20" bestFit="1" customWidth="1"/>
    <col min="16" max="16" width="12.54296875" style="20" customWidth="1"/>
    <col min="17" max="19" width="10.1796875" style="20" bestFit="1" customWidth="1"/>
    <col min="20" max="20" width="25.26953125" style="20" bestFit="1" customWidth="1"/>
    <col min="21" max="21" width="19.81640625" style="20" customWidth="1"/>
    <col min="22" max="44" width="8.7265625" style="20" customWidth="1"/>
    <col min="45" max="16384" width="8.7265625" style="20"/>
  </cols>
  <sheetData>
    <row r="2" spans="2:23" x14ac:dyDescent="0.35">
      <c r="B2" s="19"/>
      <c r="C2" s="19"/>
      <c r="D2" s="19"/>
      <c r="E2" s="19"/>
      <c r="F2" s="19"/>
      <c r="G2" s="19"/>
    </row>
    <row r="3" spans="2:23" x14ac:dyDescent="0.35">
      <c r="B3" s="19"/>
      <c r="C3" s="19"/>
      <c r="D3" s="19"/>
      <c r="E3" s="19"/>
      <c r="F3" s="19"/>
      <c r="G3" s="19"/>
      <c r="J3" s="1"/>
      <c r="K3" s="2"/>
      <c r="L3" s="1"/>
      <c r="M3" s="1"/>
      <c r="N3" s="1"/>
      <c r="O3" s="1"/>
      <c r="P3" s="1"/>
      <c r="Q3" s="1"/>
      <c r="R3" s="1"/>
      <c r="S3" s="1"/>
    </row>
    <row r="4" spans="2:23" x14ac:dyDescent="0.35">
      <c r="B4" s="19"/>
      <c r="C4" s="19"/>
      <c r="D4" s="19"/>
      <c r="E4" s="19"/>
      <c r="F4" s="19"/>
      <c r="G4" s="19"/>
      <c r="J4" s="1"/>
      <c r="K4" s="1"/>
      <c r="L4" s="1"/>
      <c r="M4" s="9"/>
      <c r="N4" s="9"/>
      <c r="O4" s="9"/>
      <c r="P4" s="9"/>
      <c r="Q4" s="9"/>
      <c r="R4" s="9"/>
      <c r="S4" s="9"/>
      <c r="T4" s="19"/>
      <c r="W4" s="21"/>
    </row>
    <row r="5" spans="2:23" x14ac:dyDescent="0.35">
      <c r="B5" s="19"/>
      <c r="C5" s="19"/>
      <c r="D5" s="19"/>
      <c r="E5" s="19"/>
      <c r="F5" s="19"/>
      <c r="G5" s="19"/>
      <c r="J5" s="1"/>
      <c r="K5" s="4"/>
      <c r="L5" s="1"/>
      <c r="M5" s="1"/>
      <c r="N5" s="3"/>
      <c r="O5" s="3"/>
      <c r="P5" s="3"/>
      <c r="Q5" s="3"/>
      <c r="R5" s="3"/>
      <c r="S5" s="3"/>
      <c r="T5" s="19"/>
      <c r="U5" s="19"/>
      <c r="V5" s="19"/>
    </row>
    <row r="6" spans="2:23" x14ac:dyDescent="0.35">
      <c r="B6" s="19"/>
      <c r="C6" s="19"/>
      <c r="D6" s="19"/>
      <c r="E6" s="19"/>
      <c r="F6" s="19"/>
      <c r="G6" s="19"/>
      <c r="J6" s="1"/>
      <c r="K6" s="2"/>
      <c r="L6" s="1"/>
      <c r="M6" s="1"/>
      <c r="N6" s="1"/>
      <c r="O6" s="1"/>
      <c r="P6" s="1"/>
      <c r="Q6" s="1"/>
      <c r="R6" s="1"/>
      <c r="S6" s="1"/>
      <c r="T6" s="1"/>
      <c r="U6" s="19"/>
      <c r="V6" s="19"/>
    </row>
    <row r="7" spans="2:23" x14ac:dyDescent="0.35">
      <c r="B7" s="19"/>
      <c r="C7" s="19"/>
      <c r="D7" s="19"/>
      <c r="E7" s="19"/>
      <c r="F7" s="19"/>
      <c r="G7" s="19"/>
      <c r="J7" s="1"/>
      <c r="K7" s="1"/>
      <c r="L7" s="1" t="s">
        <v>0</v>
      </c>
      <c r="M7" s="9">
        <f t="shared" ref="M7:S7" si="0">IF( $C$13&gt;(D$31*$D$9),D22*($C$13-D$31*$D$9),0)</f>
        <v>0.29896999337071162</v>
      </c>
      <c r="N7" s="9">
        <f t="shared" si="0"/>
        <v>2.2809052618382264</v>
      </c>
      <c r="O7" s="9">
        <f t="shared" si="0"/>
        <v>3.7170789491940157</v>
      </c>
      <c r="P7" s="9">
        <f t="shared" si="0"/>
        <v>6.4493900339179397</v>
      </c>
      <c r="Q7" s="9">
        <f t="shared" si="0"/>
        <v>5.1810442824643053</v>
      </c>
      <c r="R7" s="9">
        <f t="shared" si="0"/>
        <v>1.5004092177906347</v>
      </c>
      <c r="S7" s="9">
        <f t="shared" si="0"/>
        <v>1.2806699640973129</v>
      </c>
      <c r="T7" s="19"/>
      <c r="U7" s="19"/>
      <c r="V7" s="19"/>
    </row>
    <row r="8" spans="2:23" x14ac:dyDescent="0.35">
      <c r="J8" s="1"/>
      <c r="K8" s="4"/>
      <c r="L8" s="1"/>
      <c r="M8" s="9">
        <f t="shared" ref="M8:S9" si="1">IF(AND($D$13&gt;$D32*$D$9,$C$13&gt;D$31*$D$9),D23*($D$13-$D32*$D$9),0)</f>
        <v>0.41474155419015507</v>
      </c>
      <c r="N8" s="9">
        <f t="shared" si="1"/>
        <v>2.2234640069459761</v>
      </c>
      <c r="O8" s="9">
        <f t="shared" si="1"/>
        <v>2.045482018638535</v>
      </c>
      <c r="P8" s="9">
        <f t="shared" si="1"/>
        <v>1.9873282210144416</v>
      </c>
      <c r="Q8" s="9">
        <f t="shared" si="1"/>
        <v>1.4406550116455832</v>
      </c>
      <c r="R8" s="9">
        <f t="shared" si="1"/>
        <v>2.0363487522098902</v>
      </c>
      <c r="S8" s="9">
        <f t="shared" si="1"/>
        <v>1.8602677115702735</v>
      </c>
      <c r="T8" s="19"/>
      <c r="U8" s="19"/>
      <c r="V8" s="19"/>
    </row>
    <row r="9" spans="2:23" ht="16.5" customHeight="1" x14ac:dyDescent="0.35">
      <c r="C9" s="20" t="s">
        <v>1</v>
      </c>
      <c r="D9" s="5">
        <v>100</v>
      </c>
      <c r="E9" s="21" t="s">
        <v>2</v>
      </c>
      <c r="F9" s="19"/>
      <c r="J9" s="1"/>
      <c r="K9" s="4"/>
      <c r="L9" s="1"/>
      <c r="M9" s="9">
        <f t="shared" si="1"/>
        <v>-4.0328815503886603E-2</v>
      </c>
      <c r="N9" s="9">
        <f t="shared" si="1"/>
        <v>-0.2296497396347767</v>
      </c>
      <c r="O9" s="9">
        <f t="shared" si="1"/>
        <v>-0.51936837751666443</v>
      </c>
      <c r="P9" s="9">
        <f t="shared" si="1"/>
        <v>-0.45290795710592335</v>
      </c>
      <c r="Q9" s="9">
        <f t="shared" si="1"/>
        <v>-0.38591094230776829</v>
      </c>
      <c r="R9" s="9">
        <f t="shared" si="1"/>
        <v>-0.51145412243122723</v>
      </c>
      <c r="S9" s="9">
        <f t="shared" si="1"/>
        <v>-0.45260445639990682</v>
      </c>
      <c r="T9" s="19"/>
    </row>
    <row r="10" spans="2:23" x14ac:dyDescent="0.35">
      <c r="C10" s="22"/>
      <c r="F10" s="19"/>
      <c r="J10" s="1"/>
      <c r="K10" s="4"/>
      <c r="L10" s="1"/>
      <c r="M10" s="9">
        <f t="shared" ref="M10:R11" si="2">IF(AND($D$13&gt;$D34*$D$9,$C$13&gt;D$31*$D$9),D25*($D$13-$D34*$D$9),0)</f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/>
      <c r="T10" s="19"/>
    </row>
    <row r="11" spans="2:23" x14ac:dyDescent="0.35">
      <c r="C11" s="19"/>
      <c r="F11" s="19"/>
      <c r="J11" s="1"/>
      <c r="K11" s="4"/>
      <c r="L11" s="1"/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/>
      <c r="T11" s="19"/>
      <c r="U11" s="23"/>
    </row>
    <row r="12" spans="2:23" x14ac:dyDescent="0.35">
      <c r="C12" s="1" t="s">
        <v>3</v>
      </c>
      <c r="D12" s="1" t="s">
        <v>4</v>
      </c>
      <c r="F12" s="19"/>
      <c r="J12" s="1"/>
      <c r="K12" s="4"/>
      <c r="L12" s="1"/>
      <c r="M12" s="9">
        <f>IF(AND($D$13&gt;$D36*$D$9,$C$13&gt;D$31*$D$9),D27*($D$13-$D36*$D$9),0)</f>
        <v>0</v>
      </c>
      <c r="N12" s="9">
        <f>IF(AND($D$13&gt;$D36*$D$9,$C$13&gt;E$31*$D$9),E27*($D$13-$D36*$D$9),0)</f>
        <v>0</v>
      </c>
      <c r="O12" s="9">
        <f>IF(AND($D$13&gt;$D36*$D$9,$C$13&gt;F$31*$D$9),F27*($D$13-$D36*$D$9),0)</f>
        <v>0</v>
      </c>
      <c r="P12" s="9">
        <f>IF(AND($D$13&gt;$D36*$D$9,$C$13&gt;G$31*$D$9),G27*($D$13-$D36*$D$9),0)</f>
        <v>0</v>
      </c>
      <c r="Q12" s="9">
        <f>IF(AND($D$13&gt;$D36*$D$9,$C$13&gt;H$31*$D$9),H27*($D$13-$D36*$D$9),0)</f>
        <v>0</v>
      </c>
      <c r="R12" s="9"/>
      <c r="S12" s="9"/>
      <c r="T12" s="19"/>
      <c r="U12" s="1"/>
      <c r="V12" s="1"/>
      <c r="W12" s="1"/>
    </row>
    <row r="13" spans="2:23" x14ac:dyDescent="0.35">
      <c r="C13" s="1">
        <v>80</v>
      </c>
      <c r="D13" s="1">
        <v>40</v>
      </c>
      <c r="E13" s="21" t="s">
        <v>2</v>
      </c>
      <c r="F13" s="19"/>
      <c r="J13" s="1"/>
      <c r="K13" s="4"/>
      <c r="L13" s="1"/>
      <c r="M13" s="9">
        <f>IF(AND($D$13&gt;$D37*$D$9,$C$13&gt;D$31*$D$9),D28*($D$13-$D37*$D$9),0)</f>
        <v>0</v>
      </c>
      <c r="N13" s="9">
        <f>IF(AND($D$13&gt;$D37*$D$9,$C$13&gt;E$31*$D$9),E28*($D$13-$D37*$D$9),0)</f>
        <v>0</v>
      </c>
      <c r="O13" s="9">
        <f>IF(AND($D$13&gt;$D37*$D$9,$C$13&gt;F$31*$D$9),F28*($D$13-$D37*$D$9),0)</f>
        <v>0</v>
      </c>
      <c r="P13" s="6"/>
      <c r="Q13" s="6"/>
      <c r="R13" s="3"/>
      <c r="S13" s="3"/>
      <c r="U13" s="11"/>
      <c r="V13" s="9"/>
      <c r="W13" s="9"/>
    </row>
    <row r="14" spans="2:23" x14ac:dyDescent="0.35">
      <c r="F14" s="19"/>
      <c r="L14" s="1"/>
      <c r="M14" s="1"/>
      <c r="N14" s="6"/>
      <c r="O14" s="6"/>
      <c r="P14" s="6"/>
      <c r="Q14" s="6"/>
      <c r="R14" s="6"/>
      <c r="S14" s="6"/>
      <c r="U14" s="7"/>
      <c r="V14" s="22"/>
    </row>
    <row r="15" spans="2:23" x14ac:dyDescent="0.35">
      <c r="C15" s="7" t="s">
        <v>5</v>
      </c>
      <c r="D15" s="1">
        <v>0</v>
      </c>
      <c r="E15" s="21" t="s">
        <v>2</v>
      </c>
      <c r="F15" s="19"/>
      <c r="L15" s="28"/>
      <c r="M15" s="28"/>
      <c r="N15" s="28"/>
      <c r="O15" s="28"/>
      <c r="P15" s="28"/>
      <c r="Q15" s="28"/>
      <c r="R15" s="28"/>
      <c r="S15" s="28"/>
      <c r="T15" s="29"/>
      <c r="V15" s="22"/>
    </row>
    <row r="16" spans="2:23" x14ac:dyDescent="0.35">
      <c r="C16" s="7" t="s">
        <v>6</v>
      </c>
      <c r="D16" s="1">
        <v>10</v>
      </c>
      <c r="E16" s="21" t="s">
        <v>2</v>
      </c>
      <c r="F16" s="19"/>
      <c r="L16" s="28" t="s">
        <v>7</v>
      </c>
      <c r="M16" s="30">
        <f>IF($C$13&gt;=(D$31*$D$9),(D42*$D$15+D51*$D$16),0)</f>
        <v>0</v>
      </c>
      <c r="N16" s="30">
        <f>IF($C$13&gt;=(E$31*$D$9),(E42*$D$15+E51*$D$16),0)</f>
        <v>-1.5107316389079508</v>
      </c>
      <c r="O16" s="30">
        <f>IF($C$13&gt;=(F$31*$D$9),(F42*$D$15+F51*$D$16),0)</f>
        <v>-1.175794952409295</v>
      </c>
      <c r="P16" s="30">
        <f>IF($C$13&gt;=(G$31*$D$9),(G42*$D$15+G51*$D$16),0)</f>
        <v>-2.4436242030345161</v>
      </c>
      <c r="Q16" s="30">
        <f>IF($C$13&gt;=(H$31*$D$9),(H42*$D$15+H51*$D$16),0)</f>
        <v>-1.469079789208704</v>
      </c>
      <c r="R16" s="30">
        <f>IF($C$13&gt;=(I$31*$D$9),(I42*$D$15+I51*$D$16),0)</f>
        <v>-1.162714919100458</v>
      </c>
      <c r="S16" s="30">
        <f>IF($C$13&gt;=(J$31*$D$9),(J42*$D$15+J51*$D$16),0)</f>
        <v>-3.0844339789219291</v>
      </c>
      <c r="T16" s="31" t="s">
        <v>8</v>
      </c>
      <c r="U16" s="13">
        <f>SUM(M7:S7)</f>
        <v>20.708467702673147</v>
      </c>
      <c r="V16" s="22"/>
    </row>
    <row r="17" spans="2:27" x14ac:dyDescent="0.35">
      <c r="L17" s="32"/>
      <c r="M17" s="30">
        <f>IF(AND($D$13&gt;$D32*$D$9,$C$13&gt;=D$31*$D$9),(D43*$D$15+D52*$D$16),0)</f>
        <v>-1.7079131591014929E-2</v>
      </c>
      <c r="N17" s="30">
        <f t="shared" ref="N17:R21" si="3">IF(AND($D$13&gt;$D32*$D$9,$C$13&gt;=E$31*$D$9),(E43*$D$15+E52*$D$16),0)</f>
        <v>-1.011988507341161</v>
      </c>
      <c r="O17" s="30">
        <f t="shared" si="3"/>
        <v>-2.745921628838051</v>
      </c>
      <c r="P17" s="30">
        <f t="shared" si="3"/>
        <v>0.16553132306647958</v>
      </c>
      <c r="Q17" s="30">
        <f t="shared" si="3"/>
        <v>-1.0076503844942821</v>
      </c>
      <c r="R17" s="30">
        <f t="shared" si="3"/>
        <v>-0.51130065730991658</v>
      </c>
      <c r="S17" s="30">
        <f>IF(AND($D$13&gt;$D32*$D$9,$C$13&gt;=J$31*$D$9),(J43*$D$15+J52*$D$16),0)</f>
        <v>1.5295769065334841</v>
      </c>
      <c r="T17" s="33" t="s">
        <v>9</v>
      </c>
      <c r="U17" s="18">
        <f>SUM(M8:S13)</f>
        <v>9.4160628653147</v>
      </c>
      <c r="V17" s="24"/>
      <c r="W17" s="24"/>
      <c r="X17" s="1"/>
      <c r="Y17" s="1"/>
      <c r="Z17" s="1"/>
      <c r="AA17" s="1"/>
    </row>
    <row r="18" spans="2:27" x14ac:dyDescent="0.35">
      <c r="L18" s="28"/>
      <c r="M18" s="30">
        <f t="shared" ref="M18:M21" si="4">IF(AND($D$13&gt;$D33*$D$9,$C$13&gt;=D$31*$D$9),(D44*$D$15+D53*$D$16),0)</f>
        <v>-3.0386957562583108E-2</v>
      </c>
      <c r="N18" s="30">
        <f t="shared" si="3"/>
        <v>-0.1132453138997358</v>
      </c>
      <c r="O18" s="30">
        <f t="shared" si="3"/>
        <v>1.0939772533242389</v>
      </c>
      <c r="P18" s="30">
        <f t="shared" si="3"/>
        <v>-0.72168390027414375</v>
      </c>
      <c r="Q18" s="30">
        <f t="shared" si="3"/>
        <v>0.20831487323691111</v>
      </c>
      <c r="R18" s="30">
        <f t="shared" si="3"/>
        <v>-0.44332548428983598</v>
      </c>
      <c r="S18" s="30">
        <f>IF(AND($D$13&gt;$D33*$D$9,$C$13&gt;=J$31*$D$9),(J44*$D$15+J53*$D$16),0)</f>
        <v>3.258091220028736</v>
      </c>
      <c r="T18" s="33" t="s">
        <v>10</v>
      </c>
      <c r="U18" s="6">
        <f>SUM(M16:S22)</f>
        <v>-11.193469870993731</v>
      </c>
      <c r="V18" s="24"/>
      <c r="W18" s="24"/>
      <c r="X18" s="1"/>
      <c r="Y18" s="1"/>
      <c r="Z18" s="1"/>
      <c r="AA18" s="1"/>
    </row>
    <row r="19" spans="2:27" x14ac:dyDescent="0.35">
      <c r="G19" s="13"/>
      <c r="L19" s="28"/>
      <c r="M19" s="30">
        <f t="shared" si="4"/>
        <v>0</v>
      </c>
      <c r="N19" s="30">
        <f t="shared" si="3"/>
        <v>0</v>
      </c>
      <c r="O19" s="30">
        <f t="shared" si="3"/>
        <v>0</v>
      </c>
      <c r="P19" s="30">
        <f t="shared" si="3"/>
        <v>0</v>
      </c>
      <c r="Q19" s="30">
        <f t="shared" si="3"/>
        <v>0</v>
      </c>
      <c r="R19" s="30">
        <f>IF(AND($D$13&gt;$D34*$D$9,$C$13&gt;=I$31*$D$9),(I45*$D$15+I54*$D$16),0)</f>
        <v>0</v>
      </c>
      <c r="S19" s="30"/>
      <c r="T19" s="31" t="s">
        <v>11</v>
      </c>
      <c r="U19" s="18">
        <f>SUM(U16:U18)</f>
        <v>18.931060696994116</v>
      </c>
      <c r="V19" s="1"/>
      <c r="W19" s="1"/>
      <c r="X19" s="1"/>
      <c r="Y19" s="1"/>
      <c r="Z19" s="1"/>
      <c r="AA19" s="1"/>
    </row>
    <row r="20" spans="2:27" x14ac:dyDescent="0.35">
      <c r="L20" s="28"/>
      <c r="M20" s="30">
        <f t="shared" si="4"/>
        <v>0</v>
      </c>
      <c r="N20" s="30">
        <f t="shared" si="3"/>
        <v>0</v>
      </c>
      <c r="O20" s="30">
        <f t="shared" si="3"/>
        <v>0</v>
      </c>
      <c r="P20" s="30">
        <f t="shared" si="3"/>
        <v>0</v>
      </c>
      <c r="Q20" s="30">
        <f t="shared" si="3"/>
        <v>0</v>
      </c>
      <c r="R20" s="30">
        <f>IF(AND($D$13&gt;$D35*$D$9,$C$13&gt;=I$31*$D$9),(I46*$D$15+I55*$D$16),0)</f>
        <v>0</v>
      </c>
      <c r="S20" s="30"/>
      <c r="T20" s="34"/>
      <c r="V20" s="1"/>
      <c r="W20" s="1"/>
      <c r="X20" s="1"/>
      <c r="Y20" s="1"/>
      <c r="Z20" s="1"/>
      <c r="AA20" s="1"/>
    </row>
    <row r="21" spans="2:27" x14ac:dyDescent="0.35">
      <c r="B21" s="1"/>
      <c r="C21" s="1"/>
      <c r="D21" s="1"/>
      <c r="E21" s="2"/>
      <c r="F21" s="2"/>
      <c r="G21" s="2"/>
      <c r="H21" s="2"/>
      <c r="I21" s="2"/>
      <c r="J21" s="2"/>
      <c r="L21" s="28"/>
      <c r="M21" s="30">
        <f t="shared" si="4"/>
        <v>0</v>
      </c>
      <c r="N21" s="30">
        <f t="shared" si="3"/>
        <v>0</v>
      </c>
      <c r="O21" s="30">
        <f t="shared" si="3"/>
        <v>0</v>
      </c>
      <c r="P21" s="30">
        <f>IF(AND($D$13&gt;$D36*$D$9,$C$13&gt;=G$31*$D$9),(G47*$D$15+G56*$D$16),0)</f>
        <v>0</v>
      </c>
      <c r="Q21" s="30">
        <f>IF(AND($D$13&gt;$D36*$D$9,$C$13&gt;=H$31*$D$9),(H47*$D$15+H56*$D$16),0)</f>
        <v>0</v>
      </c>
      <c r="R21" s="30"/>
      <c r="S21" s="30"/>
      <c r="T21" s="31" t="s">
        <v>12</v>
      </c>
      <c r="U21" s="13">
        <f>(SUM(M16:S22)/(SUM(D15:D16)))</f>
        <v>-1.1193469870993731</v>
      </c>
      <c r="V21" s="1"/>
      <c r="W21" s="1"/>
      <c r="X21" s="1"/>
      <c r="Y21" s="1"/>
      <c r="Z21" s="1"/>
      <c r="AA21" s="1"/>
    </row>
    <row r="22" spans="2:27" x14ac:dyDescent="0.35">
      <c r="B22" s="22" t="s">
        <v>13</v>
      </c>
      <c r="C22" s="2"/>
      <c r="D22" s="25">
        <v>3.737124917133895E-3</v>
      </c>
      <c r="E22" s="25">
        <v>3.2584360883403232E-2</v>
      </c>
      <c r="F22" s="25">
        <v>7.4341578983880316E-2</v>
      </c>
      <c r="G22" s="25">
        <v>0.1612347508479485</v>
      </c>
      <c r="H22" s="25">
        <v>0.17270147608214351</v>
      </c>
      <c r="I22" s="25">
        <v>7.5020460889531737E-2</v>
      </c>
      <c r="J22" s="25">
        <v>0.12806699640973129</v>
      </c>
      <c r="L22" s="28"/>
      <c r="M22" s="30">
        <f>IF(AND($D$13&gt;$D37*$D$9,$C$13&gt;=D$31*$D$9),(D48*$D$15+D57*$D$16),0)</f>
        <v>0</v>
      </c>
      <c r="N22" s="30">
        <f>IF(AND($D$13&gt;$D37*$D$9,$C$13&gt;=E$31*$D$9),(E48*$D$15+E57*$D$16),0)</f>
        <v>0</v>
      </c>
      <c r="O22" s="30">
        <f>IF(AND($D$13&gt;$D37*$D$9,$C$13&gt;=F$31*$D$9),(F48*$D$15+F57*$D$16),0)</f>
        <v>0</v>
      </c>
      <c r="P22" s="30"/>
      <c r="Q22" s="30"/>
      <c r="R22" s="30"/>
      <c r="S22" s="30"/>
      <c r="T22" s="34"/>
      <c r="V22" s="1"/>
      <c r="W22" s="1"/>
      <c r="X22" s="1"/>
      <c r="Y22" s="1"/>
      <c r="Z22" s="1"/>
      <c r="AA22" s="1"/>
    </row>
    <row r="23" spans="2:27" x14ac:dyDescent="0.35">
      <c r="B23" s="22"/>
      <c r="C23" s="10"/>
      <c r="D23" s="25">
        <v>1.3824718473005169E-2</v>
      </c>
      <c r="E23" s="25">
        <v>7.41154668981992E-2</v>
      </c>
      <c r="F23" s="25">
        <v>6.8182733954617825E-2</v>
      </c>
      <c r="G23" s="25">
        <v>6.6244274033814721E-2</v>
      </c>
      <c r="H23" s="25">
        <v>4.8021833721519441E-2</v>
      </c>
      <c r="I23" s="25">
        <v>6.7878291740329666E-2</v>
      </c>
      <c r="J23" s="25">
        <v>6.2008923719009117E-2</v>
      </c>
      <c r="L23" s="29"/>
      <c r="M23" s="35"/>
      <c r="N23" s="36"/>
      <c r="O23" s="37"/>
      <c r="P23" s="37"/>
      <c r="Q23" s="37"/>
      <c r="R23" s="37"/>
      <c r="S23" s="37"/>
      <c r="T23" s="29"/>
    </row>
    <row r="24" spans="2:27" x14ac:dyDescent="0.35">
      <c r="B24" s="22"/>
      <c r="C24" s="10"/>
      <c r="D24" s="25">
        <v>-4.0328815503886603E-3</v>
      </c>
      <c r="E24" s="25">
        <v>-2.2964973963477669E-2</v>
      </c>
      <c r="F24" s="25">
        <v>-5.1936837751666437E-2</v>
      </c>
      <c r="G24" s="25">
        <v>-4.5290795710592337E-2</v>
      </c>
      <c r="H24" s="25">
        <v>-3.8591094230776828E-2</v>
      </c>
      <c r="I24" s="25">
        <v>-5.1145412243122718E-2</v>
      </c>
      <c r="J24" s="25">
        <v>-4.5260445639990682E-2</v>
      </c>
      <c r="L24" s="28"/>
      <c r="M24" s="35"/>
      <c r="N24" s="37"/>
      <c r="O24" s="37"/>
      <c r="P24" s="37"/>
      <c r="Q24" s="37"/>
      <c r="R24" s="37"/>
      <c r="S24" s="37"/>
      <c r="T24" s="29"/>
    </row>
    <row r="25" spans="2:27" x14ac:dyDescent="0.35">
      <c r="B25" s="22"/>
      <c r="C25" s="10"/>
      <c r="D25" s="25">
        <v>-8.7515270539361475E-3</v>
      </c>
      <c r="E25" s="25">
        <v>-3.0087170631536871E-2</v>
      </c>
      <c r="F25" s="25">
        <v>-1.1723119417717609E-2</v>
      </c>
      <c r="G25" s="25">
        <v>-2.1430139712797142E-2</v>
      </c>
      <c r="H25" s="25">
        <v>-4.5367433986318586E-3</v>
      </c>
      <c r="I25" s="25">
        <v>-1.096484299536837E-2</v>
      </c>
      <c r="J25" s="25"/>
      <c r="L25" s="28" t="s">
        <v>14</v>
      </c>
      <c r="M25" s="35">
        <f t="shared" ref="M25:S27" si="5">M7+M16</f>
        <v>0.29896999337071162</v>
      </c>
      <c r="N25" s="35">
        <f t="shared" si="5"/>
        <v>0.77017362293027558</v>
      </c>
      <c r="O25" s="35">
        <f t="shared" si="5"/>
        <v>2.5412839967847205</v>
      </c>
      <c r="P25" s="35">
        <f t="shared" si="5"/>
        <v>4.0057658308834236</v>
      </c>
      <c r="Q25" s="35">
        <f t="shared" si="5"/>
        <v>3.7119644932556013</v>
      </c>
      <c r="R25" s="35">
        <f t="shared" si="5"/>
        <v>0.33769429869017675</v>
      </c>
      <c r="S25" s="35">
        <f t="shared" si="5"/>
        <v>-1.8037640148246161</v>
      </c>
      <c r="T25" s="34"/>
    </row>
    <row r="26" spans="2:27" x14ac:dyDescent="0.35">
      <c r="B26" s="22"/>
      <c r="C26" s="10"/>
      <c r="D26" s="25">
        <v>-2.540794077379443E-3</v>
      </c>
      <c r="E26" s="25">
        <v>-1.2636667088709631E-2</v>
      </c>
      <c r="F26" s="26">
        <v>-2.387061159618337E-3</v>
      </c>
      <c r="G26" s="25">
        <v>2.1750505440465938E-3</v>
      </c>
      <c r="H26" s="25">
        <v>-5.4328172484691614E-3</v>
      </c>
      <c r="I26" s="25">
        <v>-2.853033560500044E-3</v>
      </c>
      <c r="J26" s="25"/>
      <c r="L26" s="29"/>
      <c r="M26" s="35">
        <f t="shared" si="5"/>
        <v>0.39766242259914014</v>
      </c>
      <c r="N26" s="35">
        <f t="shared" si="5"/>
        <v>1.2114754996048152</v>
      </c>
      <c r="O26" s="35">
        <f t="shared" si="5"/>
        <v>-0.70043961019951606</v>
      </c>
      <c r="P26" s="35">
        <f t="shared" si="5"/>
        <v>2.1528595440809211</v>
      </c>
      <c r="Q26" s="35">
        <f t="shared" si="5"/>
        <v>0.43300462715130106</v>
      </c>
      <c r="R26" s="35">
        <f t="shared" si="5"/>
        <v>1.5250480948999736</v>
      </c>
      <c r="S26" s="35">
        <f t="shared" si="5"/>
        <v>3.3898446181037576</v>
      </c>
      <c r="T26" s="34"/>
    </row>
    <row r="27" spans="2:27" x14ac:dyDescent="0.35">
      <c r="B27" s="22"/>
      <c r="C27" s="10"/>
      <c r="D27" s="25">
        <v>1.3852447159345251E-3</v>
      </c>
      <c r="E27" s="25">
        <v>-5.2678220065620653E-3</v>
      </c>
      <c r="F27" s="26">
        <v>9.7446650716135827E-4</v>
      </c>
      <c r="G27" s="25">
        <v>-3.2591205600334548E-3</v>
      </c>
      <c r="H27" s="25">
        <v>2.2782011514620362E-3</v>
      </c>
      <c r="I27" s="25"/>
      <c r="J27" s="25"/>
      <c r="L27" s="29"/>
      <c r="M27" s="35">
        <f t="shared" si="5"/>
        <v>-7.0715773066469714E-2</v>
      </c>
      <c r="N27" s="35">
        <f t="shared" si="5"/>
        <v>-0.3428950535345125</v>
      </c>
      <c r="O27" s="35">
        <f t="shared" si="5"/>
        <v>0.57460887580757447</v>
      </c>
      <c r="P27" s="35">
        <f t="shared" si="5"/>
        <v>-1.1745918573800671</v>
      </c>
      <c r="Q27" s="35">
        <f t="shared" si="5"/>
        <v>-0.17759606907085718</v>
      </c>
      <c r="R27" s="35">
        <f t="shared" si="5"/>
        <v>-0.95477960672106321</v>
      </c>
      <c r="S27" s="35">
        <f t="shared" si="5"/>
        <v>2.8054867636288292</v>
      </c>
      <c r="T27" s="34"/>
    </row>
    <row r="28" spans="2:27" x14ac:dyDescent="0.35">
      <c r="B28" s="22"/>
      <c r="C28" s="10"/>
      <c r="D28" s="25">
        <v>9.5014376938662242E-4</v>
      </c>
      <c r="E28" s="25">
        <v>2.1315888858160219E-3</v>
      </c>
      <c r="F28" s="26">
        <v>-8.049663978139613E-4</v>
      </c>
      <c r="G28" s="25"/>
      <c r="H28" s="25"/>
      <c r="I28" s="25"/>
      <c r="J28" s="25"/>
      <c r="M28" s="3">
        <f t="shared" ref="M28:R29" si="6">M10+M19</f>
        <v>0</v>
      </c>
      <c r="N28" s="3">
        <f t="shared" si="6"/>
        <v>0</v>
      </c>
      <c r="O28" s="3">
        <f t="shared" si="6"/>
        <v>0</v>
      </c>
      <c r="P28" s="3">
        <f t="shared" si="6"/>
        <v>0</v>
      </c>
      <c r="Q28" s="3">
        <f t="shared" si="6"/>
        <v>0</v>
      </c>
      <c r="R28" s="3">
        <f t="shared" si="6"/>
        <v>0</v>
      </c>
      <c r="S28" s="3"/>
      <c r="T28" s="19"/>
    </row>
    <row r="29" spans="2:27" x14ac:dyDescent="0.35">
      <c r="B29" s="22"/>
      <c r="C29" s="1"/>
      <c r="D29" s="1"/>
      <c r="E29" s="1"/>
      <c r="F29" s="1"/>
      <c r="G29" s="1"/>
      <c r="H29" s="1"/>
      <c r="I29" s="1"/>
      <c r="M29" s="3">
        <f t="shared" si="6"/>
        <v>0</v>
      </c>
      <c r="N29" s="3">
        <f t="shared" si="6"/>
        <v>0</v>
      </c>
      <c r="O29" s="3">
        <f t="shared" si="6"/>
        <v>0</v>
      </c>
      <c r="P29" s="3">
        <f t="shared" si="6"/>
        <v>0</v>
      </c>
      <c r="Q29" s="3">
        <f t="shared" si="6"/>
        <v>0</v>
      </c>
      <c r="R29" s="3">
        <f t="shared" si="6"/>
        <v>0</v>
      </c>
      <c r="S29" s="3"/>
      <c r="T29" s="19"/>
    </row>
    <row r="30" spans="2:27" x14ac:dyDescent="0.35">
      <c r="B30" s="22"/>
      <c r="C30" s="1"/>
      <c r="D30" s="1"/>
      <c r="E30" s="2"/>
      <c r="F30" s="2"/>
      <c r="G30" s="2"/>
      <c r="H30" s="2"/>
      <c r="I30" s="2"/>
      <c r="J30" s="2"/>
      <c r="M30" s="3">
        <f>M12+M21</f>
        <v>0</v>
      </c>
      <c r="N30" s="3">
        <f>N12+N21</f>
        <v>0</v>
      </c>
      <c r="O30" s="3">
        <f>O12+O21</f>
        <v>0</v>
      </c>
      <c r="P30" s="3">
        <f>P12+P21</f>
        <v>0</v>
      </c>
      <c r="Q30" s="3">
        <f>Q12+Q21</f>
        <v>0</v>
      </c>
      <c r="R30" s="3"/>
      <c r="S30" s="3"/>
      <c r="T30" s="19"/>
    </row>
    <row r="31" spans="2:27" x14ac:dyDescent="0.35">
      <c r="B31" s="22" t="s">
        <v>15</v>
      </c>
      <c r="C31" s="2"/>
      <c r="D31" s="1">
        <v>0</v>
      </c>
      <c r="E31" s="12">
        <v>0.1</v>
      </c>
      <c r="F31" s="12">
        <v>0.3</v>
      </c>
      <c r="G31" s="12">
        <v>0.4</v>
      </c>
      <c r="H31" s="12">
        <v>0.5</v>
      </c>
      <c r="I31" s="12">
        <v>0.6</v>
      </c>
      <c r="J31" s="12">
        <v>0.7</v>
      </c>
      <c r="K31" s="20">
        <v>0.9</v>
      </c>
      <c r="M31" s="3">
        <f>M13+M22</f>
        <v>0</v>
      </c>
      <c r="N31" s="3">
        <f>N13+N22</f>
        <v>0</v>
      </c>
      <c r="O31" s="3">
        <f>O13+O22</f>
        <v>0</v>
      </c>
      <c r="P31" s="6"/>
      <c r="Q31" s="6"/>
      <c r="R31" s="3"/>
      <c r="S31" s="3"/>
      <c r="T31" s="19"/>
    </row>
    <row r="32" spans="2:27" x14ac:dyDescent="0.35">
      <c r="C32" s="10"/>
      <c r="D32" s="1">
        <v>0.1</v>
      </c>
      <c r="V32" s="13"/>
      <c r="W32" s="21"/>
    </row>
    <row r="33" spans="2:23" x14ac:dyDescent="0.35">
      <c r="C33" s="10"/>
      <c r="D33" s="1">
        <v>0.3</v>
      </c>
      <c r="L33" s="1" t="s">
        <v>16</v>
      </c>
      <c r="M33" s="8">
        <f>IF(SUM($M$25:$S$31)&gt;=0,SUM($M$25:$S$31),0)</f>
        <v>18.931060696994113</v>
      </c>
    </row>
    <row r="34" spans="2:23" x14ac:dyDescent="0.35">
      <c r="C34" s="10"/>
      <c r="D34" s="1">
        <v>0.4</v>
      </c>
      <c r="V34" s="13"/>
      <c r="W34" s="21"/>
    </row>
    <row r="35" spans="2:23" x14ac:dyDescent="0.35">
      <c r="C35" s="10"/>
      <c r="D35" s="1">
        <v>0.5</v>
      </c>
      <c r="T35" s="3"/>
      <c r="V35" s="23"/>
    </row>
    <row r="36" spans="2:23" x14ac:dyDescent="0.35">
      <c r="C36" s="10"/>
      <c r="D36" s="1">
        <v>0.6</v>
      </c>
      <c r="T36" s="3"/>
    </row>
    <row r="37" spans="2:23" x14ac:dyDescent="0.35">
      <c r="C37" s="10"/>
      <c r="D37" s="1">
        <v>0.7</v>
      </c>
      <c r="L37" s="8">
        <f>IF(C13+D13&lt;=130,M33,"")</f>
        <v>18.931060696994113</v>
      </c>
      <c r="M37" s="20" t="str">
        <f>IF(C13+D13&lt;=130,"GWa","")</f>
        <v>GWa</v>
      </c>
      <c r="T37" s="3"/>
      <c r="U37" s="3"/>
    </row>
    <row r="38" spans="2:23" x14ac:dyDescent="0.35">
      <c r="L38" s="3">
        <f>IF(C13+D13&lt;=130,L37/C13*100,"")</f>
        <v>23.66382587124264</v>
      </c>
      <c r="M38" s="22" t="str">
        <f>IF(C13+D13&lt;=130,"%","")</f>
        <v>%</v>
      </c>
      <c r="T38" s="3"/>
    </row>
    <row r="40" spans="2:23" x14ac:dyDescent="0.35">
      <c r="L40" s="19"/>
      <c r="M40" s="19"/>
      <c r="N40" s="19"/>
      <c r="O40" s="19"/>
      <c r="P40" s="19"/>
      <c r="Q40" s="19"/>
      <c r="R40" s="19"/>
      <c r="S40" s="19"/>
    </row>
    <row r="41" spans="2:23" x14ac:dyDescent="0.35">
      <c r="B41" s="20" t="s">
        <v>17</v>
      </c>
      <c r="C41" s="1"/>
      <c r="D41" s="1"/>
      <c r="E41" s="2"/>
      <c r="F41" s="2"/>
      <c r="G41" s="2"/>
      <c r="H41" s="2"/>
      <c r="I41" s="2"/>
      <c r="J41" s="2"/>
      <c r="L41" s="19"/>
      <c r="M41" s="19"/>
      <c r="N41" s="19"/>
      <c r="O41" s="19"/>
      <c r="P41" s="19"/>
      <c r="Q41" s="19"/>
      <c r="R41" s="19"/>
      <c r="S41" s="19"/>
    </row>
    <row r="42" spans="2:23" x14ac:dyDescent="0.35">
      <c r="C42" s="2"/>
      <c r="D42" s="1">
        <v>0</v>
      </c>
      <c r="E42" s="9">
        <v>-3.8079208503087908E-2</v>
      </c>
      <c r="F42" s="9">
        <v>-1.1188383933956251E-2</v>
      </c>
      <c r="G42" s="9">
        <v>-0.1257149587643655</v>
      </c>
      <c r="H42" s="9">
        <v>-0.29080122630156502</v>
      </c>
      <c r="I42" s="9">
        <v>8.3486944872275426E-2</v>
      </c>
      <c r="J42" s="9">
        <v>-0.19934791914639671</v>
      </c>
      <c r="L42" s="19"/>
      <c r="M42" s="19"/>
      <c r="N42" s="19"/>
      <c r="O42" s="19"/>
      <c r="P42" s="19"/>
      <c r="Q42" s="19"/>
      <c r="R42" s="19"/>
      <c r="S42" s="19"/>
    </row>
    <row r="43" spans="2:23" x14ac:dyDescent="0.35">
      <c r="C43" s="10"/>
      <c r="D43" s="1">
        <v>-1.419223246491806E-2</v>
      </c>
      <c r="E43" s="9">
        <v>-8.8806406856694067E-2</v>
      </c>
      <c r="F43" s="9">
        <v>-7.2880987856028229E-2</v>
      </c>
      <c r="G43" s="9">
        <v>1.9496150234393331E-2</v>
      </c>
      <c r="H43" s="9">
        <v>0.1870627240174301</v>
      </c>
      <c r="I43" s="9">
        <v>-0.15342118231984661</v>
      </c>
      <c r="J43" s="9">
        <v>0.1490417445494587</v>
      </c>
      <c r="L43" s="19"/>
      <c r="M43" s="19"/>
      <c r="N43" s="19"/>
      <c r="O43" s="19"/>
      <c r="P43" s="19"/>
      <c r="Q43" s="19"/>
      <c r="R43" s="19"/>
      <c r="S43" s="19"/>
    </row>
    <row r="44" spans="2:23" x14ac:dyDescent="0.35">
      <c r="C44" s="10"/>
      <c r="D44" s="1">
        <v>-2.0497626127999528E-3</v>
      </c>
      <c r="E44" s="9">
        <v>1.8768226294393831E-2</v>
      </c>
      <c r="F44" s="9">
        <v>3.0212538895552449E-2</v>
      </c>
      <c r="G44" s="9">
        <v>5.6253495425727357E-2</v>
      </c>
      <c r="H44" s="9">
        <v>5.5335085766689517E-2</v>
      </c>
      <c r="I44" s="9">
        <v>3.2086384714327842E-2</v>
      </c>
      <c r="J44" s="9">
        <v>6.4352357040475205E-2</v>
      </c>
      <c r="L44" s="19"/>
      <c r="M44" s="19"/>
      <c r="N44" s="19"/>
      <c r="O44" s="19"/>
      <c r="P44" s="19"/>
      <c r="Q44" s="19"/>
      <c r="R44" s="19"/>
      <c r="S44" s="19"/>
    </row>
    <row r="45" spans="2:23" x14ac:dyDescent="0.35">
      <c r="B45" s="22"/>
      <c r="C45" s="10"/>
      <c r="D45" s="1">
        <v>-1.1886502121486E-3</v>
      </c>
      <c r="E45" s="9">
        <v>3.5703048179205547E-2</v>
      </c>
      <c r="F45" s="9">
        <v>3.7272054393314213E-2</v>
      </c>
      <c r="G45" s="9">
        <v>3.7309477463858633E-2</v>
      </c>
      <c r="H45" s="9">
        <v>5.3107138209947273E-2</v>
      </c>
      <c r="I45" s="9">
        <v>9.2056327111813829E-3</v>
      </c>
      <c r="J45" s="9"/>
      <c r="L45" s="19"/>
      <c r="M45" s="19"/>
      <c r="N45" s="19"/>
      <c r="O45" s="19"/>
      <c r="P45" s="19"/>
      <c r="Q45" s="19"/>
      <c r="R45" s="19"/>
      <c r="S45" s="19"/>
    </row>
    <row r="46" spans="2:23" x14ac:dyDescent="0.35">
      <c r="C46" s="10"/>
      <c r="D46" s="1">
        <v>6.3512933003032988E-3</v>
      </c>
      <c r="E46" s="9">
        <v>3.1687318810504822E-2</v>
      </c>
      <c r="F46" s="9">
        <v>2.3238733017908152E-2</v>
      </c>
      <c r="G46" s="9">
        <v>2.0812313955134332E-2</v>
      </c>
      <c r="H46" s="9">
        <v>2.4303695405627379E-2</v>
      </c>
      <c r="I46" s="9">
        <v>2.0712269225161731E-2</v>
      </c>
      <c r="J46" s="9"/>
      <c r="L46" s="19"/>
      <c r="M46" s="19"/>
      <c r="N46" s="19"/>
      <c r="O46" s="19"/>
      <c r="P46" s="19"/>
      <c r="Q46" s="19"/>
      <c r="R46" s="19"/>
      <c r="S46" s="19"/>
    </row>
    <row r="47" spans="2:23" x14ac:dyDescent="0.35">
      <c r="C47" s="10"/>
      <c r="D47" s="1">
        <v>5.1255545518829578E-3</v>
      </c>
      <c r="E47" s="9">
        <v>2.7965789536545368E-2</v>
      </c>
      <c r="F47" s="9">
        <v>7.5119080205777464E-3</v>
      </c>
      <c r="G47" s="9">
        <v>2.6541937380172919E-2</v>
      </c>
      <c r="H47" s="9">
        <v>9.4050105787739091E-3</v>
      </c>
      <c r="I47" s="9"/>
      <c r="J47" s="9"/>
      <c r="L47" s="19"/>
      <c r="M47" s="19"/>
      <c r="N47" s="19"/>
      <c r="O47" s="19"/>
      <c r="P47" s="19"/>
      <c r="Q47" s="19"/>
      <c r="R47" s="19"/>
      <c r="S47" s="19"/>
    </row>
    <row r="48" spans="2:23" x14ac:dyDescent="0.35">
      <c r="C48" s="10"/>
      <c r="D48" s="1">
        <v>4.9493587077762326E-3</v>
      </c>
      <c r="E48" s="9">
        <v>3.4117041283992441E-2</v>
      </c>
      <c r="F48" s="9">
        <v>2.3367805487524741E-2</v>
      </c>
      <c r="G48" s="9"/>
      <c r="H48" s="9"/>
      <c r="I48" s="9"/>
      <c r="J48" s="9"/>
      <c r="L48" s="19"/>
      <c r="M48" s="19"/>
      <c r="N48" s="19"/>
      <c r="O48" s="19"/>
      <c r="P48" s="19"/>
      <c r="Q48" s="19"/>
      <c r="R48" s="19"/>
      <c r="S48" s="19"/>
    </row>
    <row r="49" spans="2:22" x14ac:dyDescent="0.35">
      <c r="L49" s="19"/>
      <c r="M49" s="19"/>
      <c r="N49" s="19"/>
      <c r="O49" s="19"/>
      <c r="P49" s="19"/>
      <c r="Q49" s="19"/>
      <c r="R49" s="19"/>
      <c r="S49" s="19"/>
    </row>
    <row r="50" spans="2:22" x14ac:dyDescent="0.35">
      <c r="B50" s="20" t="s">
        <v>18</v>
      </c>
      <c r="C50" s="1"/>
      <c r="D50" s="1"/>
      <c r="E50" s="2"/>
      <c r="F50" s="2"/>
      <c r="G50" s="2"/>
      <c r="H50" s="2"/>
      <c r="I50" s="2"/>
      <c r="J50" s="2"/>
      <c r="L50" s="19"/>
      <c r="M50" s="19"/>
      <c r="N50" s="19"/>
      <c r="O50" s="19"/>
      <c r="P50" s="19"/>
      <c r="Q50" s="19"/>
      <c r="R50" s="19"/>
      <c r="S50" s="19"/>
    </row>
    <row r="51" spans="2:22" x14ac:dyDescent="0.35">
      <c r="C51" s="2"/>
      <c r="D51" s="1">
        <v>0</v>
      </c>
      <c r="E51" s="9">
        <v>-0.15107316389079509</v>
      </c>
      <c r="F51" s="9">
        <v>-0.1175794952409295</v>
      </c>
      <c r="G51" s="9">
        <v>-0.24436242030345159</v>
      </c>
      <c r="H51" s="9">
        <v>-0.1469079789208704</v>
      </c>
      <c r="I51" s="9">
        <v>-0.11627149191004579</v>
      </c>
      <c r="J51" s="9">
        <v>-0.30844339789219288</v>
      </c>
      <c r="L51" s="19"/>
      <c r="M51" s="19"/>
      <c r="N51" s="19"/>
      <c r="O51" s="19"/>
      <c r="P51" s="19"/>
      <c r="Q51" s="19"/>
      <c r="R51" s="19"/>
      <c r="S51" s="19"/>
      <c r="V51" s="23"/>
    </row>
    <row r="52" spans="2:22" x14ac:dyDescent="0.35">
      <c r="C52" s="10"/>
      <c r="D52" s="1">
        <v>-1.707913159101493E-3</v>
      </c>
      <c r="E52" s="9">
        <v>-0.10119885073411609</v>
      </c>
      <c r="F52" s="9">
        <v>-0.27459216288380511</v>
      </c>
      <c r="G52" s="9">
        <v>1.6553132306647959E-2</v>
      </c>
      <c r="H52" s="9">
        <v>-0.1007650384494282</v>
      </c>
      <c r="I52" s="9">
        <v>-5.1130065730991658E-2</v>
      </c>
      <c r="J52" s="9">
        <v>0.15295769065334841</v>
      </c>
      <c r="L52" s="19"/>
      <c r="M52" s="19"/>
      <c r="N52" s="19"/>
      <c r="O52" s="19"/>
      <c r="P52" s="19"/>
      <c r="Q52" s="19"/>
      <c r="R52" s="19"/>
      <c r="S52" s="19"/>
      <c r="T52" s="6"/>
      <c r="V52" s="23"/>
    </row>
    <row r="53" spans="2:22" x14ac:dyDescent="0.35">
      <c r="C53" s="10"/>
      <c r="D53" s="1">
        <v>-3.0386957562583109E-3</v>
      </c>
      <c r="E53" s="9">
        <v>-1.132453138997358E-2</v>
      </c>
      <c r="F53" s="9">
        <v>0.1093977253324239</v>
      </c>
      <c r="G53" s="9">
        <v>-7.2168390027414375E-2</v>
      </c>
      <c r="H53" s="9">
        <v>2.0831487323691111E-2</v>
      </c>
      <c r="I53" s="9">
        <v>-4.4332548428983598E-2</v>
      </c>
      <c r="J53" s="9">
        <v>0.3258091220028736</v>
      </c>
      <c r="L53" s="19"/>
      <c r="M53" s="19"/>
      <c r="N53" s="19"/>
      <c r="O53" s="19"/>
      <c r="P53" s="19"/>
      <c r="Q53" s="19"/>
      <c r="R53" s="19"/>
      <c r="S53" s="19"/>
    </row>
    <row r="54" spans="2:22" x14ac:dyDescent="0.35">
      <c r="C54" s="10"/>
      <c r="D54" s="1">
        <v>-3.6412197141848943E-2</v>
      </c>
      <c r="E54" s="9">
        <v>9.4990706584636514E-2</v>
      </c>
      <c r="F54" s="9">
        <v>-8.1245154195919711E-3</v>
      </c>
      <c r="G54" s="9">
        <v>-2.6821587497211859E-2</v>
      </c>
      <c r="H54" s="9">
        <v>-7.510904530260043E-3</v>
      </c>
      <c r="I54" s="9">
        <v>3.2639071115667218E-2</v>
      </c>
      <c r="J54" s="9"/>
    </row>
    <row r="55" spans="2:22" x14ac:dyDescent="0.35">
      <c r="B55" s="22"/>
      <c r="C55" s="10"/>
      <c r="D55" s="1">
        <v>3.2600443197505727E-2</v>
      </c>
      <c r="E55" s="9">
        <v>-1.0859076074532121E-2</v>
      </c>
      <c r="F55" s="9">
        <v>-3.8173405572554692E-2</v>
      </c>
      <c r="G55" s="9">
        <v>8.3394175905667445E-2</v>
      </c>
      <c r="H55" s="9">
        <v>-7.3313856430453517E-2</v>
      </c>
      <c r="I55" s="9">
        <v>0.15294970932889501</v>
      </c>
      <c r="J55" s="9"/>
      <c r="N55" s="14"/>
      <c r="O55" s="14"/>
    </row>
    <row r="56" spans="2:22" x14ac:dyDescent="0.35">
      <c r="C56" s="10"/>
      <c r="D56" s="1">
        <v>-3.8727103393377169E-3</v>
      </c>
      <c r="E56" s="9">
        <v>-6.0483423557163719E-2</v>
      </c>
      <c r="F56" s="9">
        <v>8.5162272619259544E-2</v>
      </c>
      <c r="G56" s="9">
        <v>-2.5409433939818371E-2</v>
      </c>
      <c r="H56" s="9">
        <v>1.5236320740782631E-2</v>
      </c>
      <c r="I56" s="9"/>
      <c r="J56" s="9"/>
      <c r="N56" s="14"/>
      <c r="O56" s="14"/>
    </row>
    <row r="57" spans="2:22" x14ac:dyDescent="0.35">
      <c r="C57" s="10"/>
      <c r="D57" s="1">
        <v>2.1831942150219559E-2</v>
      </c>
      <c r="E57" s="9">
        <v>-3.8225606098907079E-2</v>
      </c>
      <c r="F57" s="9">
        <v>5.1343073157369412E-3</v>
      </c>
      <c r="G57" s="9"/>
      <c r="H57" s="9"/>
      <c r="I57" s="9"/>
      <c r="J57" s="9"/>
    </row>
    <row r="58" spans="2:22" ht="16.5" customHeight="1" x14ac:dyDescent="0.35">
      <c r="J58" s="27"/>
    </row>
    <row r="59" spans="2:22" ht="16.5" customHeight="1" x14ac:dyDescent="0.35">
      <c r="B59" s="27"/>
      <c r="C59" s="27"/>
      <c r="D59" s="27"/>
      <c r="E59" s="27"/>
      <c r="F59" s="27"/>
      <c r="G59" s="27"/>
      <c r="H59" s="27"/>
      <c r="I59" s="27"/>
      <c r="J59" s="27"/>
    </row>
    <row r="60" spans="2:22" ht="16.5" customHeight="1" x14ac:dyDescent="0.35">
      <c r="B60" s="27"/>
      <c r="C60" s="27"/>
      <c r="D60" s="27"/>
      <c r="E60" s="27"/>
      <c r="F60" s="27"/>
      <c r="G60" s="27"/>
      <c r="H60" s="27"/>
      <c r="I60" s="27"/>
      <c r="J60" s="27"/>
    </row>
    <row r="61" spans="2:22" ht="16.5" customHeight="1" x14ac:dyDescent="0.35">
      <c r="B61" s="27"/>
      <c r="C61" s="27"/>
      <c r="D61" s="27"/>
      <c r="E61" s="27"/>
      <c r="F61" s="27"/>
      <c r="G61" s="27"/>
      <c r="H61" s="27"/>
      <c r="I61" s="27"/>
      <c r="J61" s="27"/>
    </row>
    <row r="62" spans="2:22" ht="16.5" customHeight="1" x14ac:dyDescent="0.35">
      <c r="B62" s="27"/>
      <c r="C62" s="27"/>
      <c r="D62" s="27"/>
      <c r="E62" s="27"/>
      <c r="F62" s="27"/>
      <c r="G62" s="27"/>
      <c r="H62" s="27"/>
      <c r="I62" s="27"/>
      <c r="J62" s="27"/>
    </row>
    <row r="63" spans="2:22" ht="16.5" customHeight="1" x14ac:dyDescent="0.35">
      <c r="B63" s="27"/>
      <c r="C63" s="27"/>
      <c r="D63" s="27"/>
      <c r="E63" s="27"/>
      <c r="F63" s="27"/>
      <c r="G63" s="27"/>
      <c r="H63" s="27"/>
      <c r="I63" s="27"/>
      <c r="J63" s="27"/>
    </row>
    <row r="64" spans="2:22" ht="16.5" customHeight="1" x14ac:dyDescent="0.3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6.5" customHeight="1" x14ac:dyDescent="0.3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6.5" customHeight="1" x14ac:dyDescent="0.3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6.5" customHeight="1" x14ac:dyDescent="0.35">
      <c r="B67" s="27"/>
      <c r="D67" s="27"/>
      <c r="E67" s="27"/>
      <c r="F67" s="27"/>
      <c r="G67" s="27"/>
      <c r="H67" s="27"/>
      <c r="I67" s="27"/>
      <c r="J67" s="27"/>
    </row>
    <row r="68" spans="2:10" ht="16.5" customHeight="1" x14ac:dyDescent="0.35">
      <c r="B68" s="27"/>
      <c r="C68" s="27"/>
      <c r="E68" s="9"/>
      <c r="F68" s="9"/>
      <c r="G68" s="9"/>
      <c r="H68" s="9"/>
      <c r="I68" s="9"/>
      <c r="J68" s="9"/>
    </row>
    <row r="69" spans="2:10" ht="16.5" customHeight="1" x14ac:dyDescent="0.35">
      <c r="C69" s="27"/>
      <c r="E69" s="9"/>
      <c r="F69" s="9"/>
      <c r="G69" s="9"/>
      <c r="H69" s="9"/>
      <c r="I69" s="9"/>
      <c r="J69" s="9"/>
    </row>
    <row r="70" spans="2:10" ht="16.5" customHeight="1" x14ac:dyDescent="0.35">
      <c r="C70" s="27"/>
      <c r="E70" s="9"/>
      <c r="F70" s="9"/>
      <c r="G70" s="9"/>
      <c r="H70" s="9"/>
      <c r="I70" s="9"/>
      <c r="J70" s="9"/>
    </row>
    <row r="71" spans="2:10" ht="16.5" customHeight="1" x14ac:dyDescent="0.35">
      <c r="C71" s="27"/>
      <c r="E71" s="9"/>
      <c r="F71" s="9"/>
      <c r="G71" s="9"/>
      <c r="H71" s="9"/>
      <c r="I71" s="9"/>
      <c r="J71" s="9"/>
    </row>
    <row r="72" spans="2:10" ht="16.5" customHeight="1" x14ac:dyDescent="0.35">
      <c r="C72" s="27"/>
      <c r="E72" s="9"/>
      <c r="F72" s="11"/>
      <c r="G72" s="9"/>
      <c r="H72" s="9"/>
      <c r="I72" s="9"/>
      <c r="J72" s="9"/>
    </row>
    <row r="73" spans="2:10" ht="16.5" customHeight="1" x14ac:dyDescent="0.35">
      <c r="C73" s="27"/>
      <c r="E73" s="9"/>
      <c r="F73" s="11"/>
      <c r="G73" s="9"/>
      <c r="H73" s="9"/>
      <c r="I73" s="9"/>
      <c r="J73" s="9"/>
    </row>
    <row r="74" spans="2:10" ht="16.5" customHeight="1" x14ac:dyDescent="0.35">
      <c r="C74" s="27"/>
      <c r="E74" s="9"/>
      <c r="F74" s="11"/>
      <c r="G74" s="9"/>
      <c r="H74" s="9"/>
      <c r="I74" s="9"/>
      <c r="J74" s="9"/>
    </row>
    <row r="75" spans="2:10" ht="16.5" customHeight="1" x14ac:dyDescent="0.35">
      <c r="C75" s="27"/>
      <c r="D75" s="27"/>
      <c r="E75" s="27"/>
      <c r="F75" s="27"/>
      <c r="G75" s="27"/>
      <c r="H75" s="27"/>
      <c r="I75" s="27"/>
    </row>
    <row r="76" spans="2:10" ht="16.5" customHeight="1" x14ac:dyDescent="0.35">
      <c r="C76" s="27"/>
      <c r="D76" s="27"/>
      <c r="E76" s="27"/>
      <c r="F76" s="27"/>
      <c r="G76" s="27"/>
      <c r="H76" s="27"/>
      <c r="I76" s="27"/>
    </row>
    <row r="77" spans="2:10" ht="16.5" customHeight="1" x14ac:dyDescent="0.35">
      <c r="D77" s="27"/>
      <c r="E77" s="27"/>
      <c r="F77" s="27"/>
      <c r="G77" s="27"/>
      <c r="H77" s="27"/>
      <c r="I77" s="27"/>
    </row>
    <row r="78" spans="2:10" ht="16.5" customHeight="1" x14ac:dyDescent="0.35">
      <c r="D78" s="27"/>
      <c r="E78" s="27"/>
      <c r="F78" s="27"/>
      <c r="G78" s="27"/>
      <c r="H78" s="27"/>
      <c r="I78" s="27"/>
    </row>
    <row r="79" spans="2:10" ht="16.5" customHeight="1" x14ac:dyDescent="0.35">
      <c r="D79" s="27"/>
      <c r="E79" s="27"/>
      <c r="F79" s="27"/>
      <c r="G79" s="27"/>
      <c r="H79" s="27"/>
      <c r="I79" s="27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79"/>
  <sheetViews>
    <sheetView tabSelected="1" zoomScale="44" zoomScaleNormal="50" workbookViewId="0">
      <selection activeCell="Q18" sqref="Q18"/>
    </sheetView>
  </sheetViews>
  <sheetFormatPr defaultRowHeight="14.5" x14ac:dyDescent="0.35"/>
  <cols>
    <col min="1" max="1" width="8.7265625" style="1" customWidth="1"/>
    <col min="2" max="2" width="13.6328125" style="1" customWidth="1"/>
    <col min="3" max="3" width="14.81640625" style="1" customWidth="1"/>
    <col min="4" max="4" width="14.54296875" style="1" customWidth="1"/>
    <col min="5" max="10" width="10.36328125" style="1" bestFit="1" customWidth="1"/>
    <col min="11" max="11" width="8.7265625" style="1" customWidth="1"/>
    <col min="12" max="12" width="43.6328125" style="1" bestFit="1" customWidth="1"/>
    <col min="13" max="13" width="16.26953125" style="1" customWidth="1"/>
    <col min="14" max="14" width="12.36328125" style="1" customWidth="1"/>
    <col min="15" max="15" width="10.54296875" style="1" bestFit="1" customWidth="1"/>
    <col min="16" max="19" width="10.1796875" style="1" bestFit="1" customWidth="1"/>
    <col min="20" max="20" width="25.08984375" style="1" bestFit="1" customWidth="1"/>
    <col min="21" max="21" width="19.81640625" style="1" customWidth="1"/>
    <col min="22" max="44" width="8.7265625" style="1" customWidth="1"/>
    <col min="45" max="16384" width="8.7265625" style="1"/>
  </cols>
  <sheetData>
    <row r="2" spans="2:23" ht="18" customHeight="1" x14ac:dyDescent="0.35">
      <c r="B2" s="12"/>
      <c r="C2" s="12"/>
      <c r="D2" s="12"/>
      <c r="E2" s="12"/>
      <c r="F2" s="12"/>
      <c r="G2" s="12"/>
    </row>
    <row r="3" spans="2:23" x14ac:dyDescent="0.35">
      <c r="B3" s="12"/>
      <c r="C3" s="12"/>
      <c r="D3" s="12"/>
      <c r="E3" s="12"/>
      <c r="F3" s="12"/>
      <c r="G3" s="12"/>
      <c r="K3" s="2"/>
    </row>
    <row r="4" spans="2:23" x14ac:dyDescent="0.35">
      <c r="B4" s="12"/>
      <c r="C4" s="12"/>
      <c r="D4" s="12"/>
      <c r="E4" s="12"/>
      <c r="F4" s="12"/>
      <c r="G4" s="12"/>
      <c r="M4" s="9"/>
      <c r="N4" s="9"/>
      <c r="O4" s="9"/>
      <c r="P4" s="9"/>
      <c r="Q4" s="9"/>
      <c r="R4" s="9"/>
      <c r="S4" s="9"/>
      <c r="T4" s="12"/>
      <c r="W4" s="2"/>
    </row>
    <row r="5" spans="2:23" ht="16.25" customHeight="1" x14ac:dyDescent="0.35">
      <c r="B5" s="12"/>
      <c r="C5" s="12"/>
      <c r="D5" s="12"/>
      <c r="E5" s="12"/>
      <c r="F5" s="12"/>
      <c r="G5" s="12"/>
      <c r="K5" s="4"/>
      <c r="N5" s="3"/>
      <c r="O5" s="3"/>
      <c r="P5" s="3"/>
      <c r="Q5" s="3"/>
      <c r="R5" s="3"/>
      <c r="S5" s="3"/>
      <c r="T5" s="12"/>
      <c r="U5" s="12"/>
      <c r="V5" s="12"/>
    </row>
    <row r="6" spans="2:23" x14ac:dyDescent="0.35">
      <c r="B6" s="12"/>
      <c r="C6" s="12"/>
      <c r="D6" s="12"/>
      <c r="E6" s="12"/>
      <c r="F6" s="12"/>
      <c r="G6" s="12"/>
      <c r="K6" s="2"/>
      <c r="U6" s="12"/>
      <c r="V6" s="12"/>
    </row>
    <row r="7" spans="2:23" ht="16.25" customHeight="1" x14ac:dyDescent="0.35">
      <c r="B7" s="12"/>
      <c r="C7" s="12"/>
      <c r="D7" s="12"/>
      <c r="E7" s="12"/>
      <c r="F7" s="12"/>
      <c r="G7" s="12"/>
      <c r="L7" s="1" t="s">
        <v>0</v>
      </c>
      <c r="M7" s="9">
        <f t="shared" ref="M7:S7" si="0">IF( $C$13&gt;(D$31*$D$9),D22*($C$13-D$31*$D$9),0)</f>
        <v>0.11450362930985405</v>
      </c>
      <c r="N7" s="9">
        <f t="shared" si="0"/>
        <v>10.111458726535787</v>
      </c>
      <c r="O7" s="9">
        <f t="shared" si="0"/>
        <v>9.6370710117799696</v>
      </c>
      <c r="P7" s="9">
        <f t="shared" si="0"/>
        <v>1.559578472451435</v>
      </c>
      <c r="Q7" s="9">
        <f t="shared" si="0"/>
        <v>0</v>
      </c>
      <c r="R7" s="9">
        <f t="shared" si="0"/>
        <v>0</v>
      </c>
      <c r="S7" s="9">
        <f t="shared" si="0"/>
        <v>0</v>
      </c>
      <c r="T7" s="12"/>
      <c r="U7" s="12"/>
      <c r="V7" s="12"/>
    </row>
    <row r="8" spans="2:23" x14ac:dyDescent="0.35">
      <c r="K8" s="4"/>
      <c r="M8" s="9">
        <f t="shared" ref="M8:S9" si="1">IF(AND($D$13&gt;$D32*$D$9,$C$13&gt;D$31*$D$9),D23*($D$13-$D32*$D$9),0)</f>
        <v>-4.2911399296256397E-2</v>
      </c>
      <c r="N8" s="9">
        <f t="shared" si="1"/>
        <v>-0.78502432242668641</v>
      </c>
      <c r="O8" s="9">
        <f t="shared" si="1"/>
        <v>0.60766747041473845</v>
      </c>
      <c r="P8" s="9">
        <f t="shared" si="1"/>
        <v>0.40995946210371398</v>
      </c>
      <c r="Q8" s="9">
        <f t="shared" si="1"/>
        <v>0</v>
      </c>
      <c r="R8" s="9">
        <f t="shared" si="1"/>
        <v>0</v>
      </c>
      <c r="S8" s="9">
        <f t="shared" si="1"/>
        <v>0</v>
      </c>
      <c r="T8" s="12"/>
      <c r="U8" s="12"/>
      <c r="V8" s="12"/>
    </row>
    <row r="9" spans="2:23" ht="16.5" customHeight="1" x14ac:dyDescent="0.35">
      <c r="C9" s="1" t="s">
        <v>1</v>
      </c>
      <c r="D9" s="5">
        <v>100</v>
      </c>
      <c r="E9" s="2" t="s">
        <v>2</v>
      </c>
      <c r="F9" s="12"/>
      <c r="K9" s="4"/>
      <c r="M9" s="9">
        <f t="shared" si="1"/>
        <v>2.1957932794383482E-2</v>
      </c>
      <c r="N9" s="9">
        <f t="shared" si="1"/>
        <v>-0.25903809989849264</v>
      </c>
      <c r="O9" s="9">
        <f t="shared" si="1"/>
        <v>0.19861805001862043</v>
      </c>
      <c r="P9" s="9">
        <f t="shared" si="1"/>
        <v>8.7718638192972626E-2</v>
      </c>
      <c r="Q9" s="9">
        <f t="shared" si="1"/>
        <v>0</v>
      </c>
      <c r="R9" s="9">
        <f t="shared" si="1"/>
        <v>0</v>
      </c>
      <c r="S9" s="9">
        <f t="shared" si="1"/>
        <v>0</v>
      </c>
      <c r="T9" s="12"/>
    </row>
    <row r="10" spans="2:23" x14ac:dyDescent="0.35">
      <c r="F10" s="12"/>
      <c r="K10" s="4"/>
      <c r="M10" s="9">
        <f t="shared" ref="M10:R11" si="2">IF(AND($D$13&gt;$D34*$D$9,$C$13&gt;D$31*$D$9),D25*($D$13-$D34*$D$9),0)</f>
        <v>1.9975467588814891E-3</v>
      </c>
      <c r="N10" s="9">
        <f t="shared" si="2"/>
        <v>0.1243295661595832</v>
      </c>
      <c r="O10" s="9">
        <f t="shared" si="2"/>
        <v>-0.21422689151703211</v>
      </c>
      <c r="P10" s="9">
        <f t="shared" si="2"/>
        <v>-4.3998845240802366E-2</v>
      </c>
      <c r="Q10" s="9">
        <f t="shared" si="2"/>
        <v>0</v>
      </c>
      <c r="R10" s="9">
        <f t="shared" si="2"/>
        <v>0</v>
      </c>
      <c r="S10" s="9"/>
      <c r="T10" s="12"/>
    </row>
    <row r="11" spans="2:23" x14ac:dyDescent="0.35">
      <c r="C11" s="12"/>
      <c r="F11" s="12"/>
      <c r="K11" s="4"/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/>
      <c r="T11" s="12"/>
    </row>
    <row r="12" spans="2:23" x14ac:dyDescent="0.35">
      <c r="C12" s="1" t="s">
        <v>4</v>
      </c>
      <c r="D12" s="1" t="s">
        <v>3</v>
      </c>
      <c r="F12" s="12"/>
      <c r="K12" s="4"/>
      <c r="M12" s="9">
        <f>IF(AND($D$13&gt;$D36*$D$9,$C$13&gt;D$31*$D$9),D27*($D$13-$D36*$D$9),0)</f>
        <v>0</v>
      </c>
      <c r="N12" s="9">
        <f>IF(AND($D$13&gt;$D36*$D$9,$C$13&gt;E$31*$D$9),E27*($D$13-$D36*$D$9),0)</f>
        <v>0</v>
      </c>
      <c r="O12" s="9">
        <f>IF(AND($D$13&gt;$D36*$D$9,$C$13&gt;F$31*$D$9),F27*($D$13-$D36*$D$9),0)</f>
        <v>0</v>
      </c>
      <c r="P12" s="9">
        <f>IF(AND($D$13&gt;$D36*$D$9,$C$13&gt;G$31*$D$9),G27*($D$13-$D36*$D$9),0)</f>
        <v>0</v>
      </c>
      <c r="Q12" s="9">
        <f>IF(AND($D$13&gt;$D36*$D$9,$C$13&gt;H$31*$D$9),H27*($D$13-$D36*$D$9),0)</f>
        <v>0</v>
      </c>
      <c r="R12" s="9"/>
      <c r="S12" s="9"/>
      <c r="T12" s="12"/>
    </row>
    <row r="13" spans="2:23" x14ac:dyDescent="0.35">
      <c r="C13" s="1">
        <v>50</v>
      </c>
      <c r="D13" s="1">
        <v>50</v>
      </c>
      <c r="E13" s="2" t="s">
        <v>2</v>
      </c>
      <c r="F13" s="12"/>
      <c r="K13" s="4"/>
      <c r="M13" s="9">
        <f>IF(AND($D$13&gt;$D37*$D$9,$C$13&gt;D$31*$D$9),D28*($D$13-$D37*$D$9),0)</f>
        <v>0</v>
      </c>
      <c r="N13" s="9">
        <f>IF(AND($D$13&gt;$D37*$D$9,$C$13&gt;E$31*$D$9),E28*($D$13-$D37*$D$9),0)</f>
        <v>0</v>
      </c>
      <c r="O13" s="9">
        <f>IF(AND($D$13&gt;$D37*$D$9,$C$13&gt;F$31*$D$9),F28*($D$13-$D37*$D$9),0)</f>
        <v>0</v>
      </c>
      <c r="P13" s="6"/>
      <c r="Q13" s="6"/>
      <c r="R13" s="3"/>
      <c r="S13" s="3"/>
      <c r="T13" s="12"/>
    </row>
    <row r="14" spans="2:23" x14ac:dyDescent="0.35">
      <c r="F14" s="12"/>
      <c r="N14" s="6"/>
      <c r="O14" s="6"/>
      <c r="P14" s="6"/>
      <c r="Q14" s="6"/>
      <c r="R14" s="6"/>
      <c r="S14" s="6"/>
    </row>
    <row r="15" spans="2:23" x14ac:dyDescent="0.35">
      <c r="C15" s="1" t="s">
        <v>6</v>
      </c>
      <c r="D15" s="4">
        <v>0</v>
      </c>
      <c r="E15" s="2" t="s">
        <v>2</v>
      </c>
      <c r="F15" s="12"/>
    </row>
    <row r="16" spans="2:23" x14ac:dyDescent="0.35">
      <c r="C16" s="1" t="s">
        <v>5</v>
      </c>
      <c r="D16" s="4">
        <v>6.4</v>
      </c>
      <c r="E16" s="2" t="s">
        <v>2</v>
      </c>
      <c r="F16" s="12"/>
      <c r="L16" s="1" t="s">
        <v>7</v>
      </c>
      <c r="M16" s="30">
        <f>IF($C$13&gt;=(D$31*$D$9),(D42*$D$15+D51*$D$16),0)</f>
        <v>0</v>
      </c>
      <c r="N16" s="30">
        <f>IF($C$13&gt;=(E$31*$D$9),(E42*$D$15+E51*$D$16),0)</f>
        <v>-1.8613300085268851</v>
      </c>
      <c r="O16" s="30">
        <f>IF($C$13&gt;=(F$31*$D$9),(F42*$D$15+F51*$D$16),0)</f>
        <v>-1.4007426855866933</v>
      </c>
      <c r="P16" s="30">
        <f>IF($C$13&gt;=(G$31*$D$9),(G42*$D$15+G51*$D$16),0)</f>
        <v>-1.3407370468224826</v>
      </c>
      <c r="Q16" s="30">
        <f>IF($C$13&gt;=(H$31*$D$9),(H42*$D$15+H51*$D$16),0)</f>
        <v>-0.98595971695147266</v>
      </c>
      <c r="R16" s="30">
        <f>IF($C$13&gt;=(I$31*$D$9),(I42*$D$15+I51*$D$16),0)</f>
        <v>0</v>
      </c>
      <c r="S16" s="30">
        <f>IF($C$13&gt;=(J$31*$D$9),(J42*$D$15+J51*$D$16),0)</f>
        <v>0</v>
      </c>
      <c r="T16" s="17" t="s">
        <v>8</v>
      </c>
      <c r="U16" s="13">
        <f>SUM(M7:S7)</f>
        <v>21.422611840077046</v>
      </c>
    </row>
    <row r="17" spans="2:23" x14ac:dyDescent="0.35">
      <c r="M17" s="30">
        <f>IF(AND($D$13&gt;$D32*$D$9,$C$13&gt;=D$31*$D$9),(D43*$D$15+D52*$D$16),0)</f>
        <v>-3.289937363787865E-3</v>
      </c>
      <c r="N17" s="30">
        <f t="shared" ref="N17:R21" si="3">IF(AND($D$13&gt;$D32*$D$9,$C$13&gt;=E$31*$D$9),(E43*$D$15+E52*$D$16),0)</f>
        <v>-0.18372563820656859</v>
      </c>
      <c r="O17" s="30">
        <f t="shared" si="3"/>
        <v>-0.19689737486347311</v>
      </c>
      <c r="P17" s="30">
        <f t="shared" si="3"/>
        <v>0.17693365990610349</v>
      </c>
      <c r="Q17" s="30">
        <f t="shared" si="3"/>
        <v>0.15616597875878926</v>
      </c>
      <c r="R17" s="30">
        <f t="shared" si="3"/>
        <v>0</v>
      </c>
      <c r="S17" s="30">
        <f>IF(AND($D$13&gt;$D32*$D$9,$C$13&gt;=J$31*$D$9),(J43*$D$15+J52*$D$16),0)</f>
        <v>0</v>
      </c>
      <c r="T17" s="7" t="s">
        <v>19</v>
      </c>
      <c r="U17" s="18">
        <f>SUM(M8:S13)</f>
        <v>0.10704910806362375</v>
      </c>
    </row>
    <row r="18" spans="2:23" x14ac:dyDescent="0.35">
      <c r="M18" s="30">
        <f t="shared" ref="M18:M21" si="4">IF(AND($D$13&gt;$D33*$D$9,$C$13&gt;=D$31*$D$9),(D44*$D$15+D53*$D$16),0)</f>
        <v>-5.4189762340822875E-4</v>
      </c>
      <c r="N18" s="30">
        <f t="shared" si="3"/>
        <v>6.5322046307350917E-2</v>
      </c>
      <c r="O18" s="30">
        <f t="shared" si="3"/>
        <v>-6.187337123176917E-2</v>
      </c>
      <c r="P18" s="30">
        <f t="shared" si="3"/>
        <v>-0.10555609179181216</v>
      </c>
      <c r="Q18" s="30">
        <f t="shared" si="3"/>
        <v>-4.2815092372367761E-2</v>
      </c>
      <c r="R18" s="30">
        <f t="shared" si="3"/>
        <v>0</v>
      </c>
      <c r="S18" s="30">
        <f>IF(AND($D$13&gt;$D33*$D$9,$C$13&gt;=J$31*$D$9),(J44*$D$15+J53*$D$16),0)</f>
        <v>0</v>
      </c>
      <c r="T18" s="7" t="s">
        <v>10</v>
      </c>
      <c r="U18" s="6">
        <f>SUM(M16:S22)</f>
        <v>-5.9488009681479577</v>
      </c>
    </row>
    <row r="19" spans="2:23" x14ac:dyDescent="0.35">
      <c r="M19" s="30">
        <f t="shared" si="4"/>
        <v>-4.0793827800043245E-3</v>
      </c>
      <c r="N19" s="30">
        <f t="shared" si="3"/>
        <v>7.3244300724786882E-2</v>
      </c>
      <c r="O19" s="30">
        <f t="shared" si="3"/>
        <v>-9.7403969776537425E-2</v>
      </c>
      <c r="P19" s="30">
        <f t="shared" si="3"/>
        <v>-7.6275321389928763E-2</v>
      </c>
      <c r="Q19" s="30">
        <f t="shared" si="3"/>
        <v>-5.9239418557796603E-2</v>
      </c>
      <c r="R19" s="30">
        <f>IF(AND($D$13&gt;$D34*$D$9,$C$13&gt;=I$31*$D$9),(I45*$D$15+I54*$D$16),0)</f>
        <v>0</v>
      </c>
      <c r="S19" s="30"/>
      <c r="T19" s="17" t="s">
        <v>11</v>
      </c>
      <c r="U19" s="18">
        <f>SUM(U16:U17)</f>
        <v>21.52966094814067</v>
      </c>
    </row>
    <row r="20" spans="2:23" x14ac:dyDescent="0.35">
      <c r="M20" s="30">
        <f t="shared" si="4"/>
        <v>0</v>
      </c>
      <c r="N20" s="30">
        <f t="shared" si="3"/>
        <v>0</v>
      </c>
      <c r="O20" s="30">
        <f t="shared" si="3"/>
        <v>0</v>
      </c>
      <c r="P20" s="30">
        <f t="shared" si="3"/>
        <v>0</v>
      </c>
      <c r="Q20" s="30">
        <f t="shared" si="3"/>
        <v>0</v>
      </c>
      <c r="R20" s="30">
        <f>IF(AND($D$13&gt;$D35*$D$9,$C$13&gt;=I$31*$D$9),(I46*$D$15+I55*$D$16),0)</f>
        <v>0</v>
      </c>
      <c r="S20" s="30"/>
      <c r="T20" s="12"/>
    </row>
    <row r="21" spans="2:23" x14ac:dyDescent="0.35">
      <c r="E21" s="2"/>
      <c r="F21" s="2"/>
      <c r="G21" s="2"/>
      <c r="H21" s="2"/>
      <c r="I21" s="2"/>
      <c r="J21" s="2"/>
      <c r="M21" s="30">
        <f t="shared" si="4"/>
        <v>0</v>
      </c>
      <c r="N21" s="30">
        <f t="shared" si="3"/>
        <v>0</v>
      </c>
      <c r="O21" s="30">
        <f t="shared" si="3"/>
        <v>0</v>
      </c>
      <c r="P21" s="30">
        <f>IF(AND($D$13&gt;$D36*$D$9,$C$13&gt;=G$31*$D$9),(G47*$D$15+G56*$D$16),0)</f>
        <v>0</v>
      </c>
      <c r="Q21" s="30">
        <f>IF(AND($D$13&gt;$D36*$D$9,$C$13&gt;=H$31*$D$9),(H47*$D$15+H56*$D$16),0)</f>
        <v>0</v>
      </c>
      <c r="R21" s="30"/>
      <c r="S21" s="30"/>
      <c r="T21" s="17" t="s">
        <v>12</v>
      </c>
      <c r="U21" s="13">
        <f>(SUM(M16:S22)/(SUM(D15:D16)))</f>
        <v>-0.92950015127311836</v>
      </c>
    </row>
    <row r="22" spans="2:23" ht="15.5" customHeight="1" x14ac:dyDescent="0.35">
      <c r="B22" s="1" t="s">
        <v>13</v>
      </c>
      <c r="C22" s="2"/>
      <c r="D22" s="1">
        <v>2.2900725861970811E-3</v>
      </c>
      <c r="E22" s="9">
        <v>0.25278646816339467</v>
      </c>
      <c r="F22" s="9">
        <v>0.48185355058899848</v>
      </c>
      <c r="G22" s="9">
        <v>0.1559578472451435</v>
      </c>
      <c r="H22" s="9">
        <v>7.0152961108071454E-2</v>
      </c>
      <c r="I22" s="9">
        <v>1.939653628236615E-2</v>
      </c>
      <c r="J22" s="9">
        <v>-1.0884933783342769E-3</v>
      </c>
      <c r="M22" s="30">
        <f>IF(AND($D$13&gt;$D37*$D$9,$C$13&gt;=D$31*$D$9),(D48*$D$15+D57*$D$16),0)</f>
        <v>0</v>
      </c>
      <c r="N22" s="30">
        <f>IF(AND($D$13&gt;$D37*$D$9,$C$13&gt;=E$31*$D$9),(E48*$D$15+E57*$D$16),0)</f>
        <v>0</v>
      </c>
      <c r="O22" s="30">
        <f>IF(AND($D$13&gt;$D37*$D$9,$C$13&gt;=F$31*$D$9),(F48*$D$15+F57*$D$16),0)</f>
        <v>0</v>
      </c>
      <c r="P22" s="30"/>
      <c r="Q22" s="30"/>
      <c r="R22" s="30"/>
      <c r="S22" s="30"/>
      <c r="T22" s="12"/>
    </row>
    <row r="23" spans="2:23" x14ac:dyDescent="0.35">
      <c r="C23" s="10"/>
      <c r="D23" s="1">
        <v>-1.0727849824064099E-3</v>
      </c>
      <c r="E23" s="9">
        <v>-1.9625608060667162E-2</v>
      </c>
      <c r="F23" s="9">
        <v>1.519168676036846E-2</v>
      </c>
      <c r="G23" s="9">
        <v>1.024898655259285E-2</v>
      </c>
      <c r="H23" s="9">
        <v>3.9427535593927546E-3</v>
      </c>
      <c r="I23" s="9">
        <v>3.398084568067812E-3</v>
      </c>
      <c r="J23" s="9">
        <v>3.4237583616975389E-5</v>
      </c>
      <c r="M23" s="3"/>
      <c r="N23" s="8"/>
      <c r="O23" s="6"/>
      <c r="P23" s="6"/>
      <c r="Q23" s="6"/>
      <c r="R23" s="6"/>
      <c r="S23" s="6"/>
    </row>
    <row r="24" spans="2:23" x14ac:dyDescent="0.35">
      <c r="C24" s="10"/>
      <c r="D24" s="1">
        <v>1.097896639719174E-3</v>
      </c>
      <c r="E24" s="9">
        <v>-1.2951904994924631E-2</v>
      </c>
      <c r="F24" s="9">
        <v>9.9309025009310208E-3</v>
      </c>
      <c r="G24" s="9">
        <v>4.3859319096486316E-3</v>
      </c>
      <c r="H24" s="9">
        <v>-2.3512850895788821E-4</v>
      </c>
      <c r="I24" s="9">
        <v>-7.3834951562012823E-3</v>
      </c>
      <c r="J24" s="9">
        <v>3.8085322456852541E-3</v>
      </c>
      <c r="M24" s="3"/>
      <c r="N24" s="6"/>
      <c r="O24" s="6"/>
      <c r="P24" s="6"/>
      <c r="Q24" s="6"/>
      <c r="R24" s="6"/>
      <c r="S24" s="6"/>
    </row>
    <row r="25" spans="2:23" ht="21" customHeight="1" x14ac:dyDescent="0.35">
      <c r="C25" s="10"/>
      <c r="D25" s="1">
        <v>1.997546758881489E-4</v>
      </c>
      <c r="E25" s="9">
        <v>1.2432956615958319E-2</v>
      </c>
      <c r="F25" s="9">
        <v>-2.1422689151703211E-2</v>
      </c>
      <c r="G25" s="9">
        <v>-4.3998845240802364E-3</v>
      </c>
      <c r="H25" s="9">
        <v>-4.3468701266093177E-3</v>
      </c>
      <c r="I25" s="9">
        <v>7.9511899588207424E-3</v>
      </c>
      <c r="J25" s="9"/>
      <c r="L25" s="1" t="s">
        <v>14</v>
      </c>
      <c r="M25" s="3">
        <f t="shared" ref="M25:S27" si="5">M7+M16</f>
        <v>0.11450362930985405</v>
      </c>
      <c r="N25" s="3">
        <f t="shared" si="5"/>
        <v>8.2501287180089022</v>
      </c>
      <c r="O25" s="3">
        <f t="shared" si="5"/>
        <v>8.2363283261932771</v>
      </c>
      <c r="P25" s="3">
        <f t="shared" si="5"/>
        <v>0.21884142562895237</v>
      </c>
      <c r="Q25" s="3">
        <f t="shared" si="5"/>
        <v>-0.98595971695147266</v>
      </c>
      <c r="R25" s="3">
        <f t="shared" si="5"/>
        <v>0</v>
      </c>
      <c r="S25" s="3">
        <f t="shared" si="5"/>
        <v>0</v>
      </c>
      <c r="T25" s="12"/>
    </row>
    <row r="26" spans="2:23" x14ac:dyDescent="0.35">
      <c r="C26" s="10"/>
      <c r="D26" s="1">
        <v>-4.0624689884004513E-5</v>
      </c>
      <c r="E26" s="9">
        <v>7.949537769678371E-3</v>
      </c>
      <c r="F26" s="11">
        <v>8.4679002141236498E-4</v>
      </c>
      <c r="G26" s="9">
        <v>-1.093445341657219E-2</v>
      </c>
      <c r="H26" s="9">
        <v>4.4457376724319746E-3</v>
      </c>
      <c r="I26" s="9">
        <v>-5.0243781114643052E-3</v>
      </c>
      <c r="J26" s="9"/>
      <c r="M26" s="3">
        <f t="shared" si="5"/>
        <v>-4.6201336660044265E-2</v>
      </c>
      <c r="N26" s="3">
        <f t="shared" si="5"/>
        <v>-0.96874996063325503</v>
      </c>
      <c r="O26" s="3">
        <f t="shared" si="5"/>
        <v>0.41077009555126531</v>
      </c>
      <c r="P26" s="3">
        <f t="shared" si="5"/>
        <v>0.58689312200981747</v>
      </c>
      <c r="Q26" s="3">
        <f t="shared" si="5"/>
        <v>0.15616597875878926</v>
      </c>
      <c r="R26" s="3">
        <f t="shared" si="5"/>
        <v>0</v>
      </c>
      <c r="S26" s="3">
        <f t="shared" si="5"/>
        <v>0</v>
      </c>
      <c r="T26" s="12"/>
    </row>
    <row r="27" spans="2:23" x14ac:dyDescent="0.35">
      <c r="C27" s="10"/>
      <c r="D27" s="1">
        <v>1.219045562903112E-4</v>
      </c>
      <c r="E27" s="9">
        <v>3.202778452666229E-3</v>
      </c>
      <c r="F27" s="11">
        <v>-1.014774851509858E-2</v>
      </c>
      <c r="G27" s="9">
        <v>1.0003126435864729E-3</v>
      </c>
      <c r="H27" s="9">
        <v>-5.6482317905328554E-3</v>
      </c>
      <c r="I27" s="9"/>
      <c r="J27" s="9"/>
      <c r="M27" s="3">
        <f t="shared" si="5"/>
        <v>2.1416035170975255E-2</v>
      </c>
      <c r="N27" s="3">
        <f t="shared" si="5"/>
        <v>-0.19371605359114172</v>
      </c>
      <c r="O27" s="3">
        <f t="shared" si="5"/>
        <v>0.13674467878685126</v>
      </c>
      <c r="P27" s="3">
        <f t="shared" si="5"/>
        <v>-1.7837453598839537E-2</v>
      </c>
      <c r="Q27" s="3">
        <f t="shared" si="5"/>
        <v>-4.2815092372367761E-2</v>
      </c>
      <c r="R27" s="3">
        <f t="shared" si="5"/>
        <v>0</v>
      </c>
      <c r="S27" s="3">
        <f t="shared" si="5"/>
        <v>0</v>
      </c>
      <c r="T27" s="12"/>
    </row>
    <row r="28" spans="2:23" x14ac:dyDescent="0.35">
      <c r="C28" s="10"/>
      <c r="D28" s="1">
        <v>5.1778895344659179E-4</v>
      </c>
      <c r="E28" s="9">
        <v>5.0957997500718239E-3</v>
      </c>
      <c r="F28" s="11">
        <v>1.1108376732722089E-2</v>
      </c>
      <c r="G28" s="9"/>
      <c r="H28" s="9"/>
      <c r="I28" s="9"/>
      <c r="J28" s="9"/>
      <c r="M28" s="3">
        <f t="shared" ref="M28:R29" si="6">M10+M19</f>
        <v>-2.0818360211228354E-3</v>
      </c>
      <c r="N28" s="3">
        <f t="shared" si="6"/>
        <v>0.19757386688437006</v>
      </c>
      <c r="O28" s="3">
        <f t="shared" si="6"/>
        <v>-0.31163086129356954</v>
      </c>
      <c r="P28" s="3">
        <f t="shared" si="6"/>
        <v>-0.12027416663073112</v>
      </c>
      <c r="Q28" s="3">
        <f t="shared" si="6"/>
        <v>-5.9239418557796603E-2</v>
      </c>
      <c r="R28" s="3">
        <f t="shared" si="6"/>
        <v>0</v>
      </c>
      <c r="S28" s="3"/>
      <c r="T28" s="12"/>
    </row>
    <row r="29" spans="2:23" x14ac:dyDescent="0.35">
      <c r="M29" s="3">
        <f t="shared" si="6"/>
        <v>0</v>
      </c>
      <c r="N29" s="3">
        <f t="shared" si="6"/>
        <v>0</v>
      </c>
      <c r="O29" s="3">
        <f t="shared" si="6"/>
        <v>0</v>
      </c>
      <c r="P29" s="3">
        <f t="shared" si="6"/>
        <v>0</v>
      </c>
      <c r="Q29" s="3">
        <f t="shared" si="6"/>
        <v>0</v>
      </c>
      <c r="R29" s="3">
        <f t="shared" si="6"/>
        <v>0</v>
      </c>
      <c r="S29" s="3"/>
      <c r="T29" s="12"/>
    </row>
    <row r="30" spans="2:23" x14ac:dyDescent="0.35">
      <c r="E30" s="2"/>
      <c r="F30" s="2"/>
      <c r="G30" s="2"/>
      <c r="H30" s="2"/>
      <c r="I30" s="2"/>
      <c r="J30" s="2"/>
      <c r="M30" s="3">
        <f>M12+M21</f>
        <v>0</v>
      </c>
      <c r="N30" s="3">
        <f>N12+N21</f>
        <v>0</v>
      </c>
      <c r="O30" s="3">
        <f>O12+O21</f>
        <v>0</v>
      </c>
      <c r="P30" s="3">
        <f>P12+P21</f>
        <v>0</v>
      </c>
      <c r="Q30" s="3">
        <f>Q12+Q21</f>
        <v>0</v>
      </c>
      <c r="R30" s="3"/>
      <c r="S30" s="3"/>
      <c r="T30" s="12"/>
    </row>
    <row r="31" spans="2:23" ht="18.5" customHeight="1" x14ac:dyDescent="0.35">
      <c r="B31" s="1" t="s">
        <v>15</v>
      </c>
      <c r="C31" s="2"/>
      <c r="D31" s="1">
        <v>0</v>
      </c>
      <c r="E31" s="12">
        <v>0.1</v>
      </c>
      <c r="F31" s="12">
        <v>0.3</v>
      </c>
      <c r="G31" s="12">
        <v>0.4</v>
      </c>
      <c r="H31" s="12">
        <v>0.5</v>
      </c>
      <c r="I31" s="12">
        <v>0.6</v>
      </c>
      <c r="J31" s="12">
        <v>0.7</v>
      </c>
      <c r="K31" s="1">
        <v>0.9</v>
      </c>
      <c r="M31" s="3">
        <f>M13+M22</f>
        <v>0</v>
      </c>
      <c r="N31" s="3">
        <f>N13+N22</f>
        <v>0</v>
      </c>
      <c r="O31" s="3">
        <f>O13+O22</f>
        <v>0</v>
      </c>
      <c r="P31" s="6"/>
      <c r="Q31" s="6"/>
      <c r="R31" s="3"/>
      <c r="S31" s="3"/>
      <c r="T31" s="12"/>
    </row>
    <row r="32" spans="2:23" x14ac:dyDescent="0.35">
      <c r="C32" s="10"/>
      <c r="D32" s="1">
        <v>0.1</v>
      </c>
      <c r="M32" s="20"/>
      <c r="N32" s="20"/>
      <c r="O32" s="20"/>
      <c r="P32" s="20"/>
      <c r="Q32" s="20"/>
      <c r="R32" s="20"/>
      <c r="S32" s="20"/>
      <c r="V32" s="9"/>
      <c r="W32" s="2"/>
    </row>
    <row r="33" spans="2:23" x14ac:dyDescent="0.35">
      <c r="C33" s="10"/>
      <c r="D33" s="1">
        <v>0.3</v>
      </c>
      <c r="L33" s="1" t="s">
        <v>20</v>
      </c>
      <c r="M33" s="8">
        <f>IF(SUM($M$25:$S$31)&gt;=0,SUM($M$25:$S$31),0)</f>
        <v>15.580859979992713</v>
      </c>
      <c r="N33" s="20"/>
      <c r="O33" s="20"/>
      <c r="P33" s="20"/>
      <c r="Q33" s="20"/>
      <c r="R33" s="20"/>
      <c r="S33" s="20"/>
    </row>
    <row r="34" spans="2:23" x14ac:dyDescent="0.35">
      <c r="C34" s="10"/>
      <c r="D34" s="1">
        <v>0.4</v>
      </c>
      <c r="V34" s="9"/>
      <c r="W34" s="2"/>
    </row>
    <row r="35" spans="2:23" x14ac:dyDescent="0.35">
      <c r="C35" s="10"/>
      <c r="D35" s="1">
        <v>0.5</v>
      </c>
      <c r="T35" s="3"/>
      <c r="V35" s="8"/>
    </row>
    <row r="36" spans="2:23" ht="18" customHeight="1" x14ac:dyDescent="0.35">
      <c r="C36" s="10"/>
      <c r="D36" s="1">
        <v>0.6</v>
      </c>
      <c r="T36" s="3"/>
    </row>
    <row r="37" spans="2:23" ht="17.399999999999999" customHeight="1" x14ac:dyDescent="0.35">
      <c r="C37" s="10"/>
      <c r="D37" s="1">
        <v>0.7</v>
      </c>
      <c r="L37" s="9">
        <f>IF(C13+D13&lt;=130,M33,"")</f>
        <v>15.580859979992713</v>
      </c>
      <c r="M37" s="1" t="str">
        <f>IF(C13+D13&lt;=130,"GWa","")</f>
        <v>GWa</v>
      </c>
      <c r="T37" s="3"/>
      <c r="U37" s="3"/>
    </row>
    <row r="38" spans="2:23" x14ac:dyDescent="0.35">
      <c r="L38" s="9">
        <f>IF(C13+D13&lt;=130,L37/C13*100,"")</f>
        <v>31.161719959985422</v>
      </c>
      <c r="M38" s="1" t="str">
        <f>IF(C13+D13&lt;=130,"%","")</f>
        <v>%</v>
      </c>
      <c r="T38" s="3"/>
    </row>
    <row r="39" spans="2:23" ht="14.5" customHeight="1" x14ac:dyDescent="0.35"/>
    <row r="40" spans="2:23" ht="14.5" customHeight="1" x14ac:dyDescent="0.35">
      <c r="L40" s="12"/>
      <c r="M40" s="12"/>
      <c r="N40" s="12"/>
      <c r="O40" s="12"/>
      <c r="P40" s="12"/>
      <c r="Q40" s="12"/>
      <c r="R40" s="12"/>
      <c r="S40" s="12"/>
    </row>
    <row r="41" spans="2:23" ht="14.5" customHeight="1" x14ac:dyDescent="0.35">
      <c r="B41" s="1" t="s">
        <v>18</v>
      </c>
      <c r="E41" s="2"/>
      <c r="F41" s="2"/>
      <c r="G41" s="2"/>
      <c r="H41" s="2"/>
      <c r="I41" s="2"/>
      <c r="J41" s="2"/>
      <c r="L41" s="12"/>
      <c r="M41" s="12"/>
      <c r="N41" s="12"/>
      <c r="O41" s="12"/>
      <c r="P41" s="12"/>
      <c r="Q41" s="12"/>
      <c r="R41" s="12"/>
      <c r="S41" s="12"/>
    </row>
    <row r="42" spans="2:23" ht="14.5" customHeight="1" x14ac:dyDescent="0.35">
      <c r="C42" s="2"/>
      <c r="D42" s="1">
        <v>0</v>
      </c>
      <c r="E42" s="9">
        <v>-4.4393411586493799E-2</v>
      </c>
      <c r="F42" s="9">
        <v>4.3056464562347803E-2</v>
      </c>
      <c r="G42" s="9">
        <v>-3.6460962928366682E-2</v>
      </c>
      <c r="H42" s="9">
        <v>-0.1814332808283102</v>
      </c>
      <c r="I42" s="9">
        <v>4.9487847295807694E-3</v>
      </c>
      <c r="J42" s="9">
        <v>-9.6651545199029382E-2</v>
      </c>
      <c r="L42" s="12"/>
      <c r="M42" s="12"/>
      <c r="N42" s="12"/>
      <c r="O42" s="12"/>
      <c r="P42" s="12"/>
      <c r="Q42" s="12"/>
      <c r="R42" s="12"/>
      <c r="S42" s="12"/>
    </row>
    <row r="43" spans="2:23" ht="14.5" customHeight="1" x14ac:dyDescent="0.35">
      <c r="C43" s="10"/>
      <c r="D43" s="1">
        <v>7.1706735376774543E-6</v>
      </c>
      <c r="E43" s="9">
        <v>3.664887598862035E-3</v>
      </c>
      <c r="F43" s="9">
        <v>-7.6584256775291043E-2</v>
      </c>
      <c r="G43" s="9">
        <v>4.416655272457181E-2</v>
      </c>
      <c r="H43" s="9">
        <v>0.13569427447916649</v>
      </c>
      <c r="I43" s="9">
        <v>-8.2292906958789561E-2</v>
      </c>
      <c r="J43" s="9">
        <v>-6.3860049982964406E-2</v>
      </c>
      <c r="L43" s="12"/>
      <c r="M43" s="12"/>
      <c r="N43" s="12"/>
      <c r="O43" s="12"/>
      <c r="P43" s="12"/>
      <c r="Q43" s="12"/>
      <c r="R43" s="12"/>
      <c r="S43" s="12"/>
    </row>
    <row r="44" spans="2:23" ht="14.5" customHeight="1" x14ac:dyDescent="0.35">
      <c r="C44" s="10"/>
      <c r="D44" s="1">
        <v>-4.7347479301180077E-5</v>
      </c>
      <c r="E44" s="9">
        <v>1.4418658112510269E-2</v>
      </c>
      <c r="F44" s="9">
        <v>-2.4287956429701149E-2</v>
      </c>
      <c r="G44" s="9">
        <v>-5.4711955373226477E-2</v>
      </c>
      <c r="H44" s="9">
        <v>4.787360208097402E-2</v>
      </c>
      <c r="I44" s="9">
        <v>6.7463109970162818E-2</v>
      </c>
      <c r="J44" s="9">
        <v>8.1732972972995338E-2</v>
      </c>
      <c r="L44" s="12"/>
      <c r="M44" s="12"/>
      <c r="N44" s="12"/>
      <c r="O44" s="12"/>
      <c r="P44" s="12"/>
      <c r="Q44" s="12"/>
      <c r="R44" s="12"/>
      <c r="S44" s="12"/>
    </row>
    <row r="45" spans="2:23" ht="14.5" customHeight="1" x14ac:dyDescent="0.35">
      <c r="C45" s="10"/>
      <c r="D45" s="1">
        <v>-3.3305955859386367E-5</v>
      </c>
      <c r="E45" s="9">
        <v>-2.2242055540668711E-2</v>
      </c>
      <c r="F45" s="9">
        <v>1.421869617740233E-2</v>
      </c>
      <c r="G45" s="9">
        <v>2.8437089715968259E-2</v>
      </c>
      <c r="H45" s="9">
        <v>-3.173154439395931E-2</v>
      </c>
      <c r="I45" s="9">
        <v>7.0658417027787343E-2</v>
      </c>
      <c r="J45" s="9"/>
      <c r="L45" s="12"/>
      <c r="M45" s="12"/>
      <c r="N45" s="12"/>
      <c r="O45" s="12"/>
      <c r="P45" s="12"/>
      <c r="Q45" s="12"/>
      <c r="R45" s="12"/>
      <c r="S45" s="12"/>
    </row>
    <row r="46" spans="2:23" ht="14.5" customHeight="1" x14ac:dyDescent="0.35">
      <c r="C46" s="10"/>
      <c r="D46" s="1">
        <v>-1.0659939276725091E-4</v>
      </c>
      <c r="E46" s="9">
        <v>1.72601869979538E-3</v>
      </c>
      <c r="F46" s="9">
        <v>-2.2834664587530799E-2</v>
      </c>
      <c r="G46" s="9">
        <v>1.0660392108529751E-2</v>
      </c>
      <c r="H46" s="9">
        <v>9.8712535659041173E-2</v>
      </c>
      <c r="I46" s="9">
        <v>0.21189016755488879</v>
      </c>
      <c r="J46" s="9"/>
      <c r="L46" s="12"/>
      <c r="M46" s="12"/>
      <c r="N46" s="12"/>
      <c r="O46" s="12"/>
      <c r="P46" s="12"/>
      <c r="Q46" s="12"/>
      <c r="R46" s="12"/>
      <c r="S46" s="12"/>
    </row>
    <row r="47" spans="2:23" ht="19.75" customHeight="1" x14ac:dyDescent="0.35">
      <c r="C47" s="10"/>
      <c r="D47" s="1">
        <v>1.2786337251665341E-4</v>
      </c>
      <c r="E47" s="9">
        <v>-6.2365274660163474E-3</v>
      </c>
      <c r="F47" s="9">
        <v>4.0791503533745263E-2</v>
      </c>
      <c r="G47" s="9">
        <v>8.8753196045256819E-2</v>
      </c>
      <c r="H47" s="9">
        <v>0.1550723543680643</v>
      </c>
      <c r="I47" s="9"/>
      <c r="J47" s="9"/>
      <c r="L47" s="12"/>
      <c r="M47" s="12"/>
      <c r="N47" s="12"/>
      <c r="O47" s="12"/>
      <c r="P47" s="12"/>
      <c r="Q47" s="12"/>
      <c r="R47" s="12"/>
      <c r="S47" s="12"/>
    </row>
    <row r="48" spans="2:23" ht="14.5" customHeight="1" x14ac:dyDescent="0.35">
      <c r="C48" s="10"/>
      <c r="D48" s="1">
        <v>-9.6169944474050665E-5</v>
      </c>
      <c r="E48" s="9">
        <v>1.393374408512054E-2</v>
      </c>
      <c r="F48" s="9">
        <v>0.12639272529071349</v>
      </c>
      <c r="G48" s="9"/>
      <c r="H48" s="9"/>
      <c r="I48" s="9"/>
      <c r="J48" s="9"/>
      <c r="L48" s="12"/>
      <c r="M48" s="12"/>
      <c r="N48" s="12"/>
      <c r="O48" s="12"/>
      <c r="P48" s="12"/>
      <c r="Q48" s="12"/>
      <c r="R48" s="12"/>
      <c r="S48" s="12"/>
    </row>
    <row r="49" spans="2:22" ht="14.5" customHeight="1" x14ac:dyDescent="0.35">
      <c r="L49" s="12"/>
      <c r="M49" s="12"/>
      <c r="N49" s="12"/>
      <c r="O49" s="12"/>
      <c r="P49" s="12"/>
      <c r="Q49" s="12"/>
      <c r="R49" s="12"/>
      <c r="S49" s="12"/>
    </row>
    <row r="50" spans="2:22" ht="15.5" customHeight="1" x14ac:dyDescent="0.35">
      <c r="B50" s="1" t="s">
        <v>17</v>
      </c>
      <c r="E50" s="2"/>
      <c r="F50" s="2"/>
      <c r="G50" s="2"/>
      <c r="H50" s="2"/>
      <c r="I50" s="2"/>
      <c r="J50" s="2"/>
      <c r="L50" s="12"/>
      <c r="M50" s="12"/>
      <c r="N50" s="12"/>
      <c r="O50" s="12"/>
      <c r="P50" s="12"/>
      <c r="Q50" s="12"/>
      <c r="R50" s="12"/>
      <c r="S50" s="12"/>
    </row>
    <row r="51" spans="2:22" ht="15.5" customHeight="1" x14ac:dyDescent="0.35">
      <c r="C51" s="2"/>
      <c r="D51" s="1">
        <v>0</v>
      </c>
      <c r="E51" s="9">
        <v>-0.29083281383232579</v>
      </c>
      <c r="F51" s="9">
        <v>-0.21886604462292081</v>
      </c>
      <c r="G51" s="9">
        <v>-0.20949016356601291</v>
      </c>
      <c r="H51" s="9">
        <v>-0.1540562057736676</v>
      </c>
      <c r="I51" s="9">
        <v>-8.3427185768025214E-2</v>
      </c>
      <c r="J51" s="9">
        <v>-7.63015267217102E-2</v>
      </c>
      <c r="L51" s="12"/>
      <c r="M51" s="12"/>
      <c r="N51" s="12"/>
      <c r="O51" s="12"/>
      <c r="P51" s="12"/>
      <c r="Q51" s="12"/>
      <c r="R51" s="12"/>
      <c r="S51" s="12"/>
      <c r="V51" s="8"/>
    </row>
    <row r="52" spans="2:22" ht="15.5" customHeight="1" x14ac:dyDescent="0.35">
      <c r="C52" s="10"/>
      <c r="D52" s="1">
        <v>-5.1405271309185388E-4</v>
      </c>
      <c r="E52" s="9">
        <v>-2.870713096977634E-2</v>
      </c>
      <c r="F52" s="9">
        <v>-3.0765214822417671E-2</v>
      </c>
      <c r="G52" s="9">
        <v>2.7645884360328669E-2</v>
      </c>
      <c r="H52" s="9">
        <v>2.4400934181060822E-2</v>
      </c>
      <c r="I52" s="9">
        <v>-4.8124320300841914E-3</v>
      </c>
      <c r="J52" s="9">
        <v>-1.5515878543109979E-2</v>
      </c>
      <c r="L52" s="12"/>
      <c r="M52" s="12"/>
      <c r="N52" s="12"/>
      <c r="O52" s="12"/>
      <c r="P52" s="12"/>
      <c r="Q52" s="12"/>
      <c r="R52" s="12"/>
      <c r="S52" s="12"/>
      <c r="T52" s="3"/>
      <c r="V52" s="8"/>
    </row>
    <row r="53" spans="2:22" ht="15.5" customHeight="1" x14ac:dyDescent="0.35">
      <c r="C53" s="10"/>
      <c r="D53" s="1">
        <v>-8.4671503657535738E-5</v>
      </c>
      <c r="E53" s="9">
        <v>1.020656973552358E-2</v>
      </c>
      <c r="F53" s="9">
        <v>-9.6677142549639328E-3</v>
      </c>
      <c r="G53" s="9">
        <v>-1.6493139342470649E-2</v>
      </c>
      <c r="H53" s="9">
        <v>-6.6898581831824622E-3</v>
      </c>
      <c r="I53" s="9">
        <v>-3.1462605939587269E-3</v>
      </c>
      <c r="J53" s="9">
        <v>-1.339135915094947E-2</v>
      </c>
      <c r="L53" s="12"/>
      <c r="M53" s="12"/>
      <c r="N53" s="12"/>
      <c r="O53" s="12"/>
      <c r="P53" s="12"/>
      <c r="Q53" s="12"/>
      <c r="R53" s="12"/>
      <c r="S53" s="12"/>
    </row>
    <row r="54" spans="2:22" x14ac:dyDescent="0.35">
      <c r="C54" s="10"/>
      <c r="D54" s="1">
        <v>-6.374035593756757E-4</v>
      </c>
      <c r="E54" s="9">
        <v>1.144442198824795E-2</v>
      </c>
      <c r="F54" s="9">
        <v>-1.5219370277583971E-2</v>
      </c>
      <c r="G54" s="9">
        <v>-1.1918018967176369E-2</v>
      </c>
      <c r="H54" s="9">
        <v>-9.2561591496557183E-3</v>
      </c>
      <c r="I54" s="9">
        <v>-1.401384031542763E-2</v>
      </c>
      <c r="J54" s="9"/>
    </row>
    <row r="55" spans="2:22" x14ac:dyDescent="0.35">
      <c r="C55" s="10"/>
      <c r="D55" s="1">
        <v>-3.611471653512405E-6</v>
      </c>
      <c r="E55" s="9">
        <v>7.9482890547825126E-3</v>
      </c>
      <c r="F55" s="9">
        <v>-1.5910503458885891E-2</v>
      </c>
      <c r="G55" s="9">
        <v>-1.5296776751060561E-2</v>
      </c>
      <c r="H55" s="9">
        <v>-6.9183973955552203E-3</v>
      </c>
      <c r="I55" s="9">
        <v>-1.384011055182488E-3</v>
      </c>
      <c r="J55" s="9"/>
      <c r="N55" s="14"/>
      <c r="O55" s="14"/>
    </row>
    <row r="56" spans="2:22" x14ac:dyDescent="0.35">
      <c r="C56" s="10"/>
      <c r="D56" s="1">
        <v>-9.6724728088595649E-4</v>
      </c>
      <c r="E56" s="9">
        <v>1.482772575434046E-2</v>
      </c>
      <c r="F56" s="9">
        <v>-2.983172233009623E-2</v>
      </c>
      <c r="G56" s="9">
        <v>-5.1094121214445556E-3</v>
      </c>
      <c r="H56" s="9">
        <v>9.6593062319565437E-3</v>
      </c>
      <c r="I56" s="9"/>
      <c r="J56" s="9"/>
      <c r="N56" s="14"/>
      <c r="O56" s="14"/>
    </row>
    <row r="57" spans="2:22" x14ac:dyDescent="0.35">
      <c r="C57" s="10"/>
      <c r="D57" s="1">
        <v>-2.4802937884442831E-3</v>
      </c>
      <c r="E57" s="9">
        <v>2.231308410439126E-2</v>
      </c>
      <c r="F57" s="9">
        <v>-3.0195112767678171E-2</v>
      </c>
      <c r="G57" s="9"/>
      <c r="H57" s="9"/>
      <c r="I57" s="9"/>
      <c r="J57" s="9"/>
    </row>
    <row r="58" spans="2:22" ht="16.5" customHeight="1" x14ac:dyDescent="0.35">
      <c r="J58" s="15"/>
    </row>
    <row r="59" spans="2:22" ht="16.5" customHeight="1" x14ac:dyDescent="0.35">
      <c r="B59" s="15"/>
      <c r="C59" s="15"/>
      <c r="D59" s="15"/>
      <c r="E59" s="15"/>
      <c r="F59" s="15"/>
      <c r="G59" s="15"/>
      <c r="H59" s="15"/>
      <c r="I59" s="15"/>
      <c r="J59" s="15"/>
    </row>
    <row r="60" spans="2:22" ht="16.5" customHeight="1" x14ac:dyDescent="0.35">
      <c r="B60" s="15"/>
      <c r="C60" s="15"/>
      <c r="D60" s="15"/>
      <c r="E60" s="15"/>
      <c r="F60" s="15"/>
      <c r="G60" s="15"/>
      <c r="H60" s="15"/>
      <c r="I60" s="15"/>
      <c r="J60" s="15"/>
    </row>
    <row r="61" spans="2:22" ht="16.5" customHeight="1" x14ac:dyDescent="0.35">
      <c r="B61" s="15"/>
      <c r="C61" s="15"/>
      <c r="D61" s="15"/>
      <c r="E61" s="15"/>
      <c r="F61" s="15"/>
      <c r="G61" s="15"/>
      <c r="H61" s="15"/>
      <c r="I61" s="15"/>
      <c r="J61" s="15"/>
    </row>
    <row r="62" spans="2:22" ht="16.5" customHeight="1" x14ac:dyDescent="0.35">
      <c r="B62" s="15"/>
      <c r="C62" s="15"/>
      <c r="D62" s="15"/>
      <c r="E62" s="15"/>
      <c r="F62" s="15"/>
      <c r="G62" s="15"/>
      <c r="H62" s="15"/>
      <c r="I62" s="15"/>
      <c r="J62" s="15"/>
    </row>
    <row r="63" spans="2:22" ht="16.5" customHeight="1" x14ac:dyDescent="0.35">
      <c r="B63" s="15"/>
      <c r="C63" s="15"/>
      <c r="D63" s="15"/>
      <c r="E63" s="15"/>
      <c r="F63" s="15"/>
      <c r="G63" s="15"/>
      <c r="H63" s="15"/>
      <c r="I63" s="15"/>
      <c r="J63" s="15"/>
    </row>
    <row r="64" spans="2:22" ht="16.5" customHeight="1" x14ac:dyDescent="0.35">
      <c r="B64" s="15"/>
      <c r="C64" s="15"/>
      <c r="D64" s="15"/>
      <c r="E64" s="15"/>
      <c r="F64" s="15"/>
      <c r="G64" s="15"/>
      <c r="H64" s="15"/>
      <c r="I64" s="15"/>
      <c r="J64" s="15"/>
    </row>
    <row r="65" spans="2:10" ht="16.5" customHeight="1" x14ac:dyDescent="0.35">
      <c r="B65" s="15"/>
      <c r="C65" s="15"/>
      <c r="D65" s="15"/>
      <c r="E65" s="15"/>
      <c r="F65" s="15"/>
      <c r="G65" s="15"/>
      <c r="H65" s="15"/>
      <c r="I65" s="15"/>
      <c r="J65" s="15"/>
    </row>
    <row r="66" spans="2:10" ht="16.5" customHeight="1" x14ac:dyDescent="0.35">
      <c r="B66" s="15"/>
      <c r="C66" s="15"/>
      <c r="D66" s="15"/>
      <c r="E66" s="15"/>
      <c r="F66" s="15"/>
      <c r="G66" s="15"/>
      <c r="H66" s="15"/>
      <c r="I66" s="15"/>
      <c r="J66" s="15"/>
    </row>
    <row r="67" spans="2:10" ht="16.5" customHeight="1" x14ac:dyDescent="0.35">
      <c r="B67" s="15"/>
      <c r="D67" s="15"/>
      <c r="E67" s="15"/>
      <c r="F67" s="15"/>
      <c r="G67" s="15"/>
      <c r="H67" s="15"/>
      <c r="I67" s="15"/>
      <c r="J67" s="15"/>
    </row>
    <row r="68" spans="2:10" ht="16.5" customHeight="1" x14ac:dyDescent="0.35">
      <c r="B68" s="15"/>
      <c r="C68" s="15"/>
      <c r="D68" s="15"/>
      <c r="E68" s="15"/>
      <c r="F68" s="15"/>
      <c r="G68" s="15"/>
      <c r="H68" s="15"/>
      <c r="I68" s="15"/>
      <c r="J68" s="15"/>
    </row>
    <row r="69" spans="2:10" ht="16.5" customHeight="1" x14ac:dyDescent="0.35">
      <c r="C69" s="15"/>
      <c r="D69" s="15"/>
      <c r="E69" s="15"/>
      <c r="F69" s="15"/>
      <c r="G69" s="15"/>
      <c r="H69" s="15"/>
      <c r="I69" s="15"/>
      <c r="J69" s="15"/>
    </row>
    <row r="70" spans="2:10" ht="16.5" customHeight="1" x14ac:dyDescent="0.35">
      <c r="C70" s="15"/>
      <c r="D70" s="15"/>
      <c r="E70" s="15"/>
      <c r="F70" s="15"/>
      <c r="G70" s="15"/>
      <c r="H70" s="15"/>
      <c r="I70" s="15"/>
      <c r="J70" s="16"/>
    </row>
    <row r="71" spans="2:10" ht="16.5" customHeight="1" x14ac:dyDescent="0.35">
      <c r="C71" s="15"/>
      <c r="D71" s="15"/>
      <c r="E71" s="15"/>
      <c r="F71" s="15"/>
      <c r="G71" s="15"/>
      <c r="H71" s="15"/>
      <c r="I71" s="15"/>
      <c r="J71" s="16"/>
    </row>
    <row r="72" spans="2:10" ht="16.5" customHeight="1" x14ac:dyDescent="0.35">
      <c r="C72" s="15"/>
      <c r="D72" s="15"/>
      <c r="E72" s="15"/>
      <c r="F72" s="15"/>
      <c r="G72" s="15"/>
      <c r="H72" s="15"/>
      <c r="I72" s="15"/>
      <c r="J72" s="16"/>
    </row>
    <row r="73" spans="2:10" ht="16.5" customHeight="1" x14ac:dyDescent="0.35">
      <c r="C73" s="15"/>
      <c r="D73" s="15"/>
      <c r="E73" s="15"/>
      <c r="F73" s="15"/>
      <c r="G73" s="15"/>
      <c r="H73" s="15"/>
      <c r="I73" s="15"/>
      <c r="J73" s="16"/>
    </row>
    <row r="74" spans="2:10" ht="16.5" customHeight="1" x14ac:dyDescent="0.35">
      <c r="C74" s="15"/>
      <c r="D74" s="15"/>
      <c r="E74" s="15"/>
      <c r="F74" s="15"/>
      <c r="G74" s="15"/>
      <c r="H74" s="15"/>
      <c r="I74" s="15"/>
    </row>
    <row r="75" spans="2:10" ht="16.5" customHeight="1" x14ac:dyDescent="0.35">
      <c r="C75" s="15"/>
      <c r="D75" s="15"/>
      <c r="E75" s="15"/>
      <c r="F75" s="15"/>
      <c r="G75" s="15"/>
      <c r="H75" s="15"/>
      <c r="I75" s="15"/>
    </row>
    <row r="76" spans="2:10" ht="16.5" customHeight="1" x14ac:dyDescent="0.35">
      <c r="C76" s="15"/>
      <c r="D76" s="15"/>
      <c r="E76" s="15"/>
      <c r="F76" s="15"/>
      <c r="G76" s="15"/>
      <c r="H76" s="15"/>
      <c r="I76" s="15"/>
    </row>
    <row r="77" spans="2:10" ht="16.5" customHeight="1" x14ac:dyDescent="0.35">
      <c r="D77" s="15"/>
      <c r="E77" s="15"/>
      <c r="F77" s="15"/>
      <c r="G77" s="15"/>
      <c r="H77" s="15"/>
      <c r="I77" s="15"/>
    </row>
    <row r="78" spans="2:10" ht="16.5" customHeight="1" x14ac:dyDescent="0.35">
      <c r="D78" s="15"/>
      <c r="E78" s="15"/>
      <c r="F78" s="15"/>
      <c r="G78" s="15"/>
      <c r="H78" s="15"/>
      <c r="I78" s="15"/>
    </row>
    <row r="79" spans="2:10" ht="16.5" customHeight="1" x14ac:dyDescent="0.35">
      <c r="D79" s="15"/>
      <c r="E79" s="15"/>
      <c r="F79" s="15"/>
      <c r="G79" s="15"/>
      <c r="H79" s="15"/>
      <c r="I7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curtailment</vt:lpstr>
      <vt:lpstr>solar curtailment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Ebbe Kyhl Gøtske</dc:creator>
  <cp:lastModifiedBy>Ebbe Kyhl Gøtske</cp:lastModifiedBy>
  <dcterms:created xsi:type="dcterms:W3CDTF">2023-11-30T12:18:00Z</dcterms:created>
  <dcterms:modified xsi:type="dcterms:W3CDTF">2023-12-07T15:07:12Z</dcterms:modified>
</cp:coreProperties>
</file>