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767" firstSheet="9" activeTab="9"/>
  </bookViews>
  <sheets>
    <sheet name="文档介绍" sheetId="11" state="hidden" r:id="rId1"/>
    <sheet name="版本记录" sheetId="3" state="hidden" r:id="rId2"/>
    <sheet name="Xilinx 器件资源列表" sheetId="4" state="hidden" r:id="rId3"/>
    <sheet name="Altera器件资源列表" sheetId="5" state="hidden" r:id="rId4"/>
    <sheet name="CY4 ddr 软核资源" sheetId="7" state="hidden" r:id="rId5"/>
    <sheet name="所用IO" sheetId="10" state="hidden" r:id="rId6"/>
    <sheet name="前后级模块资源" sheetId="2" state="hidden" r:id="rId7"/>
    <sheet name="可选模块资源" sheetId="8" state="hidden" r:id="rId8"/>
    <sheet name="按资源筛选FPGA" sheetId="9" state="hidden" r:id="rId9"/>
    <sheet name="帧缓存模块带宽" sheetId="16" r:id="rId10"/>
    <sheet name="DDR3 参数" sheetId="15" state="hidden" r:id="rId11"/>
    <sheet name="按资源筛选Spartan6" sheetId="14" state="hidden" r:id="rId12"/>
  </sheets>
  <calcPr calcId="152511"/>
</workbook>
</file>

<file path=xl/calcChain.xml><?xml version="1.0" encoding="utf-8"?>
<calcChain xmlns="http://schemas.openxmlformats.org/spreadsheetml/2006/main">
  <c r="J15" i="16" l="1"/>
  <c r="J16" i="16"/>
  <c r="K16" i="16" s="1"/>
  <c r="J17" i="16"/>
  <c r="J18" i="16"/>
  <c r="K18" i="16" s="1"/>
  <c r="J19" i="16"/>
  <c r="J20" i="16"/>
  <c r="J21" i="16"/>
  <c r="K21" i="16" s="1"/>
  <c r="J22" i="16"/>
  <c r="K22" i="16" s="1"/>
  <c r="J23" i="16"/>
  <c r="J24" i="16"/>
  <c r="K24" i="16" s="1"/>
  <c r="J25" i="16"/>
  <c r="K25" i="16" s="1"/>
  <c r="J26" i="16"/>
  <c r="K26" i="16" s="1"/>
  <c r="J27" i="16"/>
  <c r="H15" i="16"/>
  <c r="H16" i="16"/>
  <c r="H17" i="16"/>
  <c r="I17" i="16" s="1"/>
  <c r="H18" i="16"/>
  <c r="H19" i="16"/>
  <c r="I19" i="16" s="1"/>
  <c r="H20" i="16"/>
  <c r="H21" i="16"/>
  <c r="H22" i="16"/>
  <c r="I22" i="16" s="1"/>
  <c r="H23" i="16"/>
  <c r="H24" i="16"/>
  <c r="H25" i="16"/>
  <c r="I25" i="16" s="1"/>
  <c r="H26" i="16"/>
  <c r="H27" i="16"/>
  <c r="I27" i="16" s="1"/>
  <c r="J14" i="16"/>
  <c r="H14" i="16"/>
  <c r="K27" i="16"/>
  <c r="I26" i="16"/>
  <c r="I24" i="16"/>
  <c r="K23" i="16"/>
  <c r="I23" i="16"/>
  <c r="I21" i="16"/>
  <c r="K20" i="16"/>
  <c r="I20" i="16"/>
  <c r="K19" i="16"/>
  <c r="I18" i="16"/>
  <c r="K17" i="16"/>
  <c r="I16" i="16"/>
  <c r="K15" i="16"/>
  <c r="I15" i="16"/>
  <c r="K14" i="16"/>
  <c r="I14" i="16"/>
  <c r="B22" i="16"/>
  <c r="C22" i="16"/>
  <c r="D22" i="16"/>
  <c r="E22" i="16" s="1"/>
  <c r="B19" i="16" l="1"/>
  <c r="C19" i="16" s="1"/>
  <c r="D19" i="16"/>
  <c r="E19" i="16" s="1"/>
  <c r="C6" i="16" l="1"/>
  <c r="D6" i="16"/>
  <c r="E6" i="16"/>
  <c r="B6" i="16"/>
  <c r="D15" i="16"/>
  <c r="D16" i="16"/>
  <c r="D17" i="16"/>
  <c r="D18" i="16"/>
  <c r="D20" i="16"/>
  <c r="D21" i="16"/>
  <c r="D23" i="16"/>
  <c r="D24" i="16"/>
  <c r="D25" i="16"/>
  <c r="D26" i="16"/>
  <c r="D27" i="16"/>
  <c r="D14" i="16"/>
  <c r="E15" i="16" l="1"/>
  <c r="E16" i="16"/>
  <c r="E17" i="16"/>
  <c r="E18" i="16"/>
  <c r="E20" i="16"/>
  <c r="E21" i="16"/>
  <c r="E23" i="16"/>
  <c r="E24" i="16"/>
  <c r="E25" i="16"/>
  <c r="E26" i="16"/>
  <c r="E27" i="16"/>
  <c r="E14" i="16"/>
  <c r="B15" i="16"/>
  <c r="C15" i="16" s="1"/>
  <c r="B16" i="16"/>
  <c r="C16" i="16" s="1"/>
  <c r="B17" i="16"/>
  <c r="C17" i="16" s="1"/>
  <c r="B18" i="16"/>
  <c r="C18" i="16" s="1"/>
  <c r="B20" i="16"/>
  <c r="C20" i="16" s="1"/>
  <c r="B21" i="16"/>
  <c r="C21" i="16" s="1"/>
  <c r="B23" i="16"/>
  <c r="C23" i="16" s="1"/>
  <c r="B24" i="16"/>
  <c r="C24" i="16" s="1"/>
  <c r="B25" i="16"/>
  <c r="C25" i="16" s="1"/>
  <c r="B26" i="16"/>
  <c r="C26" i="16" s="1"/>
  <c r="B27" i="16"/>
  <c r="C27" i="16" s="1"/>
  <c r="B14" i="16"/>
  <c r="C14" i="16" s="1"/>
  <c r="D41" i="2" l="1"/>
  <c r="E41" i="2"/>
  <c r="F41" i="2"/>
  <c r="C41" i="2"/>
  <c r="E32" i="14" l="1"/>
  <c r="E31" i="14"/>
  <c r="E30" i="14"/>
  <c r="E29" i="14"/>
  <c r="E15" i="14"/>
  <c r="E14" i="14"/>
  <c r="E13" i="14"/>
  <c r="E12" i="14"/>
  <c r="T23" i="14"/>
  <c r="T24" i="14"/>
  <c r="T25" i="14"/>
  <c r="R25" i="9" l="1"/>
  <c r="P25" i="9"/>
  <c r="N25" i="9"/>
  <c r="L25" i="9"/>
  <c r="J25" i="9"/>
  <c r="H25" i="9"/>
  <c r="F25" i="9"/>
  <c r="D25" i="9"/>
  <c r="R5" i="9"/>
  <c r="P5" i="9"/>
  <c r="N5" i="9"/>
  <c r="H14" i="8"/>
  <c r="H13" i="8"/>
  <c r="L5" i="9"/>
  <c r="J5" i="9"/>
  <c r="H5" i="9"/>
  <c r="F5" i="9"/>
  <c r="D5" i="9"/>
  <c r="B15" i="10" l="1"/>
  <c r="Q25" i="9" l="1"/>
  <c r="O25" i="9"/>
  <c r="M25" i="9"/>
  <c r="K25" i="9"/>
  <c r="I25" i="9"/>
  <c r="G25" i="9"/>
  <c r="E25" i="9"/>
  <c r="C25" i="9"/>
  <c r="Q5" i="9"/>
  <c r="O5" i="9"/>
  <c r="M5" i="9"/>
  <c r="K5" i="9"/>
  <c r="I5" i="9"/>
  <c r="G5" i="9"/>
  <c r="E5" i="9"/>
  <c r="C5" i="9"/>
  <c r="F38" i="2" l="1"/>
  <c r="F32" i="2"/>
  <c r="C23" i="2"/>
  <c r="D23" i="2"/>
  <c r="E23" i="2"/>
  <c r="F23" i="2"/>
  <c r="C17" i="2"/>
  <c r="D17" i="2"/>
  <c r="E17" i="2"/>
  <c r="F17" i="2"/>
  <c r="F10" i="2"/>
  <c r="G4" i="2"/>
  <c r="F4" i="2"/>
  <c r="E10" i="2"/>
  <c r="D10" i="2"/>
  <c r="C10" i="2"/>
  <c r="D32" i="14" l="1"/>
  <c r="D15" i="14"/>
  <c r="D29" i="14"/>
  <c r="D12" i="14"/>
  <c r="D30" i="14"/>
  <c r="D13" i="14"/>
  <c r="D31" i="14"/>
  <c r="D14" i="14"/>
  <c r="B35" i="9"/>
  <c r="B15" i="9"/>
  <c r="H15" i="9" s="1"/>
  <c r="B17" i="9"/>
  <c r="H17" i="9" s="1"/>
  <c r="B37" i="9"/>
  <c r="K37" i="9" s="1"/>
  <c r="B38" i="9"/>
  <c r="K38" i="9" s="1"/>
  <c r="B18" i="9"/>
  <c r="H18" i="9" s="1"/>
  <c r="B36" i="9"/>
  <c r="K36" i="9" s="1"/>
  <c r="B16" i="9"/>
  <c r="H16" i="9" s="1"/>
  <c r="I19" i="8"/>
  <c r="H4" i="8"/>
  <c r="H5" i="8"/>
  <c r="H6" i="8"/>
  <c r="H7" i="8"/>
  <c r="H3" i="8"/>
  <c r="K35" i="9" l="1"/>
  <c r="E4" i="2" l="1"/>
  <c r="D4" i="2"/>
  <c r="C4" i="2"/>
  <c r="E38" i="2"/>
  <c r="D38" i="2"/>
  <c r="C38" i="2"/>
  <c r="E32" i="2"/>
  <c r="D32" i="2"/>
  <c r="C32" i="2"/>
  <c r="A12" i="14" l="1"/>
  <c r="F12" i="14" s="1"/>
  <c r="C14" i="14"/>
  <c r="C13" i="14"/>
  <c r="C15" i="14"/>
  <c r="B14" i="14"/>
  <c r="B15" i="14"/>
  <c r="B13" i="14"/>
  <c r="B12" i="14"/>
  <c r="A13" i="14"/>
  <c r="F13" i="14" s="1"/>
  <c r="A14" i="14"/>
  <c r="A15" i="14"/>
  <c r="C12" i="14"/>
  <c r="C32" i="14"/>
  <c r="C30" i="14"/>
  <c r="C31" i="14"/>
  <c r="C29" i="14"/>
  <c r="B31" i="14"/>
  <c r="B30" i="14"/>
  <c r="B29" i="14"/>
  <c r="B32" i="14"/>
  <c r="A29" i="14"/>
  <c r="A32" i="14"/>
  <c r="A31" i="14"/>
  <c r="A30" i="14"/>
  <c r="A38" i="9"/>
  <c r="A36" i="9"/>
  <c r="A37" i="9"/>
  <c r="A15" i="9"/>
  <c r="A35" i="9"/>
  <c r="A17" i="9"/>
  <c r="A16" i="9"/>
  <c r="A18" i="9"/>
  <c r="L12" i="14" l="1"/>
  <c r="K12" i="14"/>
  <c r="J12" i="14"/>
  <c r="H12" i="14"/>
  <c r="I12" i="14"/>
  <c r="F15" i="14"/>
  <c r="H15" i="14" s="1"/>
  <c r="F14" i="14"/>
  <c r="H14" i="14" s="1"/>
  <c r="G13" i="14"/>
  <c r="G12" i="14"/>
  <c r="F30" i="14"/>
  <c r="G30" i="14" s="1"/>
  <c r="F31" i="14"/>
  <c r="G31" i="14" s="1"/>
  <c r="F32" i="14"/>
  <c r="G32" i="14" s="1"/>
  <c r="F29" i="14"/>
  <c r="G29" i="14" s="1"/>
  <c r="C18" i="9"/>
  <c r="D18" i="9" s="1"/>
  <c r="G18" i="9"/>
  <c r="C35" i="9"/>
  <c r="D35" i="9" s="1"/>
  <c r="G35" i="9"/>
  <c r="J35" i="9" s="1"/>
  <c r="C16" i="9"/>
  <c r="G16" i="9"/>
  <c r="C15" i="9"/>
  <c r="D15" i="9" s="1"/>
  <c r="G15" i="9"/>
  <c r="G36" i="9"/>
  <c r="J36" i="9" s="1"/>
  <c r="L36" i="9" s="1"/>
  <c r="C36" i="9"/>
  <c r="D36" i="9" s="1"/>
  <c r="C17" i="9"/>
  <c r="G17" i="9"/>
  <c r="C37" i="9"/>
  <c r="D37" i="9" s="1"/>
  <c r="G37" i="9"/>
  <c r="J37" i="9" s="1"/>
  <c r="C38" i="9"/>
  <c r="D38" i="9" s="1"/>
  <c r="G38" i="9"/>
  <c r="J38" i="9" s="1"/>
  <c r="G15" i="14" l="1"/>
  <c r="G14" i="14"/>
  <c r="I14" i="14"/>
  <c r="H13" i="14"/>
  <c r="I13" i="14"/>
  <c r="K13" i="14"/>
  <c r="L13" i="14"/>
  <c r="J13" i="14"/>
  <c r="K15" i="14"/>
  <c r="L15" i="14"/>
  <c r="J15" i="14"/>
  <c r="I15" i="14"/>
  <c r="K14" i="14"/>
  <c r="L14" i="14"/>
  <c r="J14" i="14"/>
  <c r="I29" i="14"/>
  <c r="H29" i="14"/>
  <c r="K29" i="14"/>
  <c r="J29" i="14"/>
  <c r="L29" i="14"/>
  <c r="K31" i="14"/>
  <c r="I31" i="14"/>
  <c r="H31" i="14"/>
  <c r="J31" i="14"/>
  <c r="L31" i="14"/>
  <c r="L32" i="14"/>
  <c r="K32" i="14"/>
  <c r="H32" i="14"/>
  <c r="I32" i="14"/>
  <c r="J32" i="14"/>
  <c r="J30" i="14"/>
  <c r="I30" i="14"/>
  <c r="H30" i="14"/>
  <c r="L30" i="14"/>
  <c r="K30" i="14"/>
  <c r="I16" i="9"/>
  <c r="J16" i="9" s="1"/>
  <c r="M36" i="9"/>
  <c r="N36" i="9"/>
  <c r="O36" i="9"/>
  <c r="L35" i="9"/>
  <c r="M35" i="9" s="1"/>
  <c r="F17" i="9"/>
  <c r="E17" i="9"/>
  <c r="F38" i="9"/>
  <c r="E38" i="9"/>
  <c r="L37" i="9"/>
  <c r="M37" i="9" s="1"/>
  <c r="D17" i="9"/>
  <c r="F15" i="9"/>
  <c r="E15" i="9"/>
  <c r="I18" i="9"/>
  <c r="J18" i="9" s="1"/>
  <c r="L38" i="9"/>
  <c r="M38" i="9" s="1"/>
  <c r="F16" i="9"/>
  <c r="E16" i="9"/>
  <c r="F36" i="9"/>
  <c r="E36" i="9"/>
  <c r="F35" i="9"/>
  <c r="E35" i="9"/>
  <c r="F37" i="9"/>
  <c r="E37" i="9"/>
  <c r="I15" i="9"/>
  <c r="J15" i="9" s="1"/>
  <c r="I17" i="9"/>
  <c r="J17" i="9" s="1"/>
  <c r="D16" i="9"/>
  <c r="F18" i="9"/>
  <c r="E18" i="9"/>
  <c r="K15" i="9" l="1"/>
  <c r="L15" i="9"/>
  <c r="N37" i="9"/>
  <c r="O37" i="9"/>
  <c r="L17" i="9"/>
  <c r="K17" i="9"/>
  <c r="O35" i="9"/>
  <c r="N35" i="9"/>
  <c r="N38" i="9"/>
  <c r="O38" i="9"/>
  <c r="L18" i="9"/>
  <c r="K18" i="9"/>
  <c r="L16" i="9"/>
  <c r="K16" i="9"/>
</calcChain>
</file>

<file path=xl/sharedStrings.xml><?xml version="1.0" encoding="utf-8"?>
<sst xmlns="http://schemas.openxmlformats.org/spreadsheetml/2006/main" count="456" uniqueCount="267">
  <si>
    <t>Slices</t>
    <phoneticPr fontId="1" type="noConversion"/>
  </si>
  <si>
    <t>LUT</t>
    <phoneticPr fontId="1" type="noConversion"/>
  </si>
  <si>
    <t>REG</t>
    <phoneticPr fontId="1" type="noConversion"/>
  </si>
  <si>
    <t>u3 format</t>
    <phoneticPr fontId="1" type="noConversion"/>
  </si>
  <si>
    <t>u3 interface</t>
    <phoneticPr fontId="1" type="noConversion"/>
  </si>
  <si>
    <t>IO</t>
    <phoneticPr fontId="1" type="noConversion"/>
  </si>
  <si>
    <t>line buf</t>
    <phoneticPr fontId="1" type="noConversion"/>
  </si>
  <si>
    <t>ctrl channel</t>
    <phoneticPr fontId="1" type="noConversion"/>
  </si>
  <si>
    <t>summary</t>
    <phoneticPr fontId="1" type="noConversion"/>
  </si>
  <si>
    <t>frame buf</t>
    <phoneticPr fontId="1" type="noConversion"/>
  </si>
  <si>
    <t>备注</t>
    <phoneticPr fontId="1" type="noConversion"/>
  </si>
  <si>
    <t>二级模块</t>
    <phoneticPr fontId="1" type="noConversion"/>
  </si>
  <si>
    <t>后级模块方案</t>
    <phoneticPr fontId="1" type="noConversion"/>
  </si>
  <si>
    <t>前级模块方案</t>
    <phoneticPr fontId="1" type="noConversion"/>
  </si>
  <si>
    <t>MT9P031</t>
    <phoneticPr fontId="1" type="noConversion"/>
  </si>
  <si>
    <t>sensor data</t>
    <phoneticPr fontId="1" type="noConversion"/>
  </si>
  <si>
    <t>CCD</t>
    <phoneticPr fontId="1" type="noConversion"/>
  </si>
  <si>
    <t>ccd_top</t>
    <phoneticPr fontId="1" type="noConversion"/>
  </si>
  <si>
    <t>deserializer</t>
    <phoneticPr fontId="1" type="noConversion"/>
  </si>
  <si>
    <t>deser_sync</t>
    <phoneticPr fontId="1" type="noConversion"/>
  </si>
  <si>
    <t>Python1300</t>
    <phoneticPr fontId="1" type="noConversion"/>
  </si>
  <si>
    <t>mer reg</t>
    <phoneticPr fontId="1" type="noConversion"/>
  </si>
  <si>
    <t>pix remap</t>
    <phoneticPr fontId="1" type="noConversion"/>
  </si>
  <si>
    <t>sensor control</t>
    <phoneticPr fontId="1" type="noConversion"/>
  </si>
  <si>
    <t>timing decode</t>
    <phoneticPr fontId="1" type="noConversion"/>
  </si>
  <si>
    <t>CMV4000</t>
    <phoneticPr fontId="1" type="noConversion"/>
  </si>
  <si>
    <t>MT9P031
12路并行数据接入</t>
    <phoneticPr fontId="1" type="noConversion"/>
  </si>
  <si>
    <t>Sharp CCD
2路串行数据接入</t>
    <phoneticPr fontId="1" type="noConversion"/>
  </si>
  <si>
    <t>3对差分+1=7</t>
    <phoneticPr fontId="1" type="noConversion"/>
  </si>
  <si>
    <t>Python1300
5路串行数据接入</t>
    <phoneticPr fontId="1" type="noConversion"/>
  </si>
  <si>
    <t>6对差分+1=13</t>
    <phoneticPr fontId="1" type="noConversion"/>
  </si>
  <si>
    <t>CMV4000
9路串行数据接入</t>
    <phoneticPr fontId="1" type="noConversion"/>
  </si>
  <si>
    <t>版本号</t>
    <phoneticPr fontId="1" type="noConversion"/>
  </si>
  <si>
    <t>修改时间</t>
    <phoneticPr fontId="1" type="noConversion"/>
  </si>
  <si>
    <t>修改项</t>
    <phoneticPr fontId="1" type="noConversion"/>
  </si>
  <si>
    <t>v1.0</t>
    <phoneticPr fontId="1" type="noConversion"/>
  </si>
  <si>
    <t>修改人</t>
    <phoneticPr fontId="1" type="noConversion"/>
  </si>
  <si>
    <t>邢海涛</t>
    <phoneticPr fontId="1" type="noConversion"/>
  </si>
  <si>
    <t>初始版本</t>
    <phoneticPr fontId="1" type="noConversion"/>
  </si>
  <si>
    <t>10对差分+1=21</t>
    <phoneticPr fontId="1" type="noConversion"/>
  </si>
  <si>
    <t>Spartan6</t>
    <phoneticPr fontId="1" type="noConversion"/>
  </si>
  <si>
    <t>Artix7</t>
    <phoneticPr fontId="1" type="noConversion"/>
  </si>
  <si>
    <t>Cyclone4</t>
    <phoneticPr fontId="1" type="noConversion"/>
  </si>
  <si>
    <t>Cyclone5</t>
    <phoneticPr fontId="1" type="noConversion"/>
  </si>
  <si>
    <t>32+10=42</t>
    <phoneticPr fontId="1" type="noConversion"/>
  </si>
  <si>
    <t>1 slice = 4~6 le</t>
    <phoneticPr fontId="1" type="noConversion"/>
  </si>
  <si>
    <t>sensor</t>
    <phoneticPr fontId="1" type="noConversion"/>
  </si>
  <si>
    <t>转换为LE
(slice*6)</t>
    <phoneticPr fontId="1" type="noConversion"/>
  </si>
  <si>
    <t>u3方案</t>
    <phoneticPr fontId="1" type="noConversion"/>
  </si>
  <si>
    <t>ddr3软核(le)</t>
    <phoneticPr fontId="1" type="noConversion"/>
  </si>
  <si>
    <t>le</t>
    <phoneticPr fontId="1" type="noConversion"/>
  </si>
  <si>
    <t>reg</t>
    <phoneticPr fontId="1" type="noConversion"/>
  </si>
  <si>
    <t>M9K</t>
    <phoneticPr fontId="1" type="noConversion"/>
  </si>
  <si>
    <t>BRAM(M8)</t>
    <phoneticPr fontId="1" type="noConversion"/>
  </si>
  <si>
    <t>M8BRAM</t>
    <phoneticPr fontId="1" type="noConversion"/>
  </si>
  <si>
    <t>MA9K</t>
    <phoneticPr fontId="1" type="noConversion"/>
  </si>
  <si>
    <t>基于GIGE项目评估</t>
    <phoneticPr fontId="1" type="noConversion"/>
  </si>
  <si>
    <t>功能</t>
    <phoneticPr fontId="1" type="noConversion"/>
  </si>
  <si>
    <t>模块名</t>
    <phoneticPr fontId="1" type="noConversion"/>
  </si>
  <si>
    <t>测试图</t>
    <phoneticPr fontId="1" type="noConversion"/>
  </si>
  <si>
    <t>test_image_top</t>
    <phoneticPr fontId="1" type="noConversion"/>
  </si>
  <si>
    <t>IO</t>
    <phoneticPr fontId="1" type="noConversion"/>
  </si>
  <si>
    <t>自动黑电平</t>
    <phoneticPr fontId="1" type="noConversion"/>
  </si>
  <si>
    <t>black_level_adjust</t>
    <phoneticPr fontId="1" type="noConversion"/>
  </si>
  <si>
    <t>自动白平衡</t>
    <phoneticPr fontId="1" type="noConversion"/>
  </si>
  <si>
    <t>查找表</t>
    <phoneticPr fontId="1" type="noConversion"/>
  </si>
  <si>
    <t>颜色校正</t>
    <phoneticPr fontId="1" type="noConversion"/>
  </si>
  <si>
    <t>坏点校正</t>
    <phoneticPr fontId="1" type="noConversion"/>
  </si>
  <si>
    <t>linear_lut</t>
    <phoneticPr fontId="1" type="noConversion"/>
  </si>
  <si>
    <t>color_correct</t>
    <phoneticPr fontId="1" type="noConversion"/>
  </si>
  <si>
    <t>le</t>
    <phoneticPr fontId="1" type="noConversion"/>
  </si>
  <si>
    <t>reg</t>
    <phoneticPr fontId="1" type="noConversion"/>
  </si>
  <si>
    <t>pulse_filter_top</t>
    <phoneticPr fontId="1" type="noConversion"/>
  </si>
  <si>
    <t>基于ITS项目评估</t>
    <phoneticPr fontId="1" type="noConversion"/>
  </si>
  <si>
    <t>raw_wb</t>
    <phoneticPr fontId="1" type="noConversion"/>
  </si>
  <si>
    <t>DSP</t>
    <phoneticPr fontId="1" type="noConversion"/>
  </si>
  <si>
    <t>gamma 校正</t>
    <phoneticPr fontId="1" type="noConversion"/>
  </si>
  <si>
    <t>胡汉技术积累</t>
    <phoneticPr fontId="1" type="noConversion"/>
  </si>
  <si>
    <t>gamma_top</t>
    <phoneticPr fontId="1" type="noConversion"/>
  </si>
  <si>
    <t>备注</t>
    <phoneticPr fontId="1" type="noConversion"/>
  </si>
  <si>
    <t>四级泰勒系数</t>
    <phoneticPr fontId="1" type="noConversion"/>
  </si>
  <si>
    <t>DSP18x18</t>
    <phoneticPr fontId="1" type="noConversion"/>
  </si>
  <si>
    <t>相当于Slices</t>
    <phoneticPr fontId="1" type="noConversion"/>
  </si>
  <si>
    <t>没有移植该模块</t>
    <phoneticPr fontId="1" type="noConversion"/>
  </si>
  <si>
    <t>xilinx</t>
    <phoneticPr fontId="1" type="noConversion"/>
  </si>
  <si>
    <t>slices</t>
    <phoneticPr fontId="1" type="noConversion"/>
  </si>
  <si>
    <t>LX9</t>
    <phoneticPr fontId="1" type="noConversion"/>
  </si>
  <si>
    <t>LX16</t>
    <phoneticPr fontId="1" type="noConversion"/>
  </si>
  <si>
    <t>LX25</t>
    <phoneticPr fontId="1" type="noConversion"/>
  </si>
  <si>
    <t>altera</t>
    <phoneticPr fontId="1" type="noConversion"/>
  </si>
  <si>
    <t>E10</t>
    <phoneticPr fontId="1" type="noConversion"/>
  </si>
  <si>
    <t>E15</t>
    <phoneticPr fontId="1" type="noConversion"/>
  </si>
  <si>
    <t>E22</t>
    <phoneticPr fontId="1" type="noConversion"/>
  </si>
  <si>
    <t>可选模块</t>
    <phoneticPr fontId="1" type="noConversion"/>
  </si>
  <si>
    <t>测试图</t>
    <phoneticPr fontId="1" type="noConversion"/>
  </si>
  <si>
    <t>IO</t>
    <phoneticPr fontId="1" type="noConversion"/>
  </si>
  <si>
    <t>自动黑电平</t>
    <phoneticPr fontId="1" type="noConversion"/>
  </si>
  <si>
    <t>自动白平衡</t>
    <phoneticPr fontId="1" type="noConversion"/>
  </si>
  <si>
    <t>查找表</t>
    <phoneticPr fontId="1" type="noConversion"/>
  </si>
  <si>
    <t>颜色校正</t>
    <phoneticPr fontId="1" type="noConversion"/>
  </si>
  <si>
    <t>坏点校正</t>
    <phoneticPr fontId="1" type="noConversion"/>
  </si>
  <si>
    <t>gamma校正</t>
    <phoneticPr fontId="1" type="noConversion"/>
  </si>
  <si>
    <t>le</t>
    <phoneticPr fontId="1" type="noConversion"/>
  </si>
  <si>
    <t>MA9K</t>
    <phoneticPr fontId="1" type="noConversion"/>
  </si>
  <si>
    <t>蒋志斌提供</t>
    <phoneticPr fontId="1" type="noConversion"/>
  </si>
  <si>
    <t>MER_U3 FPGA I/O统计</t>
    <phoneticPr fontId="1" type="noConversion"/>
  </si>
  <si>
    <t>模块</t>
    <phoneticPr fontId="1" type="noConversion"/>
  </si>
  <si>
    <t>数量</t>
    <phoneticPr fontId="1" type="noConversion"/>
  </si>
  <si>
    <t>备注</t>
    <phoneticPr fontId="1" type="noConversion"/>
  </si>
  <si>
    <t>SENSOR</t>
    <phoneticPr fontId="1" type="noConversion"/>
  </si>
  <si>
    <t>来自GIGE原理图</t>
    <phoneticPr fontId="1" type="noConversion"/>
  </si>
  <si>
    <t>DDR3</t>
    <phoneticPr fontId="1" type="noConversion"/>
  </si>
  <si>
    <t>I/O板</t>
    <phoneticPr fontId="1" type="noConversion"/>
  </si>
  <si>
    <t>3014_GPIF_DATA</t>
    <phoneticPr fontId="1" type="noConversion"/>
  </si>
  <si>
    <t>3014_GPIF_CTL</t>
    <phoneticPr fontId="1" type="noConversion"/>
  </si>
  <si>
    <t>CS  WR   FLAGA  FLAGB  END ADD0  ADD1</t>
    <phoneticPr fontId="1" type="noConversion"/>
  </si>
  <si>
    <t>3014_GPIF_CLK</t>
    <phoneticPr fontId="1" type="noConversion"/>
  </si>
  <si>
    <t>3014_SPI</t>
    <phoneticPr fontId="1" type="noConversion"/>
  </si>
  <si>
    <t>CS_FPGA  CS_SENSOR  CLK  MISO  MOSI</t>
    <phoneticPr fontId="1" type="noConversion"/>
  </si>
  <si>
    <t>SPI_FLASH</t>
    <phoneticPr fontId="1" type="noConversion"/>
  </si>
  <si>
    <t>1bit线宽，带写保护</t>
    <phoneticPr fontId="1" type="noConversion"/>
  </si>
  <si>
    <t>CLKIN</t>
    <phoneticPr fontId="1" type="noConversion"/>
  </si>
  <si>
    <t>连接的PIN 也是GPIO</t>
    <phoneticPr fontId="1" type="noConversion"/>
  </si>
  <si>
    <t>RST/IO中断</t>
    <phoneticPr fontId="1" type="noConversion"/>
  </si>
  <si>
    <t>用于3014给FPGA发复位信号  互相中断信号</t>
    <phoneticPr fontId="1" type="noConversion"/>
  </si>
  <si>
    <t>总数量</t>
    <phoneticPr fontId="1" type="noConversion"/>
  </si>
  <si>
    <t>不加ddr</t>
    <phoneticPr fontId="1" type="noConversion"/>
  </si>
  <si>
    <t>M1:M0</t>
    <phoneticPr fontId="1" type="noConversion"/>
  </si>
  <si>
    <t>720Mbps</t>
    <phoneticPr fontId="1" type="noConversion"/>
  </si>
  <si>
    <t>480Mbps</t>
    <phoneticPr fontId="1" type="noConversion"/>
  </si>
  <si>
    <t>sensor</t>
    <phoneticPr fontId="1" type="noConversion"/>
  </si>
  <si>
    <t>串行速率</t>
    <phoneticPr fontId="1" type="noConversion"/>
  </si>
  <si>
    <t>CMV4000</t>
    <phoneticPr fontId="1" type="noConversion"/>
  </si>
  <si>
    <t>VITA1300</t>
    <phoneticPr fontId="1" type="noConversion"/>
  </si>
  <si>
    <t>620Mbps</t>
    <phoneticPr fontId="1" type="noConversion"/>
  </si>
  <si>
    <t>Python1300</t>
    <phoneticPr fontId="1" type="noConversion"/>
  </si>
  <si>
    <t>解串最大1080Mbps</t>
    <phoneticPr fontId="1" type="noConversion"/>
  </si>
  <si>
    <t>slice利用率</t>
    <phoneticPr fontId="1" type="noConversion"/>
  </si>
  <si>
    <t>BRAM利用率</t>
    <phoneticPr fontId="1" type="noConversion"/>
  </si>
  <si>
    <t>对应的sp6</t>
    <phoneticPr fontId="1" type="noConversion"/>
  </si>
  <si>
    <t>资源
(slices)</t>
    <phoneticPr fontId="1" type="noConversion"/>
  </si>
  <si>
    <t>slice</t>
    <phoneticPr fontId="1" type="noConversion"/>
  </si>
  <si>
    <t>M8BRAM</t>
    <phoneticPr fontId="1" type="noConversion"/>
  </si>
  <si>
    <t>m8bram</t>
    <phoneticPr fontId="1" type="noConversion"/>
  </si>
  <si>
    <t>m9k</t>
    <phoneticPr fontId="1" type="noConversion"/>
  </si>
  <si>
    <t>必选模块</t>
    <phoneticPr fontId="1" type="noConversion"/>
  </si>
  <si>
    <t>对应的cy4</t>
    <phoneticPr fontId="1" type="noConversion"/>
  </si>
  <si>
    <t>资源总计(le)</t>
    <phoneticPr fontId="1" type="noConversion"/>
  </si>
  <si>
    <t>xilinx ddr3
(le)</t>
    <phoneticPr fontId="1" type="noConversion"/>
  </si>
  <si>
    <t>le利用率</t>
    <phoneticPr fontId="1" type="noConversion"/>
  </si>
  <si>
    <t>M9K利用率</t>
    <phoneticPr fontId="1" type="noConversion"/>
  </si>
  <si>
    <t>文档介绍</t>
    <phoneticPr fontId="1" type="noConversion"/>
  </si>
  <si>
    <t>概要介绍本文档的各个章节</t>
    <phoneticPr fontId="1" type="noConversion"/>
  </si>
  <si>
    <t>章节名称</t>
    <phoneticPr fontId="1" type="noConversion"/>
  </si>
  <si>
    <t>描述</t>
    <phoneticPr fontId="1" type="noConversion"/>
  </si>
  <si>
    <t>摘录了Cyclone4和Cyclone5的资源</t>
    <phoneticPr fontId="1" type="noConversion"/>
  </si>
  <si>
    <t>摘录了Spartan6 Artix7 和Spartan3e的资源</t>
    <phoneticPr fontId="1" type="noConversion"/>
  </si>
  <si>
    <t>由于Cyclone4的器件没有ddr硬核控制器，需要用软核的方法实现，示例工程评估了ddr的软核控制器资源</t>
    <phoneticPr fontId="1" type="noConversion"/>
  </si>
  <si>
    <t>蒋志斌提供的硬件IO需求</t>
    <phoneticPr fontId="1" type="noConversion"/>
  </si>
  <si>
    <t>评估了4种sensor接入的FPGA资源消耗和2种u3方案的FPGA资源消耗</t>
    <phoneticPr fontId="1" type="noConversion"/>
  </si>
  <si>
    <t>评估了几个可选的功能模块占用的FPGA资源</t>
    <phoneticPr fontId="1" type="noConversion"/>
  </si>
  <si>
    <t>版本记录</t>
    <phoneticPr fontId="1" type="noConversion"/>
  </si>
  <si>
    <t>记录本文档版本升级情况</t>
    <phoneticPr fontId="1" type="noConversion"/>
  </si>
  <si>
    <t>slice利用率</t>
    <phoneticPr fontId="1" type="noConversion"/>
  </si>
  <si>
    <t>选型需求</t>
  </si>
  <si>
    <t>根据主要的选型需求，确定备选芯片，剔除不符合要求的芯片，缩小选型范围</t>
    <phoneticPr fontId="1" type="noConversion"/>
  </si>
  <si>
    <r>
      <t xml:space="preserve">Xilinx器件资源列表
</t>
    </r>
    <r>
      <rPr>
        <sz val="11"/>
        <color rgb="FFFF0000"/>
        <rFont val="宋体"/>
        <family val="3"/>
        <charset val="134"/>
        <scheme val="minor"/>
      </rPr>
      <t>(已隐藏)</t>
    </r>
    <phoneticPr fontId="1" type="noConversion"/>
  </si>
  <si>
    <r>
      <t xml:space="preserve">Altera器件资源列表
</t>
    </r>
    <r>
      <rPr>
        <sz val="11"/>
        <color rgb="FFFF0000"/>
        <rFont val="宋体"/>
        <family val="3"/>
        <charset val="134"/>
        <scheme val="minor"/>
      </rPr>
      <t>(已隐藏)</t>
    </r>
    <phoneticPr fontId="1" type="noConversion"/>
  </si>
  <si>
    <r>
      <t xml:space="preserve">CY4 ddr 软核资源
</t>
    </r>
    <r>
      <rPr>
        <sz val="11"/>
        <color rgb="FFFF0000"/>
        <rFont val="宋体"/>
        <family val="3"/>
        <charset val="134"/>
        <scheme val="minor"/>
      </rPr>
      <t>(已隐藏)</t>
    </r>
    <phoneticPr fontId="1" type="noConversion"/>
  </si>
  <si>
    <r>
      <t xml:space="preserve">所用IO
</t>
    </r>
    <r>
      <rPr>
        <sz val="11"/>
        <color rgb="FFFF0000"/>
        <rFont val="宋体"/>
        <family val="3"/>
        <charset val="134"/>
        <scheme val="minor"/>
      </rPr>
      <t>(已隐藏)</t>
    </r>
    <phoneticPr fontId="1" type="noConversion"/>
  </si>
  <si>
    <r>
      <t xml:space="preserve">前后级模块资源
</t>
    </r>
    <r>
      <rPr>
        <sz val="11"/>
        <color rgb="FFFF0000"/>
        <rFont val="宋体"/>
        <family val="3"/>
        <charset val="134"/>
        <scheme val="minor"/>
      </rPr>
      <t>(已隐藏)</t>
    </r>
    <phoneticPr fontId="1" type="noConversion"/>
  </si>
  <si>
    <r>
      <t xml:space="preserve">可选模块资源
</t>
    </r>
    <r>
      <rPr>
        <sz val="11"/>
        <color rgb="FFFF0000"/>
        <rFont val="宋体"/>
        <family val="3"/>
        <charset val="134"/>
        <scheme val="minor"/>
      </rPr>
      <t>(已隐藏)</t>
    </r>
    <phoneticPr fontId="1" type="noConversion"/>
  </si>
  <si>
    <t>主要针对Spartan6和Cyclone4器件，针对各个模块的资源占用情况，筛选合适的FPGA器件</t>
    <phoneticPr fontId="1" type="noConversion"/>
  </si>
  <si>
    <t>Xilinx Spartan6芯片</t>
    <phoneticPr fontId="1" type="noConversion"/>
  </si>
  <si>
    <t>Altera Cyclone4芯片</t>
  </si>
  <si>
    <t>Altera Cyclone4芯片</t>
    <phoneticPr fontId="1" type="noConversion"/>
  </si>
  <si>
    <t>价格</t>
    <phoneticPr fontId="1" type="noConversion"/>
  </si>
  <si>
    <t>price</t>
    <phoneticPr fontId="1" type="noConversion"/>
  </si>
  <si>
    <t>价格</t>
    <phoneticPr fontId="1" type="noConversion"/>
  </si>
  <si>
    <t>行缓存模式下资源占用情况</t>
    <phoneticPr fontId="1" type="noConversion"/>
  </si>
  <si>
    <t>帧缓存模式下资源占用情况</t>
    <phoneticPr fontId="1" type="noConversion"/>
  </si>
  <si>
    <t>gray_statics</t>
    <phoneticPr fontId="1" type="noConversion"/>
  </si>
  <si>
    <t>price</t>
    <phoneticPr fontId="1" type="noConversion"/>
  </si>
  <si>
    <t>dsp</t>
    <phoneticPr fontId="1" type="noConversion"/>
  </si>
  <si>
    <t>bram(m8)</t>
    <phoneticPr fontId="1" type="noConversion"/>
  </si>
  <si>
    <t>lut</t>
    <phoneticPr fontId="1" type="noConversion"/>
  </si>
  <si>
    <t>reg</t>
    <phoneticPr fontId="1" type="noConversion"/>
  </si>
  <si>
    <t>slice</t>
    <phoneticPr fontId="1" type="noConversion"/>
  </si>
  <si>
    <t>所选器件</t>
    <phoneticPr fontId="1" type="noConversion"/>
  </si>
  <si>
    <t>dsp</t>
    <phoneticPr fontId="1" type="noConversion"/>
  </si>
  <si>
    <t>利用率</t>
    <phoneticPr fontId="1" type="noConversion"/>
  </si>
  <si>
    <t>资源总和</t>
    <phoneticPr fontId="1" type="noConversion"/>
  </si>
  <si>
    <t>LX25</t>
    <phoneticPr fontId="1" type="noConversion"/>
  </si>
  <si>
    <t>CMV4000</t>
    <phoneticPr fontId="1" type="noConversion"/>
  </si>
  <si>
    <t>LX16</t>
    <phoneticPr fontId="1" type="noConversion"/>
  </si>
  <si>
    <t>Python1300</t>
    <phoneticPr fontId="1" type="noConversion"/>
  </si>
  <si>
    <t>LX9</t>
    <phoneticPr fontId="1" type="noConversion"/>
  </si>
  <si>
    <t>CCD</t>
    <phoneticPr fontId="1" type="noConversion"/>
  </si>
  <si>
    <t>price</t>
    <phoneticPr fontId="1" type="noConversion"/>
  </si>
  <si>
    <t>m8bram</t>
    <phoneticPr fontId="1" type="noConversion"/>
  </si>
  <si>
    <t>slices</t>
    <phoneticPr fontId="1" type="noConversion"/>
  </si>
  <si>
    <t>型号</t>
    <phoneticPr fontId="1" type="noConversion"/>
  </si>
  <si>
    <t>MT9P031</t>
    <phoneticPr fontId="1" type="noConversion"/>
  </si>
  <si>
    <t>frame buf</t>
    <phoneticPr fontId="1" type="noConversion"/>
  </si>
  <si>
    <t>spartan6资源</t>
    <phoneticPr fontId="1" type="noConversion"/>
  </si>
  <si>
    <t>灰度统计</t>
    <phoneticPr fontId="1" type="noConversion"/>
  </si>
  <si>
    <t>gamma校正</t>
    <phoneticPr fontId="1" type="noConversion"/>
  </si>
  <si>
    <t>坏点校正</t>
    <phoneticPr fontId="1" type="noConversion"/>
  </si>
  <si>
    <t>颜色校正</t>
    <phoneticPr fontId="1" type="noConversion"/>
  </si>
  <si>
    <t>查找表</t>
    <phoneticPr fontId="1" type="noConversion"/>
  </si>
  <si>
    <t>自动白平衡</t>
    <phoneticPr fontId="1" type="noConversion"/>
  </si>
  <si>
    <t>自动黑电平</t>
    <phoneticPr fontId="1" type="noConversion"/>
  </si>
  <si>
    <t>IO</t>
    <phoneticPr fontId="1" type="noConversion"/>
  </si>
  <si>
    <t>测试图</t>
    <phoneticPr fontId="1" type="noConversion"/>
  </si>
  <si>
    <t>sensor</t>
    <phoneticPr fontId="1" type="noConversion"/>
  </si>
  <si>
    <t>u3方案</t>
    <phoneticPr fontId="1" type="noConversion"/>
  </si>
  <si>
    <t>可选模块</t>
    <phoneticPr fontId="1" type="noConversion"/>
  </si>
  <si>
    <t>必选模块</t>
    <phoneticPr fontId="1" type="noConversion"/>
  </si>
  <si>
    <t>帧缓存模式下资源占用情况</t>
    <phoneticPr fontId="1" type="noConversion"/>
  </si>
  <si>
    <t>2A-灰度统计</t>
    <phoneticPr fontId="1" type="noConversion"/>
  </si>
  <si>
    <t>gamma_top</t>
    <phoneticPr fontId="1" type="noConversion"/>
  </si>
  <si>
    <t>gamma校正-3级</t>
    <phoneticPr fontId="1" type="noConversion"/>
  </si>
  <si>
    <t>gamma校正-4级</t>
    <phoneticPr fontId="1" type="noConversion"/>
  </si>
  <si>
    <t>资源总和</t>
    <phoneticPr fontId="1" type="noConversion"/>
  </si>
  <si>
    <t>pulse_filter_top</t>
    <phoneticPr fontId="1" type="noConversion"/>
  </si>
  <si>
    <t>wrap_color_correct</t>
    <phoneticPr fontId="1" type="noConversion"/>
  </si>
  <si>
    <t>linear_lut</t>
    <phoneticPr fontId="1" type="noConversion"/>
  </si>
  <si>
    <t>raw_wb</t>
    <phoneticPr fontId="1" type="noConversion"/>
  </si>
  <si>
    <t>CCD</t>
    <phoneticPr fontId="1" type="noConversion"/>
  </si>
  <si>
    <t>black_level_adjust</t>
    <phoneticPr fontId="1" type="noConversion"/>
  </si>
  <si>
    <t>line buf</t>
    <phoneticPr fontId="1" type="noConversion"/>
  </si>
  <si>
    <t>test_image_top</t>
    <phoneticPr fontId="1" type="noConversion"/>
  </si>
  <si>
    <t>DSP</t>
    <phoneticPr fontId="1" type="noConversion"/>
  </si>
  <si>
    <t>BRAM(M8)</t>
    <phoneticPr fontId="1" type="noConversion"/>
  </si>
  <si>
    <t>LUT</t>
    <phoneticPr fontId="1" type="noConversion"/>
  </si>
  <si>
    <t>REG</t>
    <phoneticPr fontId="1" type="noConversion"/>
  </si>
  <si>
    <t>Slices</t>
    <phoneticPr fontId="1" type="noConversion"/>
  </si>
  <si>
    <t>模块名</t>
    <phoneticPr fontId="1" type="noConversion"/>
  </si>
  <si>
    <t>功能</t>
    <phoneticPr fontId="1" type="noConversion"/>
  </si>
  <si>
    <t>在LX25上评估图像预处理模块的资源</t>
    <phoneticPr fontId="1" type="noConversion"/>
  </si>
  <si>
    <t>行缓存模式下资源占用情况</t>
    <phoneticPr fontId="1" type="noConversion"/>
  </si>
  <si>
    <t>按资源筛选Spartan6</t>
    <phoneticPr fontId="1" type="noConversion"/>
  </si>
  <si>
    <t>在LX25上详细评估了各个模块的资源占用率，根据各个模块的占用率，筛选Spartan6器件</t>
    <phoneticPr fontId="1" type="noConversion"/>
  </si>
  <si>
    <r>
      <t xml:space="preserve">按资源筛选FPGA
</t>
    </r>
    <r>
      <rPr>
        <sz val="11"/>
        <color rgb="FFFF0000"/>
        <rFont val="宋体"/>
        <family val="3"/>
        <charset val="134"/>
        <scheme val="minor"/>
      </rPr>
      <t>(已隐藏)</t>
    </r>
    <phoneticPr fontId="1" type="noConversion"/>
  </si>
  <si>
    <t>4级</t>
  </si>
  <si>
    <t>3级</t>
    <phoneticPr fontId="1" type="noConversion"/>
  </si>
  <si>
    <t>frame buf
mcb no calib</t>
    <phoneticPr fontId="1" type="noConversion"/>
  </si>
  <si>
    <t>DDR3参数</t>
    <phoneticPr fontId="1" type="noConversion"/>
  </si>
  <si>
    <t>tRP</t>
    <phoneticPr fontId="1" type="noConversion"/>
  </si>
  <si>
    <t>Trcd</t>
    <phoneticPr fontId="1" type="noConversion"/>
  </si>
  <si>
    <t>帧缓存模块带宽(MByte/s)</t>
    <phoneticPr fontId="1" type="noConversion"/>
  </si>
  <si>
    <t>DDR3芯片-MT41J64M16-187E 带宽计算</t>
    <phoneticPr fontId="1" type="noConversion"/>
  </si>
  <si>
    <t>16pin</t>
    <phoneticPr fontId="1" type="noConversion"/>
  </si>
  <si>
    <t xml:space="preserve">8pin </t>
    <phoneticPr fontId="1" type="noConversion"/>
  </si>
  <si>
    <t>8pin</t>
    <phoneticPr fontId="1" type="noConversion"/>
  </si>
  <si>
    <t>660Mbps</t>
    <phoneticPr fontId="1" type="noConversion"/>
  </si>
  <si>
    <t>800Mbps</t>
    <phoneticPr fontId="1" type="noConversion"/>
  </si>
  <si>
    <t>比较项</t>
    <phoneticPr fontId="1" type="noConversion"/>
  </si>
  <si>
    <t>DQ个数</t>
    <phoneticPr fontId="1" type="noConversion"/>
  </si>
  <si>
    <t>DQ速率</t>
    <phoneticPr fontId="1" type="noConversion"/>
  </si>
  <si>
    <t>对应的前端最大带宽
(MByte/s)</t>
    <phoneticPr fontId="1" type="noConversion"/>
  </si>
  <si>
    <t>DDR3理论带宽
(MByte/s)</t>
    <phoneticPr fontId="1" type="noConversion"/>
  </si>
  <si>
    <t>DDR3协议开销最大时
带宽(MByte/s)</t>
    <phoneticPr fontId="1" type="noConversion"/>
  </si>
  <si>
    <t>帧缓存模块时钟频率
(MHz)</t>
    <phoneticPr fontId="1" type="noConversion"/>
  </si>
  <si>
    <t>前端允许最大带宽(MByte/s)</t>
    <phoneticPr fontId="1" type="noConversion"/>
  </si>
  <si>
    <t>帧缓存模块带宽-协议开销最大时(带宽与DQ个数无关)</t>
    <phoneticPr fontId="1" type="noConversion"/>
  </si>
  <si>
    <t>帧缓存模块带宽-读写交替且不切换行时(带宽与DQ个数无关)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</si>
</sst>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4" formatCode="\$#,##0_);[Red]\(\$#,##0\)"/>
    <numFmt numFmtId="26" formatCode="\$#,##0.00_);[Red]\(\$#,##0.00\)"/>
    <numFmt numFmtId="176" formatCode="0.00_ "/>
    <numFmt numFmtId="177" formatCode="\$#,##0.00;\-\$#,##0.00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2" borderId="1" xfId="0" applyFont="1" applyFill="1" applyBorder="1"/>
    <xf numFmtId="0" fontId="2" fillId="2" borderId="0" xfId="0" applyFont="1" applyFill="1"/>
    <xf numFmtId="0" fontId="2" fillId="3" borderId="0" xfId="0" applyFont="1" applyFill="1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0" borderId="8" xfId="0" applyFont="1" applyFill="1" applyBorder="1"/>
    <xf numFmtId="0" fontId="2" fillId="0" borderId="0" xfId="0" applyFont="1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2" fillId="2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Fill="1"/>
    <xf numFmtId="176" fontId="0" fillId="0" borderId="1" xfId="0" applyNumberFormat="1" applyBorder="1" applyAlignment="1">
      <alignment vertical="center"/>
    </xf>
    <xf numFmtId="26" fontId="0" fillId="0" borderId="0" xfId="0" applyNumberFormat="1"/>
    <xf numFmtId="177" fontId="0" fillId="0" borderId="1" xfId="0" applyNumberFormat="1" applyBorder="1" applyAlignment="1">
      <alignment vertical="center"/>
    </xf>
    <xf numFmtId="24" fontId="0" fillId="0" borderId="0" xfId="0" applyNumberFormat="1"/>
    <xf numFmtId="26" fontId="6" fillId="0" borderId="1" xfId="0" applyNumberFormat="1" applyFont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19" xfId="0" applyBorder="1"/>
    <xf numFmtId="0" fontId="2" fillId="0" borderId="1" xfId="0" applyFont="1" applyBorder="1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0" fontId="0" fillId="0" borderId="3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24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77" fontId="0" fillId="0" borderId="1" xfId="0" applyNumberFormat="1" applyBorder="1"/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47625</xdr:rowOff>
    </xdr:from>
    <xdr:to>
      <xdr:col>10</xdr:col>
      <xdr:colOff>465711</xdr:colOff>
      <xdr:row>15</xdr:row>
      <xdr:rowOff>75918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0525"/>
          <a:ext cx="8114286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16</xdr:row>
      <xdr:rowOff>19050</xdr:rowOff>
    </xdr:from>
    <xdr:to>
      <xdr:col>11</xdr:col>
      <xdr:colOff>189463</xdr:colOff>
      <xdr:row>35</xdr:row>
      <xdr:rowOff>56738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762250"/>
          <a:ext cx="8295238" cy="32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</xdr:row>
      <xdr:rowOff>28575</xdr:rowOff>
    </xdr:from>
    <xdr:to>
      <xdr:col>23</xdr:col>
      <xdr:colOff>418098</xdr:colOff>
      <xdr:row>15</xdr:row>
      <xdr:rowOff>171154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10575" y="371475"/>
          <a:ext cx="8019048" cy="23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16</xdr:row>
      <xdr:rowOff>66675</xdr:rowOff>
    </xdr:from>
    <xdr:to>
      <xdr:col>23</xdr:col>
      <xdr:colOff>437144</xdr:colOff>
      <xdr:row>30</xdr:row>
      <xdr:rowOff>56851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2809875"/>
          <a:ext cx="8047619" cy="2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28575</xdr:rowOff>
    </xdr:from>
    <xdr:to>
      <xdr:col>8</xdr:col>
      <xdr:colOff>675399</xdr:colOff>
      <xdr:row>19</xdr:row>
      <xdr:rowOff>37734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71475"/>
          <a:ext cx="7009524" cy="2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19</xdr:row>
      <xdr:rowOff>95250</xdr:rowOff>
    </xdr:from>
    <xdr:to>
      <xdr:col>7</xdr:col>
      <xdr:colOff>389773</xdr:colOff>
      <xdr:row>41</xdr:row>
      <xdr:rowOff>113826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3352800"/>
          <a:ext cx="6019048" cy="37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</xdr:row>
      <xdr:rowOff>38100</xdr:rowOff>
    </xdr:from>
    <xdr:to>
      <xdr:col>19</xdr:col>
      <xdr:colOff>570709</xdr:colOff>
      <xdr:row>19</xdr:row>
      <xdr:rowOff>75831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675" y="381000"/>
          <a:ext cx="6323809" cy="2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19</xdr:col>
      <xdr:colOff>475470</xdr:colOff>
      <xdr:row>30</xdr:row>
      <xdr:rowOff>133119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77150" y="3429000"/>
          <a:ext cx="6238095" cy="18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17</xdr:col>
      <xdr:colOff>542308</xdr:colOff>
      <xdr:row>47</xdr:row>
      <xdr:rowOff>142536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77150" y="5486400"/>
          <a:ext cx="4933333" cy="2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42</xdr:row>
      <xdr:rowOff>28575</xdr:rowOff>
    </xdr:from>
    <xdr:to>
      <xdr:col>8</xdr:col>
      <xdr:colOff>115876</xdr:colOff>
      <xdr:row>69</xdr:row>
      <xdr:rowOff>65945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7229475"/>
          <a:ext cx="6211876" cy="466652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19</xdr:row>
      <xdr:rowOff>95250</xdr:rowOff>
    </xdr:from>
    <xdr:to>
      <xdr:col>10</xdr:col>
      <xdr:colOff>227694</xdr:colOff>
      <xdr:row>40</xdr:row>
      <xdr:rowOff>66229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" y="3352800"/>
          <a:ext cx="7247619" cy="35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619125</xdr:colOff>
      <xdr:row>49</xdr:row>
      <xdr:rowOff>19050</xdr:rowOff>
    </xdr:from>
    <xdr:to>
      <xdr:col>21</xdr:col>
      <xdr:colOff>284814</xdr:colOff>
      <xdr:row>55</xdr:row>
      <xdr:rowOff>9398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86675" y="8420100"/>
          <a:ext cx="7485714" cy="1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16</xdr:col>
      <xdr:colOff>665809</xdr:colOff>
      <xdr:row>32</xdr:row>
      <xdr:rowOff>75505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0"/>
          <a:ext cx="7523809" cy="5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6E3A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2" sqref="B22"/>
    </sheetView>
  </sheetViews>
  <sheetFormatPr defaultRowHeight="13.5" x14ac:dyDescent="0.15"/>
  <cols>
    <col min="1" max="1" width="20.625" customWidth="1"/>
    <col min="2" max="2" width="40.375" customWidth="1"/>
  </cols>
  <sheetData>
    <row r="1" spans="1:8" x14ac:dyDescent="0.15">
      <c r="A1" s="27"/>
      <c r="B1" s="27"/>
      <c r="C1" s="27"/>
    </row>
    <row r="2" spans="1:8" x14ac:dyDescent="0.15">
      <c r="A2" s="28" t="s">
        <v>153</v>
      </c>
      <c r="B2" s="28" t="s">
        <v>154</v>
      </c>
      <c r="C2" s="29"/>
      <c r="D2" s="26"/>
      <c r="E2" s="26"/>
      <c r="F2" s="26"/>
      <c r="G2" s="26"/>
      <c r="H2" s="26"/>
    </row>
    <row r="3" spans="1:8" x14ac:dyDescent="0.15">
      <c r="A3" s="30" t="s">
        <v>151</v>
      </c>
      <c r="B3" s="30" t="s">
        <v>152</v>
      </c>
      <c r="C3" s="29"/>
      <c r="D3" s="26"/>
      <c r="E3" s="26"/>
      <c r="F3" s="26"/>
      <c r="G3" s="26"/>
      <c r="H3" s="26"/>
    </row>
    <row r="4" spans="1:8" x14ac:dyDescent="0.15">
      <c r="A4" s="30" t="s">
        <v>161</v>
      </c>
      <c r="B4" s="30" t="s">
        <v>162</v>
      </c>
      <c r="C4" s="29"/>
      <c r="D4" s="26"/>
      <c r="E4" s="26"/>
      <c r="F4" s="26"/>
      <c r="G4" s="26"/>
      <c r="H4" s="26"/>
    </row>
    <row r="5" spans="1:8" x14ac:dyDescent="0.15">
      <c r="A5" s="30"/>
      <c r="B5" s="30"/>
      <c r="C5" s="29"/>
      <c r="D5" s="26"/>
      <c r="E5" s="26"/>
      <c r="F5" s="26"/>
      <c r="G5" s="26"/>
      <c r="H5" s="26"/>
    </row>
    <row r="6" spans="1:8" ht="27" x14ac:dyDescent="0.15">
      <c r="A6" s="30" t="s">
        <v>164</v>
      </c>
      <c r="B6" s="30" t="s">
        <v>165</v>
      </c>
      <c r="C6" s="29"/>
      <c r="D6" s="26"/>
      <c r="E6" s="26"/>
      <c r="F6" s="26"/>
      <c r="G6" s="26"/>
      <c r="H6" s="26"/>
    </row>
    <row r="7" spans="1:8" ht="27" x14ac:dyDescent="0.15">
      <c r="A7" s="30" t="s">
        <v>166</v>
      </c>
      <c r="B7" s="30" t="s">
        <v>156</v>
      </c>
      <c r="C7" s="29"/>
      <c r="D7" s="26"/>
      <c r="E7" s="26"/>
      <c r="F7" s="26"/>
      <c r="G7" s="26"/>
      <c r="H7" s="26"/>
    </row>
    <row r="8" spans="1:8" ht="27" x14ac:dyDescent="0.15">
      <c r="A8" s="30" t="s">
        <v>167</v>
      </c>
      <c r="B8" s="30" t="s">
        <v>155</v>
      </c>
      <c r="C8" s="29"/>
      <c r="D8" s="26"/>
      <c r="E8" s="26"/>
      <c r="F8" s="26"/>
      <c r="G8" s="26"/>
      <c r="H8" s="26"/>
    </row>
    <row r="9" spans="1:8" ht="40.5" x14ac:dyDescent="0.15">
      <c r="A9" s="30" t="s">
        <v>168</v>
      </c>
      <c r="B9" s="30" t="s">
        <v>157</v>
      </c>
      <c r="C9" s="29"/>
      <c r="D9" s="26"/>
      <c r="E9" s="26"/>
      <c r="F9" s="26"/>
      <c r="G9" s="26"/>
      <c r="H9" s="26"/>
    </row>
    <row r="10" spans="1:8" ht="27" x14ac:dyDescent="0.15">
      <c r="A10" s="30" t="s">
        <v>169</v>
      </c>
      <c r="B10" s="30" t="s">
        <v>158</v>
      </c>
      <c r="C10" s="29"/>
      <c r="D10" s="26"/>
      <c r="E10" s="26"/>
      <c r="F10" s="26"/>
      <c r="G10" s="26"/>
      <c r="H10" s="26"/>
    </row>
    <row r="11" spans="1:8" x14ac:dyDescent="0.15">
      <c r="A11" s="30"/>
      <c r="B11" s="30"/>
      <c r="C11" s="29"/>
      <c r="D11" s="26"/>
      <c r="E11" s="26"/>
      <c r="F11" s="26"/>
      <c r="G11" s="26"/>
      <c r="H11" s="26"/>
    </row>
    <row r="12" spans="1:8" ht="27" x14ac:dyDescent="0.15">
      <c r="A12" s="30" t="s">
        <v>170</v>
      </c>
      <c r="B12" s="30" t="s">
        <v>159</v>
      </c>
      <c r="C12" s="29"/>
      <c r="D12" s="26"/>
      <c r="E12" s="26"/>
      <c r="F12" s="26"/>
      <c r="G12" s="26"/>
      <c r="H12" s="26"/>
    </row>
    <row r="13" spans="1:8" ht="27" x14ac:dyDescent="0.15">
      <c r="A13" s="30" t="s">
        <v>171</v>
      </c>
      <c r="B13" s="30" t="s">
        <v>160</v>
      </c>
      <c r="C13" s="29"/>
      <c r="D13" s="26"/>
      <c r="E13" s="26"/>
      <c r="F13" s="26"/>
      <c r="G13" s="26"/>
      <c r="H13" s="26"/>
    </row>
    <row r="14" spans="1:8" ht="27" x14ac:dyDescent="0.15">
      <c r="A14" s="65" t="s">
        <v>243</v>
      </c>
      <c r="B14" s="65" t="s">
        <v>172</v>
      </c>
      <c r="C14" s="29"/>
      <c r="D14" s="26"/>
      <c r="E14" s="26"/>
      <c r="F14" s="26"/>
      <c r="G14" s="26"/>
      <c r="H14" s="26"/>
    </row>
    <row r="15" spans="1:8" ht="27" x14ac:dyDescent="0.15">
      <c r="A15" s="31" t="s">
        <v>241</v>
      </c>
      <c r="B15" s="31" t="s">
        <v>242</v>
      </c>
      <c r="C15" s="29"/>
      <c r="D15" s="26"/>
      <c r="E15" s="26"/>
      <c r="F15" s="26"/>
      <c r="G15" s="26"/>
      <c r="H15" s="26"/>
    </row>
    <row r="16" spans="1:8" x14ac:dyDescent="0.15">
      <c r="A16" s="30"/>
      <c r="B16" s="30"/>
      <c r="C16" s="29"/>
      <c r="D16" s="26"/>
      <c r="E16" s="26"/>
      <c r="F16" s="26"/>
      <c r="G16" s="26"/>
      <c r="H16" s="26"/>
    </row>
    <row r="17" spans="1:8" x14ac:dyDescent="0.15">
      <c r="A17" s="30"/>
      <c r="B17" s="30"/>
      <c r="C17" s="29"/>
      <c r="D17" s="26"/>
      <c r="E17" s="26"/>
      <c r="F17" s="26"/>
      <c r="G17" s="26"/>
      <c r="H17" s="26"/>
    </row>
    <row r="18" spans="1:8" x14ac:dyDescent="0.15">
      <c r="A18" s="30"/>
      <c r="B18" s="30"/>
      <c r="C18" s="29"/>
      <c r="D18" s="26"/>
      <c r="E18" s="26"/>
      <c r="F18" s="26"/>
      <c r="G18" s="26"/>
      <c r="H18" s="26"/>
    </row>
    <row r="19" spans="1:8" x14ac:dyDescent="0.15">
      <c r="A19" s="30"/>
      <c r="B19" s="30"/>
      <c r="C19" s="29"/>
      <c r="D19" s="26"/>
      <c r="E19" s="26"/>
      <c r="F19" s="26"/>
      <c r="G19" s="26"/>
      <c r="H19" s="26"/>
    </row>
    <row r="20" spans="1:8" x14ac:dyDescent="0.15">
      <c r="A20" s="30"/>
      <c r="B20" s="30"/>
      <c r="C20" s="29"/>
      <c r="D20" s="26"/>
      <c r="E20" s="26"/>
      <c r="F20" s="26"/>
      <c r="G20" s="26"/>
      <c r="H20" s="26"/>
    </row>
    <row r="21" spans="1:8" x14ac:dyDescent="0.15">
      <c r="A21" s="30"/>
      <c r="B21" s="30"/>
      <c r="C21" s="29"/>
      <c r="D21" s="26"/>
      <c r="E21" s="26"/>
      <c r="F21" s="26"/>
      <c r="G21" s="26"/>
      <c r="H21" s="26"/>
    </row>
    <row r="22" spans="1:8" x14ac:dyDescent="0.15">
      <c r="A22" s="30"/>
      <c r="B22" s="30"/>
      <c r="C22" s="29"/>
      <c r="D22" s="26"/>
      <c r="E22" s="26"/>
      <c r="F22" s="26"/>
      <c r="G22" s="26"/>
      <c r="H22" s="26"/>
    </row>
    <row r="23" spans="1:8" x14ac:dyDescent="0.15">
      <c r="A23" s="30"/>
      <c r="B23" s="30"/>
      <c r="C23" s="29"/>
      <c r="D23" s="26"/>
      <c r="E23" s="26"/>
      <c r="F23" s="26"/>
      <c r="G23" s="26"/>
      <c r="H23" s="26"/>
    </row>
    <row r="24" spans="1:8" x14ac:dyDescent="0.15">
      <c r="A24" s="30"/>
      <c r="B24" s="30"/>
      <c r="C24" s="29"/>
      <c r="D24" s="26"/>
      <c r="E24" s="26"/>
      <c r="F24" s="26"/>
      <c r="G24" s="26"/>
      <c r="H24" s="26"/>
    </row>
    <row r="25" spans="1:8" x14ac:dyDescent="0.15">
      <c r="A25" s="30"/>
      <c r="B25" s="30"/>
      <c r="C25" s="29"/>
      <c r="D25" s="26"/>
      <c r="E25" s="26"/>
      <c r="F25" s="26"/>
      <c r="G25" s="26"/>
      <c r="H25" s="26"/>
    </row>
    <row r="26" spans="1:8" x14ac:dyDescent="0.15">
      <c r="A26" s="29"/>
      <c r="B26" s="29"/>
      <c r="C26" s="29"/>
      <c r="D26" s="26"/>
      <c r="E26" s="26"/>
      <c r="F26" s="26"/>
      <c r="G26" s="26"/>
      <c r="H26" s="26"/>
    </row>
    <row r="27" spans="1:8" x14ac:dyDescent="0.15">
      <c r="A27" s="29"/>
      <c r="B27" s="29"/>
      <c r="C27" s="29"/>
      <c r="D27" s="26"/>
      <c r="E27" s="26"/>
      <c r="F27" s="26"/>
      <c r="G27" s="26"/>
      <c r="H27" s="26"/>
    </row>
    <row r="28" spans="1:8" x14ac:dyDescent="0.15">
      <c r="A28" s="29"/>
      <c r="B28" s="29"/>
      <c r="C28" s="29"/>
      <c r="D28" s="26"/>
      <c r="E28" s="26"/>
      <c r="F28" s="26"/>
      <c r="G28" s="26"/>
      <c r="H28" s="26"/>
    </row>
    <row r="29" spans="1:8" x14ac:dyDescent="0.15">
      <c r="A29" s="29"/>
      <c r="B29" s="29"/>
      <c r="C29" s="29"/>
      <c r="D29" s="26"/>
      <c r="E29" s="26"/>
      <c r="F29" s="26"/>
      <c r="G29" s="26"/>
      <c r="H29" s="26"/>
    </row>
    <row r="30" spans="1:8" x14ac:dyDescent="0.15">
      <c r="A30" s="29"/>
      <c r="B30" s="29"/>
      <c r="C30" s="29"/>
      <c r="D30" s="26"/>
      <c r="E30" s="26"/>
      <c r="F30" s="26"/>
      <c r="G30" s="26"/>
      <c r="H30" s="26"/>
    </row>
    <row r="31" spans="1:8" x14ac:dyDescent="0.15">
      <c r="A31" s="29"/>
      <c r="B31" s="29"/>
      <c r="C31" s="29"/>
      <c r="D31" s="26"/>
      <c r="E31" s="26"/>
      <c r="F31" s="26"/>
      <c r="G31" s="26"/>
      <c r="H31" s="26"/>
    </row>
    <row r="32" spans="1:8" x14ac:dyDescent="0.15">
      <c r="A32" s="29"/>
      <c r="B32" s="29"/>
      <c r="C32" s="29"/>
      <c r="D32" s="26"/>
      <c r="E32" s="26"/>
      <c r="F32" s="26"/>
      <c r="G32" s="26"/>
      <c r="H32" s="26"/>
    </row>
    <row r="33" spans="1:8" x14ac:dyDescent="0.15">
      <c r="A33" s="29"/>
      <c r="B33" s="29"/>
      <c r="C33" s="29"/>
      <c r="D33" s="26"/>
      <c r="E33" s="26"/>
      <c r="F33" s="26"/>
      <c r="G33" s="26"/>
      <c r="H33" s="26"/>
    </row>
    <row r="34" spans="1:8" x14ac:dyDescent="0.15">
      <c r="A34" s="29"/>
      <c r="B34" s="29"/>
      <c r="C34" s="29"/>
      <c r="D34" s="26"/>
      <c r="E34" s="26"/>
      <c r="F34" s="26"/>
      <c r="G34" s="26"/>
      <c r="H34" s="26"/>
    </row>
    <row r="35" spans="1:8" x14ac:dyDescent="0.15">
      <c r="A35" s="26"/>
      <c r="B35" s="26"/>
      <c r="C35" s="26"/>
      <c r="D35" s="26"/>
      <c r="E35" s="26"/>
      <c r="F35" s="26"/>
      <c r="G35" s="26"/>
      <c r="H35" s="26"/>
    </row>
    <row r="36" spans="1:8" x14ac:dyDescent="0.15">
      <c r="A36" s="26"/>
      <c r="B36" s="26"/>
      <c r="C36" s="26"/>
      <c r="D36" s="26"/>
      <c r="E36" s="26"/>
      <c r="F36" s="26"/>
      <c r="G36" s="26"/>
      <c r="H36" s="26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G4" sqref="G4"/>
    </sheetView>
  </sheetViews>
  <sheetFormatPr defaultRowHeight="13.5" x14ac:dyDescent="0.15"/>
  <cols>
    <col min="1" max="1" width="19.5" bestFit="1" customWidth="1"/>
    <col min="2" max="2" width="14.125" bestFit="1" customWidth="1"/>
    <col min="3" max="3" width="16.125" bestFit="1" customWidth="1"/>
    <col min="4" max="4" width="14.125" bestFit="1" customWidth="1"/>
    <col min="5" max="5" width="16.125" bestFit="1" customWidth="1"/>
    <col min="7" max="7" width="20.25" customWidth="1"/>
    <col min="8" max="8" width="13.625" customWidth="1"/>
    <col min="9" max="9" width="13.5" customWidth="1"/>
    <col min="10" max="10" width="14.5" customWidth="1"/>
    <col min="11" max="11" width="15" customWidth="1"/>
  </cols>
  <sheetData>
    <row r="1" spans="1:11" ht="24.75" customHeight="1" x14ac:dyDescent="0.15">
      <c r="A1" s="73" t="s">
        <v>257</v>
      </c>
      <c r="B1" s="143" t="s">
        <v>251</v>
      </c>
      <c r="C1" s="143"/>
      <c r="D1" s="143"/>
      <c r="E1" s="144"/>
    </row>
    <row r="2" spans="1:11" x14ac:dyDescent="0.15">
      <c r="A2" s="72" t="s">
        <v>259</v>
      </c>
      <c r="B2" s="145" t="s">
        <v>255</v>
      </c>
      <c r="C2" s="145"/>
      <c r="D2" s="145" t="s">
        <v>256</v>
      </c>
      <c r="E2" s="146"/>
    </row>
    <row r="3" spans="1:11" x14ac:dyDescent="0.15">
      <c r="A3" s="72" t="s">
        <v>258</v>
      </c>
      <c r="B3" s="71" t="s">
        <v>252</v>
      </c>
      <c r="C3" s="71" t="s">
        <v>253</v>
      </c>
      <c r="D3" s="71" t="s">
        <v>252</v>
      </c>
      <c r="E3" s="77" t="s">
        <v>254</v>
      </c>
    </row>
    <row r="4" spans="1:11" ht="27" x14ac:dyDescent="0.15">
      <c r="A4" s="84" t="s">
        <v>261</v>
      </c>
      <c r="B4" s="90">
        <v>1320</v>
      </c>
      <c r="C4" s="90">
        <v>660</v>
      </c>
      <c r="D4" s="90">
        <v>1600</v>
      </c>
      <c r="E4" s="77">
        <v>800</v>
      </c>
    </row>
    <row r="5" spans="1:11" ht="27" x14ac:dyDescent="0.15">
      <c r="A5" s="84" t="s">
        <v>262</v>
      </c>
      <c r="B5" s="71">
        <v>1027</v>
      </c>
      <c r="C5" s="71">
        <v>572.55399999999997</v>
      </c>
      <c r="D5" s="71">
        <v>1209</v>
      </c>
      <c r="E5" s="77">
        <v>682.78300000000002</v>
      </c>
    </row>
    <row r="6" spans="1:11" ht="27" x14ac:dyDescent="0.15">
      <c r="A6" s="85" t="s">
        <v>260</v>
      </c>
      <c r="B6" s="86">
        <f>B5/2</f>
        <v>513.5</v>
      </c>
      <c r="C6" s="86">
        <f t="shared" ref="C6:E6" si="0">C5/2</f>
        <v>286.27699999999999</v>
      </c>
      <c r="D6" s="86">
        <f t="shared" si="0"/>
        <v>604.5</v>
      </c>
      <c r="E6" s="77">
        <f t="shared" si="0"/>
        <v>341.39150000000001</v>
      </c>
    </row>
    <row r="7" spans="1:11" ht="14.25" thickBot="1" x14ac:dyDescent="0.2">
      <c r="A7" s="79"/>
      <c r="B7" s="87"/>
      <c r="C7" s="87"/>
      <c r="D7" s="87"/>
      <c r="E7" s="80"/>
    </row>
    <row r="8" spans="1:11" x14ac:dyDescent="0.15">
      <c r="A8" s="88"/>
      <c r="B8" s="88"/>
      <c r="C8" s="88"/>
      <c r="D8" s="88"/>
      <c r="E8" s="88"/>
    </row>
    <row r="9" spans="1:11" x14ac:dyDescent="0.15">
      <c r="A9" s="88"/>
      <c r="B9" s="88"/>
      <c r="C9" s="88"/>
      <c r="D9" s="88"/>
      <c r="E9" s="88"/>
    </row>
    <row r="10" spans="1:11" ht="14.25" thickBot="1" x14ac:dyDescent="0.2">
      <c r="A10" s="88"/>
      <c r="B10" s="88"/>
      <c r="C10" s="88"/>
      <c r="D10" s="88"/>
      <c r="E10" s="88"/>
    </row>
    <row r="11" spans="1:11" ht="24.75" customHeight="1" thickBot="1" x14ac:dyDescent="0.2">
      <c r="A11" s="138" t="s">
        <v>265</v>
      </c>
      <c r="B11" s="139"/>
      <c r="C11" s="139"/>
      <c r="D11" s="139"/>
      <c r="E11" s="140"/>
      <c r="G11" s="138" t="s">
        <v>266</v>
      </c>
      <c r="H11" s="139"/>
      <c r="I11" s="139"/>
      <c r="J11" s="139"/>
      <c r="K11" s="140"/>
    </row>
    <row r="12" spans="1:11" ht="24.75" customHeight="1" x14ac:dyDescent="0.15">
      <c r="A12" s="89" t="s">
        <v>259</v>
      </c>
      <c r="B12" s="141" t="s">
        <v>255</v>
      </c>
      <c r="C12" s="142"/>
      <c r="D12" s="141" t="s">
        <v>256</v>
      </c>
      <c r="E12" s="142"/>
      <c r="G12" s="89" t="s">
        <v>259</v>
      </c>
      <c r="H12" s="141" t="s">
        <v>255</v>
      </c>
      <c r="I12" s="142"/>
      <c r="J12" s="141" t="s">
        <v>256</v>
      </c>
      <c r="K12" s="142"/>
    </row>
    <row r="13" spans="1:11" ht="25.5" x14ac:dyDescent="0.15">
      <c r="A13" s="81" t="s">
        <v>263</v>
      </c>
      <c r="B13" s="82" t="s">
        <v>250</v>
      </c>
      <c r="C13" s="83" t="s">
        <v>264</v>
      </c>
      <c r="D13" s="82" t="s">
        <v>250</v>
      </c>
      <c r="E13" s="83" t="s">
        <v>264</v>
      </c>
      <c r="G13" s="81" t="s">
        <v>263</v>
      </c>
      <c r="H13" s="82" t="s">
        <v>250</v>
      </c>
      <c r="I13" s="83" t="s">
        <v>264</v>
      </c>
      <c r="J13" s="82" t="s">
        <v>250</v>
      </c>
      <c r="K13" s="83" t="s">
        <v>264</v>
      </c>
    </row>
    <row r="14" spans="1:11" x14ac:dyDescent="0.15">
      <c r="A14" s="74">
        <v>50</v>
      </c>
      <c r="B14" s="75">
        <f t="shared" ref="B14:B27" si="1">(512/(34*3.03030303+68*1000/A14))*1000</f>
        <v>349.95857498175201</v>
      </c>
      <c r="C14" s="76">
        <f>B14/2</f>
        <v>174.979287490876</v>
      </c>
      <c r="D14" s="75">
        <f t="shared" ref="D14:D27" si="2">(512/(36*2.5+68*1000/A14))*1000</f>
        <v>353.10344827586204</v>
      </c>
      <c r="E14" s="76">
        <f>D14/2</f>
        <v>176.55172413793102</v>
      </c>
      <c r="G14" s="74">
        <v>50</v>
      </c>
      <c r="H14" s="75">
        <f>(512/(24*3.03030303+68*1000/G14))*1000</f>
        <v>357.36040609318457</v>
      </c>
      <c r="I14" s="76">
        <f>H14/2</f>
        <v>178.68020304659228</v>
      </c>
      <c r="J14" s="75">
        <f>(512/(24*2.5+68*1000/G14))*1000</f>
        <v>360.56338028169017</v>
      </c>
      <c r="K14" s="76">
        <f>J14/2</f>
        <v>180.28169014084509</v>
      </c>
    </row>
    <row r="15" spans="1:11" x14ac:dyDescent="0.15">
      <c r="A15" s="74">
        <v>60</v>
      </c>
      <c r="B15" s="75">
        <f t="shared" si="1"/>
        <v>414.11764706227456</v>
      </c>
      <c r="C15" s="76">
        <f t="shared" ref="C15:C27" si="3">B15/2</f>
        <v>207.05882353113728</v>
      </c>
      <c r="D15" s="75">
        <f t="shared" si="2"/>
        <v>418.52861035422347</v>
      </c>
      <c r="E15" s="76">
        <f t="shared" ref="E15:E27" si="4">D15/2</f>
        <v>209.26430517711174</v>
      </c>
      <c r="G15" s="74">
        <v>60</v>
      </c>
      <c r="H15" s="75">
        <f t="shared" ref="H15:H27" si="5">(512/(24*3.03030303+68*1000/G15))*1000</f>
        <v>424.5226130678866</v>
      </c>
      <c r="I15" s="76">
        <f t="shared" ref="I15:I27" si="6">H15/2</f>
        <v>212.2613065339433</v>
      </c>
      <c r="J15" s="75">
        <f t="shared" ref="J15:J27" si="7">(512/(24*2.5+68*1000/G15))*1000</f>
        <v>429.050279329609</v>
      </c>
      <c r="K15" s="76">
        <f t="shared" ref="K15:K27" si="8">J15/2</f>
        <v>214.5251396648045</v>
      </c>
    </row>
    <row r="16" spans="1:11" x14ac:dyDescent="0.15">
      <c r="A16" s="74">
        <v>70</v>
      </c>
      <c r="B16" s="75">
        <f t="shared" si="1"/>
        <v>476.51893634622934</v>
      </c>
      <c r="C16" s="76">
        <f t="shared" si="3"/>
        <v>238.25946817311467</v>
      </c>
      <c r="D16" s="75">
        <f t="shared" si="2"/>
        <v>482.36877523553159</v>
      </c>
      <c r="E16" s="76">
        <f t="shared" si="4"/>
        <v>241.18438761776579</v>
      </c>
      <c r="G16" s="74">
        <v>70</v>
      </c>
      <c r="H16" s="75">
        <f t="shared" si="5"/>
        <v>490.34825870988294</v>
      </c>
      <c r="I16" s="76">
        <f t="shared" si="6"/>
        <v>245.17412935494147</v>
      </c>
      <c r="J16" s="75">
        <f t="shared" si="7"/>
        <v>496.39889196675898</v>
      </c>
      <c r="K16" s="76">
        <f t="shared" si="8"/>
        <v>248.19944598337949</v>
      </c>
    </row>
    <row r="17" spans="1:11" x14ac:dyDescent="0.15">
      <c r="A17" s="74">
        <v>80</v>
      </c>
      <c r="B17" s="75">
        <f t="shared" si="1"/>
        <v>537.23370429833574</v>
      </c>
      <c r="C17" s="76">
        <f t="shared" si="3"/>
        <v>268.61685214916787</v>
      </c>
      <c r="D17" s="75">
        <f t="shared" si="2"/>
        <v>544.68085106382978</v>
      </c>
      <c r="E17" s="76">
        <f t="shared" si="4"/>
        <v>272.34042553191489</v>
      </c>
      <c r="G17" s="74">
        <v>80</v>
      </c>
      <c r="H17" s="75">
        <f t="shared" si="5"/>
        <v>554.87684729501382</v>
      </c>
      <c r="I17" s="76">
        <f t="shared" si="6"/>
        <v>277.43842364750691</v>
      </c>
      <c r="J17" s="75">
        <f t="shared" si="7"/>
        <v>562.63736263736268</v>
      </c>
      <c r="K17" s="76">
        <f t="shared" si="8"/>
        <v>281.31868131868134</v>
      </c>
    </row>
    <row r="18" spans="1:11" x14ac:dyDescent="0.15">
      <c r="A18" s="74">
        <v>90</v>
      </c>
      <c r="B18" s="75">
        <f t="shared" si="1"/>
        <v>596.32941177186183</v>
      </c>
      <c r="C18" s="76">
        <f t="shared" si="3"/>
        <v>298.16470588593091</v>
      </c>
      <c r="D18" s="75">
        <f t="shared" si="2"/>
        <v>605.51905387647832</v>
      </c>
      <c r="E18" s="76">
        <f t="shared" si="4"/>
        <v>302.75952693823916</v>
      </c>
      <c r="G18" s="74">
        <v>90</v>
      </c>
      <c r="H18" s="75">
        <f t="shared" si="5"/>
        <v>618.14634146884225</v>
      </c>
      <c r="I18" s="76">
        <f t="shared" si="6"/>
        <v>309.07317073442113</v>
      </c>
      <c r="J18" s="75">
        <f t="shared" si="7"/>
        <v>627.79291553133521</v>
      </c>
      <c r="K18" s="76">
        <f t="shared" si="8"/>
        <v>313.89645776566761</v>
      </c>
    </row>
    <row r="19" spans="1:11" x14ac:dyDescent="0.15">
      <c r="A19" s="74">
        <v>94.2</v>
      </c>
      <c r="B19" s="75">
        <f t="shared" si="1"/>
        <v>620.68229679281478</v>
      </c>
      <c r="C19" s="76">
        <f t="shared" si="3"/>
        <v>310.34114839640739</v>
      </c>
      <c r="D19" s="75">
        <f t="shared" si="2"/>
        <v>630.64410680195613</v>
      </c>
      <c r="E19" s="76">
        <f t="shared" si="4"/>
        <v>315.32205340097806</v>
      </c>
      <c r="G19" s="74">
        <v>94.2</v>
      </c>
      <c r="H19" s="75">
        <f t="shared" si="5"/>
        <v>644.35289545867647</v>
      </c>
      <c r="I19" s="76">
        <f t="shared" si="6"/>
        <v>322.17644772933824</v>
      </c>
      <c r="J19" s="75">
        <f t="shared" si="7"/>
        <v>654.84168793787001</v>
      </c>
      <c r="K19" s="76">
        <f t="shared" si="8"/>
        <v>327.420843968935</v>
      </c>
    </row>
    <row r="20" spans="1:11" x14ac:dyDescent="0.15">
      <c r="A20" s="74">
        <v>100</v>
      </c>
      <c r="B20" s="75">
        <f t="shared" si="1"/>
        <v>653.8699690488512</v>
      </c>
      <c r="C20" s="76">
        <f t="shared" si="3"/>
        <v>326.9349845244256</v>
      </c>
      <c r="D20" s="75">
        <f t="shared" si="2"/>
        <v>664.93506493506493</v>
      </c>
      <c r="E20" s="76">
        <f t="shared" si="4"/>
        <v>332.46753246753246</v>
      </c>
      <c r="G20" s="74">
        <v>100</v>
      </c>
      <c r="H20" s="75">
        <f t="shared" si="5"/>
        <v>680.19323672154769</v>
      </c>
      <c r="I20" s="76">
        <f t="shared" si="6"/>
        <v>340.09661836077385</v>
      </c>
      <c r="J20" s="75">
        <f t="shared" si="7"/>
        <v>691.89189189189187</v>
      </c>
      <c r="K20" s="76">
        <f t="shared" si="8"/>
        <v>345.94594594594594</v>
      </c>
    </row>
    <row r="21" spans="1:11" x14ac:dyDescent="0.15">
      <c r="A21" s="74">
        <v>110</v>
      </c>
      <c r="B21" s="75">
        <f t="shared" si="1"/>
        <v>709.91596639669626</v>
      </c>
      <c r="C21" s="76">
        <f t="shared" si="3"/>
        <v>354.95798319834813</v>
      </c>
      <c r="D21" s="75">
        <f t="shared" si="2"/>
        <v>722.97817715019266</v>
      </c>
      <c r="E21" s="76">
        <f t="shared" si="4"/>
        <v>361.48908857509633</v>
      </c>
      <c r="G21" s="74">
        <v>110</v>
      </c>
      <c r="H21" s="75">
        <f t="shared" si="5"/>
        <v>741.05263158674802</v>
      </c>
      <c r="I21" s="76">
        <f t="shared" si="6"/>
        <v>370.52631579337401</v>
      </c>
      <c r="J21" s="75">
        <f t="shared" si="7"/>
        <v>754.95978552278825</v>
      </c>
      <c r="K21" s="76">
        <f t="shared" si="8"/>
        <v>377.47989276139413</v>
      </c>
    </row>
    <row r="22" spans="1:11" x14ac:dyDescent="0.15">
      <c r="A22" s="74">
        <v>114</v>
      </c>
      <c r="B22" s="75">
        <f t="shared" si="1"/>
        <v>731.92886457986367</v>
      </c>
      <c r="C22" s="76">
        <f t="shared" si="3"/>
        <v>365.96443228993184</v>
      </c>
      <c r="D22" s="75">
        <f t="shared" si="2"/>
        <v>745.82162024022489</v>
      </c>
      <c r="E22" s="76">
        <f t="shared" si="4"/>
        <v>372.91081012011244</v>
      </c>
      <c r="G22" s="74">
        <v>114</v>
      </c>
      <c r="H22" s="75">
        <f t="shared" si="5"/>
        <v>765.0714966718034</v>
      </c>
      <c r="I22" s="76">
        <f t="shared" si="6"/>
        <v>382.5357483359017</v>
      </c>
      <c r="J22" s="75">
        <f t="shared" si="7"/>
        <v>779.90379476215924</v>
      </c>
      <c r="K22" s="76">
        <f t="shared" si="8"/>
        <v>389.95189738107962</v>
      </c>
    </row>
    <row r="23" spans="1:11" x14ac:dyDescent="0.15">
      <c r="A23" s="74">
        <v>120</v>
      </c>
      <c r="B23" s="75">
        <f t="shared" si="1"/>
        <v>764.52488688958999</v>
      </c>
      <c r="C23" s="76">
        <f t="shared" si="3"/>
        <v>382.262443444795</v>
      </c>
      <c r="D23" s="75">
        <f t="shared" si="2"/>
        <v>779.69543147208128</v>
      </c>
      <c r="E23" s="76">
        <f t="shared" si="4"/>
        <v>389.84771573604064</v>
      </c>
      <c r="G23" s="74">
        <v>120</v>
      </c>
      <c r="H23" s="75">
        <f t="shared" si="5"/>
        <v>800.75829384797078</v>
      </c>
      <c r="I23" s="76">
        <f t="shared" si="6"/>
        <v>400.37914692398539</v>
      </c>
      <c r="J23" s="75">
        <f t="shared" si="7"/>
        <v>817.02127659574478</v>
      </c>
      <c r="K23" s="76">
        <f t="shared" si="8"/>
        <v>408.51063829787239</v>
      </c>
    </row>
    <row r="24" spans="1:11" x14ac:dyDescent="0.15">
      <c r="A24" s="74">
        <v>130</v>
      </c>
      <c r="B24" s="75">
        <f t="shared" si="1"/>
        <v>817.75130306632343</v>
      </c>
      <c r="C24" s="76">
        <f t="shared" si="3"/>
        <v>408.87565153316172</v>
      </c>
      <c r="D24" s="75">
        <f t="shared" si="2"/>
        <v>835.13174404015058</v>
      </c>
      <c r="E24" s="76">
        <f t="shared" si="4"/>
        <v>417.56587202007529</v>
      </c>
      <c r="G24" s="74">
        <v>130</v>
      </c>
      <c r="H24" s="75">
        <f t="shared" si="5"/>
        <v>859.34272301518445</v>
      </c>
      <c r="I24" s="76">
        <f t="shared" si="6"/>
        <v>429.67136150759222</v>
      </c>
      <c r="J24" s="75">
        <f t="shared" si="7"/>
        <v>878.10026385224273</v>
      </c>
      <c r="K24" s="76">
        <f t="shared" si="8"/>
        <v>439.05013192612137</v>
      </c>
    </row>
    <row r="25" spans="1:11" x14ac:dyDescent="0.15">
      <c r="A25" s="74">
        <v>140</v>
      </c>
      <c r="B25" s="75">
        <f t="shared" si="1"/>
        <v>869.64705883874831</v>
      </c>
      <c r="C25" s="76">
        <f t="shared" si="3"/>
        <v>434.82352941937415</v>
      </c>
      <c r="D25" s="75">
        <f t="shared" si="2"/>
        <v>889.33002481389565</v>
      </c>
      <c r="E25" s="76">
        <f t="shared" si="4"/>
        <v>444.66501240694782</v>
      </c>
      <c r="G25" s="74">
        <v>140</v>
      </c>
      <c r="H25" s="75">
        <f t="shared" si="5"/>
        <v>916.83720931426569</v>
      </c>
      <c r="I25" s="76">
        <f t="shared" si="6"/>
        <v>458.41860465713285</v>
      </c>
      <c r="J25" s="75">
        <f t="shared" si="7"/>
        <v>938.21989528795802</v>
      </c>
      <c r="K25" s="76">
        <f t="shared" si="8"/>
        <v>469.10994764397901</v>
      </c>
    </row>
    <row r="26" spans="1:11" x14ac:dyDescent="0.15">
      <c r="A26" s="74">
        <v>150</v>
      </c>
      <c r="B26" s="75">
        <f t="shared" si="1"/>
        <v>920.26143792553876</v>
      </c>
      <c r="C26" s="76">
        <f t="shared" si="3"/>
        <v>460.13071896276938</v>
      </c>
      <c r="D26" s="75">
        <f t="shared" si="2"/>
        <v>942.33128834355841</v>
      </c>
      <c r="E26" s="76">
        <f t="shared" si="4"/>
        <v>471.16564417177921</v>
      </c>
      <c r="G26" s="74">
        <v>150</v>
      </c>
      <c r="H26" s="75">
        <f t="shared" si="5"/>
        <v>973.27188941437703</v>
      </c>
      <c r="I26" s="76">
        <f t="shared" si="6"/>
        <v>486.63594470718851</v>
      </c>
      <c r="J26" s="75">
        <f t="shared" si="7"/>
        <v>997.40259740259751</v>
      </c>
      <c r="K26" s="76">
        <f t="shared" si="8"/>
        <v>498.70129870129875</v>
      </c>
    </row>
    <row r="27" spans="1:11" x14ac:dyDescent="0.15">
      <c r="A27" s="74">
        <v>160</v>
      </c>
      <c r="B27" s="75">
        <f t="shared" si="1"/>
        <v>969.64131996153105</v>
      </c>
      <c r="C27" s="76">
        <f t="shared" si="3"/>
        <v>484.82065998076553</v>
      </c>
      <c r="D27" s="75">
        <f t="shared" si="2"/>
        <v>994.17475728155341</v>
      </c>
      <c r="E27" s="76">
        <f t="shared" si="4"/>
        <v>497.08737864077671</v>
      </c>
      <c r="G27" s="74">
        <v>160</v>
      </c>
      <c r="H27" s="75">
        <f t="shared" si="5"/>
        <v>1028.6757991017889</v>
      </c>
      <c r="I27" s="76">
        <f t="shared" si="6"/>
        <v>514.33789955089446</v>
      </c>
      <c r="J27" s="75">
        <f t="shared" si="7"/>
        <v>1055.6701030927836</v>
      </c>
      <c r="K27" s="76">
        <f t="shared" si="8"/>
        <v>527.83505154639181</v>
      </c>
    </row>
    <row r="28" spans="1:11" x14ac:dyDescent="0.15">
      <c r="A28" s="74"/>
      <c r="B28" s="72"/>
      <c r="C28" s="77"/>
      <c r="D28" s="72"/>
      <c r="E28" s="77"/>
      <c r="G28" s="74"/>
      <c r="H28" s="91"/>
      <c r="I28" s="77"/>
      <c r="J28" s="91"/>
      <c r="K28" s="77"/>
    </row>
    <row r="29" spans="1:11" x14ac:dyDescent="0.15">
      <c r="A29" s="74"/>
      <c r="B29" s="72"/>
      <c r="C29" s="77"/>
      <c r="D29" s="72"/>
      <c r="E29" s="77"/>
      <c r="G29" s="74"/>
      <c r="H29" s="91"/>
      <c r="I29" s="77"/>
      <c r="J29" s="91"/>
      <c r="K29" s="77"/>
    </row>
    <row r="30" spans="1:11" x14ac:dyDescent="0.15">
      <c r="A30" s="74"/>
      <c r="B30" s="72"/>
      <c r="C30" s="77"/>
      <c r="D30" s="72"/>
      <c r="E30" s="77"/>
      <c r="G30" s="74"/>
      <c r="H30" s="91"/>
      <c r="I30" s="77"/>
      <c r="J30" s="91"/>
      <c r="K30" s="77"/>
    </row>
    <row r="31" spans="1:11" ht="14.25" thickBot="1" x14ac:dyDescent="0.2">
      <c r="A31" s="78"/>
      <c r="B31" s="79"/>
      <c r="C31" s="80"/>
      <c r="D31" s="79"/>
      <c r="E31" s="80"/>
      <c r="G31" s="78"/>
      <c r="H31" s="79"/>
      <c r="I31" s="80"/>
      <c r="J31" s="79"/>
      <c r="K31" s="80"/>
    </row>
  </sheetData>
  <mergeCells count="9">
    <mergeCell ref="G11:K11"/>
    <mergeCell ref="H12:I12"/>
    <mergeCell ref="J12:K12"/>
    <mergeCell ref="B1:E1"/>
    <mergeCell ref="A11:E11"/>
    <mergeCell ref="B12:C12"/>
    <mergeCell ref="D12:E12"/>
    <mergeCell ref="B2:C2"/>
    <mergeCell ref="D2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39" sqref="I39"/>
    </sheetView>
  </sheetViews>
  <sheetFormatPr defaultRowHeight="13.5" x14ac:dyDescent="0.15"/>
  <sheetData>
    <row r="1" spans="1:10" x14ac:dyDescent="0.15">
      <c r="A1" t="s">
        <v>247</v>
      </c>
    </row>
    <row r="2" spans="1:10" x14ac:dyDescent="0.15">
      <c r="A2" s="69" t="s">
        <v>248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x14ac:dyDescent="0.15">
      <c r="A3" s="70" t="s">
        <v>249</v>
      </c>
      <c r="B3" s="69"/>
      <c r="C3" s="69"/>
      <c r="D3" s="69"/>
      <c r="E3" s="69"/>
      <c r="F3" s="69"/>
      <c r="G3" s="69"/>
      <c r="H3" s="69"/>
      <c r="I3" s="69"/>
      <c r="J3" s="69"/>
    </row>
    <row r="4" spans="1:10" x14ac:dyDescent="0.15">
      <c r="A4" s="69"/>
      <c r="B4" s="69"/>
      <c r="C4" s="69"/>
      <c r="D4" s="69"/>
      <c r="E4" s="69"/>
      <c r="F4" s="69"/>
      <c r="G4" s="69"/>
      <c r="H4" s="69"/>
      <c r="I4" s="69"/>
      <c r="J4" s="69"/>
    </row>
    <row r="5" spans="1:10" x14ac:dyDescent="0.15">
      <c r="A5" s="69" t="s">
        <v>248</v>
      </c>
      <c r="B5" s="69"/>
      <c r="C5" s="69"/>
      <c r="D5" s="69"/>
      <c r="E5" s="69"/>
      <c r="F5" s="69"/>
      <c r="G5" s="69"/>
      <c r="H5" s="69"/>
      <c r="I5" s="69"/>
      <c r="J5" s="69"/>
    </row>
    <row r="6" spans="1:10" x14ac:dyDescent="0.15">
      <c r="A6" s="69" t="s">
        <v>248</v>
      </c>
      <c r="B6" s="69"/>
      <c r="C6" s="69"/>
      <c r="D6" s="69"/>
      <c r="E6" s="69"/>
      <c r="F6" s="69"/>
      <c r="G6" s="69"/>
      <c r="H6" s="69"/>
      <c r="I6" s="69"/>
      <c r="J6" s="69"/>
    </row>
    <row r="7" spans="1:10" x14ac:dyDescent="0.15">
      <c r="A7" s="69" t="s">
        <v>248</v>
      </c>
      <c r="B7" s="69"/>
      <c r="C7" s="69"/>
      <c r="D7" s="69"/>
      <c r="E7" s="69"/>
      <c r="F7" s="69"/>
      <c r="G7" s="69"/>
      <c r="H7" s="69"/>
      <c r="I7" s="69"/>
      <c r="J7" s="69"/>
    </row>
    <row r="8" spans="1:10" x14ac:dyDescent="0.15">
      <c r="A8" s="69" t="s">
        <v>248</v>
      </c>
      <c r="B8" s="69"/>
      <c r="C8" s="69"/>
      <c r="D8" s="69"/>
      <c r="E8" s="69"/>
      <c r="F8" s="69"/>
      <c r="G8" s="69"/>
      <c r="H8" s="69"/>
      <c r="I8" s="69"/>
      <c r="J8" s="69"/>
    </row>
    <row r="9" spans="1:10" x14ac:dyDescent="0.15">
      <c r="A9" s="69" t="s">
        <v>248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x14ac:dyDescent="0.15">
      <c r="A10" s="69" t="s">
        <v>248</v>
      </c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15">
      <c r="A11" s="69" t="s">
        <v>248</v>
      </c>
      <c r="B11" s="69"/>
      <c r="C11" s="69"/>
      <c r="D11" s="69"/>
      <c r="E11" s="69"/>
      <c r="F11" s="69"/>
      <c r="G11" s="69"/>
      <c r="H11" s="69"/>
      <c r="I11" s="69"/>
      <c r="J11" s="69"/>
    </row>
    <row r="12" spans="1:10" x14ac:dyDescent="0.15">
      <c r="A12" s="69" t="s">
        <v>248</v>
      </c>
      <c r="B12" s="69"/>
      <c r="C12" s="69"/>
      <c r="D12" s="69"/>
      <c r="E12" s="69"/>
      <c r="F12" s="69"/>
      <c r="G12" s="69"/>
      <c r="H12" s="69"/>
      <c r="I12" s="69"/>
      <c r="J12" s="69"/>
    </row>
    <row r="13" spans="1:10" x14ac:dyDescent="0.15">
      <c r="A13" s="69" t="s">
        <v>248</v>
      </c>
      <c r="B13" s="69"/>
      <c r="C13" s="69"/>
      <c r="D13" s="69"/>
      <c r="E13" s="69"/>
      <c r="F13" s="69"/>
      <c r="G13" s="69"/>
      <c r="H13" s="69"/>
      <c r="I13" s="69"/>
      <c r="J13" s="69"/>
    </row>
    <row r="14" spans="1:10" x14ac:dyDescent="0.15">
      <c r="A14" s="69" t="s">
        <v>248</v>
      </c>
      <c r="B14" s="69"/>
      <c r="C14" s="69"/>
      <c r="D14" s="69"/>
      <c r="E14" s="69"/>
      <c r="F14" s="69"/>
      <c r="G14" s="69"/>
      <c r="H14" s="69"/>
      <c r="I14" s="69"/>
      <c r="J14" s="69"/>
    </row>
    <row r="15" spans="1:10" x14ac:dyDescent="0.15">
      <c r="A15" s="69" t="s">
        <v>248</v>
      </c>
      <c r="B15" s="69"/>
      <c r="C15" s="69"/>
      <c r="D15" s="69"/>
      <c r="E15" s="69"/>
      <c r="F15" s="69"/>
      <c r="G15" s="69"/>
      <c r="H15" s="69"/>
      <c r="I15" s="69"/>
      <c r="J15" s="69"/>
    </row>
    <row r="16" spans="1:10" x14ac:dyDescent="0.15">
      <c r="A16" s="69" t="s">
        <v>248</v>
      </c>
      <c r="B16" s="69"/>
      <c r="C16" s="69"/>
      <c r="D16" s="69"/>
      <c r="E16" s="69"/>
      <c r="F16" s="69"/>
      <c r="G16" s="69"/>
      <c r="H16" s="69"/>
      <c r="I16" s="69"/>
      <c r="J16" s="69"/>
    </row>
    <row r="17" spans="1:10" x14ac:dyDescent="0.15">
      <c r="A17" s="69" t="s">
        <v>248</v>
      </c>
      <c r="B17" s="69"/>
      <c r="C17" s="69"/>
      <c r="D17" s="69"/>
      <c r="E17" s="69"/>
      <c r="F17" s="69"/>
      <c r="G17" s="69"/>
      <c r="H17" s="69"/>
      <c r="I17" s="69"/>
      <c r="J17" s="69"/>
    </row>
    <row r="18" spans="1:10" x14ac:dyDescent="0.15">
      <c r="A18" s="69" t="s">
        <v>248</v>
      </c>
      <c r="B18" s="69"/>
      <c r="C18" s="69"/>
      <c r="D18" s="69"/>
      <c r="E18" s="69"/>
      <c r="F18" s="69"/>
      <c r="G18" s="69"/>
      <c r="H18" s="69"/>
      <c r="I18" s="69"/>
      <c r="J18" s="69"/>
    </row>
    <row r="19" spans="1:10" x14ac:dyDescent="0.15">
      <c r="A19" s="69" t="s">
        <v>248</v>
      </c>
      <c r="B19" s="69"/>
      <c r="C19" s="69"/>
      <c r="D19" s="69"/>
      <c r="E19" s="69"/>
      <c r="F19" s="69"/>
      <c r="G19" s="69"/>
      <c r="H19" s="69"/>
      <c r="I19" s="69"/>
      <c r="J19" s="69"/>
    </row>
    <row r="20" spans="1:10" x14ac:dyDescent="0.15">
      <c r="A20" s="69" t="s">
        <v>248</v>
      </c>
      <c r="B20" s="69"/>
      <c r="C20" s="69"/>
      <c r="D20" s="69"/>
      <c r="E20" s="69"/>
      <c r="F20" s="69"/>
      <c r="G20" s="69"/>
      <c r="H20" s="69"/>
      <c r="I20" s="69"/>
      <c r="J20" s="69"/>
    </row>
    <row r="21" spans="1:10" x14ac:dyDescent="0.15">
      <c r="A21" s="69" t="s">
        <v>248</v>
      </c>
      <c r="B21" s="69"/>
      <c r="C21" s="69"/>
      <c r="D21" s="69"/>
      <c r="E21" s="69"/>
      <c r="F21" s="69"/>
      <c r="G21" s="69"/>
      <c r="H21" s="69"/>
      <c r="I21" s="69"/>
      <c r="J21" s="69"/>
    </row>
    <row r="22" spans="1:10" x14ac:dyDescent="0.15">
      <c r="A22" s="69" t="s">
        <v>248</v>
      </c>
      <c r="B22" s="69"/>
      <c r="C22" s="69"/>
      <c r="D22" s="69"/>
      <c r="E22" s="69"/>
      <c r="F22" s="69"/>
      <c r="G22" s="69"/>
      <c r="H22" s="69"/>
      <c r="I22" s="69"/>
      <c r="J22" s="69"/>
    </row>
    <row r="23" spans="1:10" x14ac:dyDescent="0.15">
      <c r="A23" s="69" t="s">
        <v>248</v>
      </c>
      <c r="B23" s="69"/>
      <c r="C23" s="69"/>
      <c r="D23" s="69"/>
      <c r="E23" s="69"/>
      <c r="F23" s="69"/>
      <c r="G23" s="69"/>
      <c r="H23" s="69"/>
      <c r="I23" s="69"/>
      <c r="J23" s="69"/>
    </row>
    <row r="24" spans="1:10" x14ac:dyDescent="0.15">
      <c r="A24" s="69" t="s">
        <v>248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x14ac:dyDescent="0.15">
      <c r="A25" s="69" t="s">
        <v>248</v>
      </c>
      <c r="B25" s="69"/>
      <c r="C25" s="69"/>
      <c r="D25" s="69"/>
      <c r="E25" s="69"/>
      <c r="F25" s="69"/>
      <c r="G25" s="69"/>
      <c r="H25" s="69"/>
      <c r="I25" s="69"/>
      <c r="J25" s="69"/>
    </row>
    <row r="26" spans="1:10" x14ac:dyDescent="0.15">
      <c r="A26" s="69" t="s">
        <v>248</v>
      </c>
      <c r="B26" s="69"/>
      <c r="C26" s="69"/>
      <c r="D26" s="69"/>
      <c r="E26" s="69"/>
      <c r="F26" s="69"/>
      <c r="G26" s="69"/>
      <c r="H26" s="69"/>
      <c r="I26" s="69"/>
      <c r="J26" s="69"/>
    </row>
    <row r="27" spans="1:10" x14ac:dyDescent="0.15">
      <c r="A27" s="69"/>
      <c r="B27" s="69"/>
      <c r="C27" s="69"/>
      <c r="D27" s="69"/>
      <c r="E27" s="69"/>
      <c r="F27" s="69"/>
      <c r="G27" s="69"/>
      <c r="H27" s="69"/>
      <c r="I27" s="69"/>
      <c r="J27" s="69"/>
    </row>
    <row r="28" spans="1:10" x14ac:dyDescent="0.15">
      <c r="A28" s="69"/>
      <c r="B28" s="69"/>
      <c r="C28" s="69"/>
      <c r="D28" s="69"/>
      <c r="E28" s="69"/>
      <c r="F28" s="69"/>
      <c r="G28" s="69"/>
      <c r="H28" s="69"/>
      <c r="I28" s="69"/>
      <c r="J28" s="69"/>
    </row>
    <row r="29" spans="1:10" x14ac:dyDescent="0.15">
      <c r="A29" s="69"/>
      <c r="B29" s="69"/>
      <c r="C29" s="69"/>
      <c r="D29" s="69"/>
      <c r="E29" s="69"/>
      <c r="F29" s="69"/>
      <c r="G29" s="69"/>
      <c r="H29" s="69"/>
      <c r="I29" s="69"/>
      <c r="J29" s="6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85" zoomScaleNormal="85" workbookViewId="0">
      <selection activeCell="F39" sqref="F39"/>
    </sheetView>
  </sheetViews>
  <sheetFormatPr defaultRowHeight="13.5" x14ac:dyDescent="0.15"/>
  <cols>
    <col min="1" max="1" width="9.625" customWidth="1"/>
    <col min="2" max="2" width="10.625" customWidth="1"/>
    <col min="3" max="3" width="6.75" customWidth="1"/>
    <col min="4" max="4" width="6.5" customWidth="1"/>
    <col min="5" max="5" width="11" customWidth="1"/>
    <col min="6" max="6" width="10.75" customWidth="1"/>
    <col min="7" max="7" width="8.875" customWidth="1"/>
    <col min="8" max="8" width="9.375" customWidth="1"/>
    <col min="9" max="9" width="10.125" customWidth="1"/>
    <col min="10" max="10" width="11.625" customWidth="1"/>
    <col min="11" max="13" width="10.375" customWidth="1"/>
    <col min="14" max="14" width="9" customWidth="1"/>
    <col min="15" max="15" width="7.375" customWidth="1"/>
    <col min="16" max="16" width="8.5" customWidth="1"/>
    <col min="17" max="17" width="14.25" customWidth="1"/>
    <col min="18" max="18" width="16.625" customWidth="1"/>
    <col min="20" max="20" width="10" customWidth="1"/>
    <col min="23" max="23" width="8.125" customWidth="1"/>
  </cols>
  <sheetData>
    <row r="1" spans="1:23" ht="27" x14ac:dyDescent="0.3">
      <c r="A1" s="149" t="s">
        <v>240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51"/>
      <c r="M1" s="52"/>
      <c r="Q1" s="127" t="s">
        <v>239</v>
      </c>
      <c r="R1" s="127"/>
      <c r="S1" s="127"/>
      <c r="T1" s="127"/>
      <c r="U1" s="127"/>
      <c r="V1" s="127"/>
      <c r="W1" s="127"/>
    </row>
    <row r="2" spans="1:23" x14ac:dyDescent="0.15">
      <c r="A2" s="126" t="s">
        <v>217</v>
      </c>
      <c r="B2" s="127"/>
      <c r="C2" s="127" t="s">
        <v>216</v>
      </c>
      <c r="D2" s="127"/>
      <c r="E2" s="127"/>
      <c r="F2" s="127"/>
      <c r="G2" s="127"/>
      <c r="H2" s="127"/>
      <c r="I2" s="127"/>
      <c r="J2" s="127"/>
      <c r="K2" s="127"/>
      <c r="L2" s="50"/>
      <c r="M2" s="53"/>
      <c r="Q2" s="12" t="s">
        <v>238</v>
      </c>
      <c r="R2" s="12" t="s">
        <v>237</v>
      </c>
      <c r="S2" s="5" t="s">
        <v>236</v>
      </c>
      <c r="T2" s="5" t="s">
        <v>235</v>
      </c>
      <c r="U2" s="5" t="s">
        <v>234</v>
      </c>
      <c r="V2" s="5" t="s">
        <v>233</v>
      </c>
      <c r="W2" s="5" t="s">
        <v>232</v>
      </c>
    </row>
    <row r="3" spans="1:23" ht="27" customHeight="1" x14ac:dyDescent="0.15">
      <c r="A3" s="148" t="s">
        <v>215</v>
      </c>
      <c r="B3" s="147" t="s">
        <v>214</v>
      </c>
      <c r="C3" s="147" t="s">
        <v>213</v>
      </c>
      <c r="D3" s="147" t="s">
        <v>212</v>
      </c>
      <c r="E3" s="147" t="s">
        <v>211</v>
      </c>
      <c r="F3" s="147" t="s">
        <v>210</v>
      </c>
      <c r="G3" s="147" t="s">
        <v>209</v>
      </c>
      <c r="H3" s="147" t="s">
        <v>208</v>
      </c>
      <c r="I3" s="147" t="s">
        <v>207</v>
      </c>
      <c r="J3" s="64" t="s">
        <v>206</v>
      </c>
      <c r="K3" s="147" t="s">
        <v>205</v>
      </c>
      <c r="L3" s="50"/>
      <c r="M3" s="53"/>
      <c r="Q3" s="1" t="s">
        <v>213</v>
      </c>
      <c r="R3" s="1" t="s">
        <v>231</v>
      </c>
      <c r="S3" s="1">
        <v>40</v>
      </c>
      <c r="T3" s="1">
        <v>104</v>
      </c>
      <c r="U3" s="1">
        <v>72</v>
      </c>
      <c r="V3" s="1">
        <v>0</v>
      </c>
      <c r="W3" s="1">
        <v>0</v>
      </c>
    </row>
    <row r="4" spans="1:23" ht="27" customHeight="1" x14ac:dyDescent="0.15">
      <c r="A4" s="148"/>
      <c r="B4" s="147"/>
      <c r="C4" s="147"/>
      <c r="D4" s="147"/>
      <c r="E4" s="147"/>
      <c r="F4" s="147"/>
      <c r="G4" s="147"/>
      <c r="H4" s="147"/>
      <c r="I4" s="147"/>
      <c r="J4" s="64" t="s">
        <v>245</v>
      </c>
      <c r="K4" s="147"/>
      <c r="L4" s="50"/>
      <c r="M4" s="53"/>
      <c r="Q4" s="1" t="s">
        <v>212</v>
      </c>
      <c r="R4" s="1" t="s">
        <v>212</v>
      </c>
      <c r="S4" s="1">
        <v>86</v>
      </c>
      <c r="T4" s="1">
        <v>201</v>
      </c>
      <c r="U4" s="1">
        <v>180</v>
      </c>
      <c r="V4" s="1">
        <v>0</v>
      </c>
      <c r="W4" s="1">
        <v>0</v>
      </c>
    </row>
    <row r="5" spans="1:23" ht="16.5" customHeight="1" x14ac:dyDescent="0.15">
      <c r="A5" s="125" t="s">
        <v>230</v>
      </c>
      <c r="B5" s="10" t="s">
        <v>202</v>
      </c>
      <c r="C5" s="54">
        <v>1</v>
      </c>
      <c r="D5" s="54">
        <v>1</v>
      </c>
      <c r="E5" s="54">
        <v>1</v>
      </c>
      <c r="F5" s="54">
        <v>1</v>
      </c>
      <c r="G5" s="54">
        <v>0</v>
      </c>
      <c r="H5" s="54">
        <v>0</v>
      </c>
      <c r="I5" s="54">
        <v>0</v>
      </c>
      <c r="J5" s="54">
        <v>1</v>
      </c>
      <c r="K5" s="54">
        <v>1</v>
      </c>
      <c r="L5" s="50"/>
      <c r="M5" s="53"/>
      <c r="Q5" s="1" t="s">
        <v>211</v>
      </c>
      <c r="R5" s="1" t="s">
        <v>229</v>
      </c>
      <c r="S5" s="1">
        <v>68</v>
      </c>
      <c r="T5" s="1">
        <v>207</v>
      </c>
      <c r="U5" s="1">
        <v>138</v>
      </c>
      <c r="V5" s="1">
        <v>0</v>
      </c>
      <c r="W5" s="1">
        <v>1</v>
      </c>
    </row>
    <row r="6" spans="1:23" x14ac:dyDescent="0.15">
      <c r="A6" s="125"/>
      <c r="B6" s="10" t="s">
        <v>228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4">
        <v>1</v>
      </c>
      <c r="I6" s="54">
        <v>1</v>
      </c>
      <c r="J6" s="54">
        <v>1</v>
      </c>
      <c r="K6" s="54">
        <v>1</v>
      </c>
      <c r="L6" s="50"/>
      <c r="M6" s="53"/>
      <c r="Q6" s="1" t="s">
        <v>210</v>
      </c>
      <c r="R6" s="1" t="s">
        <v>227</v>
      </c>
      <c r="S6" s="1">
        <v>104</v>
      </c>
      <c r="T6" s="1">
        <v>334</v>
      </c>
      <c r="U6" s="1">
        <v>230</v>
      </c>
      <c r="V6" s="1">
        <v>0</v>
      </c>
      <c r="W6" s="1">
        <v>3</v>
      </c>
    </row>
    <row r="7" spans="1:23" x14ac:dyDescent="0.15">
      <c r="A7" s="125"/>
      <c r="B7" s="10" t="s">
        <v>195</v>
      </c>
      <c r="C7" s="54">
        <v>1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  <c r="I7" s="54">
        <v>1</v>
      </c>
      <c r="J7" s="54">
        <v>1</v>
      </c>
      <c r="K7" s="54">
        <v>1</v>
      </c>
      <c r="L7" s="50"/>
      <c r="M7" s="53"/>
      <c r="Q7" s="1" t="s">
        <v>209</v>
      </c>
      <c r="R7" s="1" t="s">
        <v>226</v>
      </c>
      <c r="S7" s="1">
        <v>45</v>
      </c>
      <c r="T7" s="1">
        <v>98</v>
      </c>
      <c r="U7" s="1">
        <v>67</v>
      </c>
      <c r="V7" s="1">
        <v>4</v>
      </c>
      <c r="W7" s="1">
        <v>1</v>
      </c>
    </row>
    <row r="8" spans="1:23" x14ac:dyDescent="0.15">
      <c r="A8" s="125"/>
      <c r="B8" s="10" t="s">
        <v>193</v>
      </c>
      <c r="C8" s="54">
        <v>1</v>
      </c>
      <c r="D8" s="54">
        <v>1</v>
      </c>
      <c r="E8" s="54">
        <v>1</v>
      </c>
      <c r="F8" s="54">
        <v>1</v>
      </c>
      <c r="G8" s="54">
        <v>1</v>
      </c>
      <c r="H8" s="54">
        <v>0</v>
      </c>
      <c r="I8" s="54">
        <v>0</v>
      </c>
      <c r="J8" s="54">
        <v>0</v>
      </c>
      <c r="K8" s="54">
        <v>1</v>
      </c>
      <c r="L8" s="50"/>
      <c r="M8" s="53"/>
      <c r="Q8" s="1" t="s">
        <v>208</v>
      </c>
      <c r="R8" s="1" t="s">
        <v>225</v>
      </c>
      <c r="S8" s="1">
        <v>445</v>
      </c>
      <c r="T8" s="1">
        <v>1428</v>
      </c>
      <c r="U8" s="1">
        <v>950</v>
      </c>
      <c r="V8" s="1">
        <v>12</v>
      </c>
      <c r="W8" s="1">
        <v>18</v>
      </c>
    </row>
    <row r="9" spans="1:23" x14ac:dyDescent="0.15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8"/>
      <c r="O9" s="8"/>
      <c r="Q9" s="1" t="s">
        <v>207</v>
      </c>
      <c r="R9" s="1" t="s">
        <v>224</v>
      </c>
      <c r="S9" s="1">
        <v>235</v>
      </c>
      <c r="T9" s="1">
        <v>760</v>
      </c>
      <c r="U9" s="1">
        <v>583</v>
      </c>
      <c r="V9" s="1">
        <v>16</v>
      </c>
      <c r="W9" s="1">
        <v>0</v>
      </c>
    </row>
    <row r="10" spans="1:23" ht="13.5" customHeight="1" x14ac:dyDescent="0.15">
      <c r="A10" s="126" t="s">
        <v>223</v>
      </c>
      <c r="B10" s="127"/>
      <c r="C10" s="127"/>
      <c r="D10" s="127"/>
      <c r="E10" s="127"/>
      <c r="F10" s="151" t="s">
        <v>190</v>
      </c>
      <c r="G10" s="151"/>
      <c r="H10" s="151"/>
      <c r="I10" s="151"/>
      <c r="J10" s="151"/>
      <c r="K10" s="151"/>
      <c r="L10" s="151"/>
      <c r="M10" s="53"/>
      <c r="Q10" s="1" t="s">
        <v>222</v>
      </c>
      <c r="R10" s="1" t="s">
        <v>220</v>
      </c>
      <c r="S10" s="1">
        <v>72</v>
      </c>
      <c r="T10" s="1">
        <v>272</v>
      </c>
      <c r="U10" s="1">
        <v>103</v>
      </c>
      <c r="V10" s="1">
        <v>0</v>
      </c>
      <c r="W10" s="1">
        <v>15</v>
      </c>
    </row>
    <row r="11" spans="1:23" ht="13.5" customHeight="1" x14ac:dyDescent="0.15">
      <c r="A11" s="55" t="s">
        <v>187</v>
      </c>
      <c r="B11" s="56" t="s">
        <v>186</v>
      </c>
      <c r="C11" s="57" t="s">
        <v>185</v>
      </c>
      <c r="D11" s="57" t="s">
        <v>184</v>
      </c>
      <c r="E11" s="57" t="s">
        <v>189</v>
      </c>
      <c r="F11" s="57" t="s">
        <v>188</v>
      </c>
      <c r="G11" s="57" t="s">
        <v>187</v>
      </c>
      <c r="H11" s="56" t="s">
        <v>186</v>
      </c>
      <c r="I11" s="57" t="s">
        <v>185</v>
      </c>
      <c r="J11" s="57" t="s">
        <v>184</v>
      </c>
      <c r="K11" s="57" t="s">
        <v>189</v>
      </c>
      <c r="L11" s="57" t="s">
        <v>198</v>
      </c>
      <c r="M11" s="53"/>
      <c r="P11" s="8"/>
      <c r="Q11" s="1" t="s">
        <v>221</v>
      </c>
      <c r="R11" s="1" t="s">
        <v>220</v>
      </c>
      <c r="S11" s="1">
        <v>72</v>
      </c>
      <c r="T11" s="1">
        <v>272</v>
      </c>
      <c r="U11" s="1">
        <v>103</v>
      </c>
      <c r="V11" s="1">
        <v>0</v>
      </c>
      <c r="W11" s="1">
        <v>9</v>
      </c>
    </row>
    <row r="12" spans="1:23" x14ac:dyDescent="0.15">
      <c r="A12" s="43">
        <f>SUM(前后级模块资源!C4+前后级模块资源!C32+(按资源筛选Spartan6!C5*按资源筛选Spartan6!S3)+(按资源筛选Spartan6!D5*按资源筛选Spartan6!S4)+(按资源筛选Spartan6!E5*按资源筛选Spartan6!S5)+(按资源筛选Spartan6!F5*按资源筛选Spartan6!S6)+(按资源筛选Spartan6!G5*按资源筛选Spartan6!S7)+(按资源筛选Spartan6!H5*按资源筛选Spartan6!S8)+(按资源筛选Spartan6!I5*按资源筛选Spartan6!S9)+(按资源筛选Spartan6!J5*IF(按资源筛选Spartan6!J4="3级",按资源筛选Spartan6!S10,按资源筛选Spartan6!S11))+(按资源筛选Spartan6!K5*按资源筛选Spartan6!S12))</f>
        <v>1553</v>
      </c>
      <c r="B12" s="10">
        <f>SUM(前后级模块资源!D4+前后级模块资源!D32+(按资源筛选Spartan6!C5*按资源筛选Spartan6!T3)+(按资源筛选Spartan6!D5*按资源筛选Spartan6!T4)+(按资源筛选Spartan6!E5*按资源筛选Spartan6!T5)+(按资源筛选Spartan6!F5*按资源筛选Spartan6!T6)+(按资源筛选Spartan6!G5*按资源筛选Spartan6!T7)+(按资源筛选Spartan6!H5*按资源筛选Spartan6!T8)+(按资源筛选Spartan6!I5*按资源筛选Spartan6!T9)+(按资源筛选Spartan6!J5*IF(按资源筛选Spartan6!J4="3级",按资源筛选Spartan6!T10,按资源筛选Spartan6!T11))+(按资源筛选Spartan6!K5*按资源筛选Spartan6!T12))</f>
        <v>3694</v>
      </c>
      <c r="C12" s="10">
        <f>SUM(前后级模块资源!E4+前后级模块资源!E32+(按资源筛选Spartan6!C5*按资源筛选Spartan6!U3)+(按资源筛选Spartan6!D5*按资源筛选Spartan6!U4)+(按资源筛选Spartan6!E5*按资源筛选Spartan6!U5)+(按资源筛选Spartan6!F5*按资源筛选Spartan6!U6)+(按资源筛选Spartan6!G5*按资源筛选Spartan6!U7)+(按资源筛选Spartan6!H5*按资源筛选Spartan6!U8)+(按资源筛选Spartan6!I5*按资源筛选Spartan6!U9)+(按资源筛选Spartan6!J5*IF(按资源筛选Spartan6!J4="3级",按资源筛选Spartan6!U10,按资源筛选Spartan6!U11))+(按资源筛选Spartan6!K5*按资源筛选Spartan6!U12))</f>
        <v>3037</v>
      </c>
      <c r="D12" s="18">
        <f>SUM(前后级模块资源!F4+前后级模块资源!F32+(按资源筛选Spartan6!C5*按资源筛选Spartan6!V3)+(按资源筛选Spartan6!D5*按资源筛选Spartan6!V4)+(按资源筛选Spartan6!E5*按资源筛选Spartan6!V5)+(按资源筛选Spartan6!F5*按资源筛选Spartan6!V6)+(按资源筛选Spartan6!G5*按资源筛选Spartan6!V7)+(按资源筛选Spartan6!H5*按资源筛选Spartan6!V8)+(按资源筛选Spartan6!I5*按资源筛选Spartan6!V9)+(按资源筛选Spartan6!J5*IF(按资源筛选Spartan6!J4="3级",按资源筛选Spartan6!V10,按资源筛选Spartan6!V11))+(按资源筛选Spartan6!K5*按资源筛选Spartan6!V12))</f>
        <v>16</v>
      </c>
      <c r="E12" s="18">
        <f>SUM((按资源筛选Spartan6!C5*按资源筛选Spartan6!W3)+(按资源筛选Spartan6!D5*按资源筛选Spartan6!W4)+(按资源筛选Spartan6!E5*按资源筛选Spartan6!W5)+(按资源筛选Spartan6!F5*按资源筛选Spartan6!W6)+(按资源筛选Spartan6!G5*按资源筛选Spartan6!W7)+(按资源筛选Spartan6!H5*按资源筛选Spartan6!W8)+(按资源筛选Spartan6!I5*按资源筛选Spartan6!W9)+(按资源筛选Spartan6!J5*IF(按资源筛选Spartan6!J4="4级",按资源筛选Spartan6!W10,按资源筛选Spartan6!W11))+(按资源筛选Spartan6!K5*按资源筛选Spartan6!W12))</f>
        <v>13</v>
      </c>
      <c r="F12" s="58" t="str">
        <f>IF(A12&lt;R23,Q23,IF(A12&lt;R24,Q24,IF((A12&lt;R25),Q25,"large")))</f>
        <v>LX16</v>
      </c>
      <c r="G12" s="59">
        <f>A12/IF(F12=Q23,R23,IF(F12=Q24,R24,R25))</f>
        <v>0.68173836698858647</v>
      </c>
      <c r="H12" s="59">
        <f>B12/IF(F12=Q23,S23,IF(F12=Q24,S24,S25))</f>
        <v>0.20269973661106233</v>
      </c>
      <c r="I12" s="59">
        <f>C12/IF(F12=Q23,T23,IF(F12=Q24,T24,T25))</f>
        <v>0.33329675153643545</v>
      </c>
      <c r="J12" s="59">
        <f>D12/IF(F12=Q23,U23,IF(F12=Q24,U24,U25))</f>
        <v>0.25</v>
      </c>
      <c r="K12" s="59">
        <f>E12/IF(F12=Q23,V23,IF(F12=Q24,V24,V25))</f>
        <v>0.40625</v>
      </c>
      <c r="L12" s="66">
        <f>IF(F12=Q23,W23,IF(F12=Q24,W24,W25))</f>
        <v>15</v>
      </c>
      <c r="M12" s="53"/>
      <c r="P12" s="8"/>
      <c r="Q12" s="1" t="s">
        <v>219</v>
      </c>
      <c r="R12" s="1" t="s">
        <v>181</v>
      </c>
      <c r="S12" s="1">
        <v>42</v>
      </c>
      <c r="T12" s="1">
        <v>109</v>
      </c>
      <c r="U12" s="1">
        <v>89</v>
      </c>
      <c r="V12" s="1">
        <v>0</v>
      </c>
      <c r="W12" s="1">
        <v>0</v>
      </c>
    </row>
    <row r="13" spans="1:23" x14ac:dyDescent="0.15">
      <c r="A13" s="43">
        <f>SUM(前后级模块资源!C10+前后级模块资源!C32+(按资源筛选Spartan6!C6*按资源筛选Spartan6!S3)+(按资源筛选Spartan6!D6*按资源筛选Spartan6!S4)+(按资源筛选Spartan6!E6*按资源筛选Spartan6!S5)+(按资源筛选Spartan6!F6*按资源筛选Spartan6!S6)+(按资源筛选Spartan6!G6*按资源筛选Spartan6!S7)+(按资源筛选Spartan6!H6*按资源筛选Spartan6!S8)+(按资源筛选Spartan6!I6*按资源筛选Spartan6!S9)+(按资源筛选Spartan6!J6*IF(按资源筛选Spartan6!J4="3级",按资源筛选Spartan6!S10,按资源筛选Spartan6!S11))+(按资源筛选Spartan6!K6*按资源筛选Spartan6!S12))</f>
        <v>2918</v>
      </c>
      <c r="B13" s="10">
        <f>SUM(前后级模块资源!D10+前后级模块资源!D32+(按资源筛选Spartan6!C6*按资源筛选Spartan6!T3)+(按资源筛选Spartan6!D6*按资源筛选Spartan6!T4)+(按资源筛选Spartan6!E6*按资源筛选Spartan6!T5)+(按资源筛选Spartan6!F6*按资源筛选Spartan6!T6)+(按资源筛选Spartan6!G6*按资源筛选Spartan6!T7)+(按资源筛选Spartan6!H6*按资源筛选Spartan6!T8)+(按资源筛选Spartan6!I6*按资源筛选Spartan6!T9)+(按资源筛选Spartan6!J6*IF(按资源筛选Spartan6!J4="3级",按资源筛选Spartan6!T10,按资源筛选Spartan6!T11))+(按资源筛选Spartan6!K6*按资源筛选Spartan6!T12))</f>
        <v>7238</v>
      </c>
      <c r="C13" s="10">
        <f>SUM(前后级模块资源!E10+前后级模块资源!E32+(按资源筛选Spartan6!C6*按资源筛选Spartan6!U3)+(按资源筛选Spartan6!D6*按资源筛选Spartan6!U4)+(按资源筛选Spartan6!E6*按资源筛选Spartan6!U5)+(按资源筛选Spartan6!F6*按资源筛选Spartan6!U6)+(按资源筛选Spartan6!G6*按资源筛选Spartan6!U7)+(按资源筛选Spartan6!H6*按资源筛选Spartan6!U8)+(按资源筛选Spartan6!I6*按资源筛选Spartan6!U9)+(按资源筛选Spartan6!J6*IF(按资源筛选Spartan6!J4="3级",按资源筛选Spartan6!U10,按资源筛选Spartan6!U11))+(按资源筛选Spartan6!K6*按资源筛选Spartan6!U12))</f>
        <v>6198</v>
      </c>
      <c r="D13" s="18">
        <f>SUM(前后级模块资源!F10+前后级模块资源!F32+(按资源筛选Spartan6!C6*按资源筛选Spartan6!V3)+(按资源筛选Spartan6!D6*按资源筛选Spartan6!V4)+(按资源筛选Spartan6!E6*按资源筛选Spartan6!V5)+(按资源筛选Spartan6!F6*按资源筛选Spartan6!V6)+(按资源筛选Spartan6!G6*按资源筛选Spartan6!V7)+(按资源筛选Spartan6!H6*按资源筛选Spartan6!V8)+(按资源筛选Spartan6!I6*按资源筛选Spartan6!V9)+(按资源筛选Spartan6!J6*IF(按资源筛选Spartan6!J4="3级",按资源筛选Spartan6!V10,按资源筛选Spartan6!V11))+(按资源筛选Spartan6!K6*按资源筛选Spartan6!V12))</f>
        <v>47</v>
      </c>
      <c r="E13" s="18">
        <f>SUM((按资源筛选Spartan6!C6*按资源筛选Spartan6!W3)+(按资源筛选Spartan6!D6*按资源筛选Spartan6!W4)+(按资源筛选Spartan6!E6*按资源筛选Spartan6!W5)+(按资源筛选Spartan6!F6*按资源筛选Spartan6!W6)+(按资源筛选Spartan6!G6*按资源筛选Spartan6!W7)+(按资源筛选Spartan6!H6*按资源筛选Spartan6!W8)+(按资源筛选Spartan6!I6*按资源筛选Spartan6!W9)+(按资源筛选Spartan6!J6*IF(按资源筛选Spartan6!J4="4级",按资源筛选Spartan6!W10,按资源筛选Spartan6!W11))+(按资源筛选Spartan6!K6*按资源筛选Spartan6!W12))</f>
        <v>32</v>
      </c>
      <c r="F13" s="58" t="str">
        <f>IF(A13&lt;R23,Q23,IF(A13&lt;R24,Q24,IF((A13&lt;R25),Q25,"large")))</f>
        <v>LX25</v>
      </c>
      <c r="G13" s="59">
        <f>A13/IF(F13=Q23,R23,IF(F13=Q24,R24,R25))</f>
        <v>0.77647684938797235</v>
      </c>
      <c r="H13" s="59">
        <f>B13/IF(F13=Q23,S23,IF(F13=Q24,S24,S25))</f>
        <v>0.24075306013837147</v>
      </c>
      <c r="I13" s="59">
        <f>C13/IF(F13=Q23,T23,IF(F13=Q24,T24,T25))</f>
        <v>0.41232038318254388</v>
      </c>
      <c r="J13" s="59">
        <f>D13/IF(F13=Q23,U23,IF(F13=Q24,U24,U25))</f>
        <v>0.45192307692307693</v>
      </c>
      <c r="K13" s="59">
        <f>E13/IF(F13=Q23,V23,IF(F13=Q24,V24,V25))</f>
        <v>0.84210526315789469</v>
      </c>
      <c r="L13" s="66">
        <f>IF(F13=Q23,W23,IF(F13=Q24,W24,W25))</f>
        <v>21</v>
      </c>
      <c r="M13" s="53"/>
      <c r="P13" s="8"/>
      <c r="Q13" s="10"/>
      <c r="R13" s="10"/>
      <c r="S13" s="10"/>
      <c r="T13" s="10"/>
      <c r="U13" s="10"/>
      <c r="V13" s="10"/>
      <c r="W13" s="10"/>
    </row>
    <row r="14" spans="1:23" x14ac:dyDescent="0.15">
      <c r="A14" s="43">
        <f>SUM(前后级模块资源!C17+前后级模块资源!C32+(按资源筛选Spartan6!C7*按资源筛选Spartan6!S3)+(按资源筛选Spartan6!D7*按资源筛选Spartan6!S4)+(按资源筛选Spartan6!E7*按资源筛选Spartan6!S5)+(按资源筛选Spartan6!F7*按资源筛选Spartan6!S6)+(按资源筛选Spartan6!G7*按资源筛选Spartan6!S7)+(按资源筛选Spartan6!H7*按资源筛选Spartan6!S8)+(按资源筛选Spartan6!I7*按资源筛选Spartan6!S9)+(按资源筛选Spartan6!J7*IF(按资源筛选Spartan6!J4="3级",按资源筛选Spartan6!S10,按资源筛选Spartan6!S11))+(按资源筛选Spartan6!K7*按资源筛选Spartan6!S12))</f>
        <v>3160</v>
      </c>
      <c r="B14" s="10">
        <f>SUM(前后级模块资源!D17+前后级模块资源!D32+(按资源筛选Spartan6!C7*按资源筛选Spartan6!T3)+(按资源筛选Spartan6!D7*按资源筛选Spartan6!T4)+(按资源筛选Spartan6!E7*按资源筛选Spartan6!T5)+(按资源筛选Spartan6!F7*按资源筛选Spartan6!T6)+(按资源筛选Spartan6!G7*按资源筛选Spartan6!T7)+(按资源筛选Spartan6!H7*按资源筛选Spartan6!T8)+(按资源筛选Spartan6!I7*按资源筛选Spartan6!T9)+(按资源筛选Spartan6!J7*IF(按资源筛选Spartan6!J4="3级",按资源筛选Spartan6!T10,按资源筛选Spartan6!T11))+(按资源筛选Spartan6!K7*按资源筛选Spartan6!T12))</f>
        <v>8380</v>
      </c>
      <c r="C14" s="10">
        <f>SUM(前后级模块资源!E17+前后级模块资源!E32+(按资源筛选Spartan6!C7*按资源筛选Spartan6!U3)+(按资源筛选Spartan6!D7*按资源筛选Spartan6!U4)+(按资源筛选Spartan6!E7*按资源筛选Spartan6!U5)+(按资源筛选Spartan6!F7*按资源筛选Spartan6!U6)+(按资源筛选Spartan6!G7*按资源筛选Spartan6!U7)+(按资源筛选Spartan6!H7*按资源筛选Spartan6!U8)+(按资源筛选Spartan6!I7*按资源筛选Spartan6!U9)+(按资源筛选Spartan6!J7*IF(按资源筛选Spartan6!J4="3级",按资源筛选Spartan6!U10,按资源筛选Spartan6!U11))+(按资源筛选Spartan6!K7*按资源筛选Spartan6!U12))</f>
        <v>6431</v>
      </c>
      <c r="D14" s="18">
        <f>SUM(前后级模块资源!F17+前后级模块资源!F32+(按资源筛选Spartan6!C7*按资源筛选Spartan6!V3)+(按资源筛选Spartan6!D7*按资源筛选Spartan6!V4)+(按资源筛选Spartan6!E7*按资源筛选Spartan6!V5)+(按资源筛选Spartan6!F7*按资源筛选Spartan6!V6)+(按资源筛选Spartan6!G7*按资源筛选Spartan6!V7)+(按资源筛选Spartan6!H7*按资源筛选Spartan6!V8)+(按资源筛选Spartan6!I7*按资源筛选Spartan6!V9)+(按资源筛选Spartan6!J7*IF(按资源筛选Spartan6!J4="3级",按资源筛选Spartan6!V10,按资源筛选Spartan6!V11))+(按资源筛选Spartan6!K7*按资源筛选Spartan6!V12))</f>
        <v>62</v>
      </c>
      <c r="E14" s="18">
        <f>SUM((按资源筛选Spartan6!C7*按资源筛选Spartan6!W3)+(按资源筛选Spartan6!D7*按资源筛选Spartan6!W4)+(按资源筛选Spartan6!E7*按资源筛选Spartan6!W5)+(按资源筛选Spartan6!F7*按资源筛选Spartan6!W6)+(按资源筛选Spartan6!G7*按资源筛选Spartan6!W7)+(按资源筛选Spartan6!H7*按资源筛选Spartan6!W8)+(按资源筛选Spartan6!I7*按资源筛选Spartan6!W9)+(按资源筛选Spartan6!J7*IF(按资源筛选Spartan6!J4="4级",按资源筛选Spartan6!W10,按资源筛选Spartan6!W11))+(按资源筛选Spartan6!K7*按资源筛选Spartan6!W12))</f>
        <v>32</v>
      </c>
      <c r="F14" s="58" t="str">
        <f>IF(A14&lt;R23,Q23,IF(A14&lt;R24,Q24,IF((A14&lt;R25),Q25,"large")))</f>
        <v>LX25</v>
      </c>
      <c r="G14" s="59">
        <f>A14/IF(F14=Q23,R23,IF(F14=Q24,R24,R25))</f>
        <v>0.84087280468334225</v>
      </c>
      <c r="H14" s="59">
        <f>B14/IF(F14=Q23,S23,IF(F14=Q24,S24,S25))</f>
        <v>0.27873869079297497</v>
      </c>
      <c r="I14" s="59">
        <f>C14/IF(F14=Q23,T23,IF(F14=Q24,T24,T25))</f>
        <v>0.42782064928153274</v>
      </c>
      <c r="J14" s="59">
        <f>D14/IF(F14=Q23,U23,IF(F14=Q24,U24,U25))</f>
        <v>0.59615384615384615</v>
      </c>
      <c r="K14" s="59">
        <f>E14/IF(F14=Q23,V23,IF(F14=Q24,V24,V25))</f>
        <v>0.84210526315789469</v>
      </c>
      <c r="L14" s="66">
        <f>IF(F14=Q23,W23,IF(F14=Q24,W24,W25))</f>
        <v>21</v>
      </c>
      <c r="M14" s="53"/>
      <c r="P14" s="8"/>
      <c r="Q14" s="10"/>
      <c r="R14" s="10"/>
      <c r="S14" s="10"/>
      <c r="T14" s="10"/>
      <c r="U14" s="10"/>
      <c r="V14" s="10"/>
      <c r="W14" s="10"/>
    </row>
    <row r="15" spans="1:23" x14ac:dyDescent="0.15">
      <c r="A15" s="43">
        <f>SUM(前后级模块资源!C23+前后级模块资源!C32+(按资源筛选Spartan6!C8*按资源筛选Spartan6!S3)+(按资源筛选Spartan6!D8*按资源筛选Spartan6!S4)+(按资源筛选Spartan6!E8*按资源筛选Spartan6!S5)+(按资源筛选Spartan6!F8*按资源筛选Spartan6!S6)+(按资源筛选Spartan6!G8*按资源筛选Spartan6!S7)+(按资源筛选Spartan6!H8*按资源筛选Spartan6!S8)+(按资源筛选Spartan6!I8*按资源筛选Spartan6!S9)+(按资源筛选Spartan6!J8*IF(按资源筛选Spartan6!J4="3级",按资源筛选Spartan6!S10,按资源筛选Spartan6!S11))+(按资源筛选Spartan6!K8*按资源筛选Spartan6!S12))</f>
        <v>3104</v>
      </c>
      <c r="B15" s="10">
        <f>SUM(前后级模块资源!D23+前后级模块资源!D32+(按资源筛选Spartan6!C8*按资源筛选Spartan6!T3)+(按资源筛选Spartan6!D8*按资源筛选Spartan6!T4)+(按资源筛选Spartan6!E8*按资源筛选Spartan6!T5)+(按资源筛选Spartan6!F8*按资源筛选Spartan6!T6)+(按资源筛选Spartan6!G8*按资源筛选Spartan6!T7)+(按资源筛选Spartan6!H8*按资源筛选Spartan6!T8)+(按资源筛选Spartan6!I8*按资源筛选Spartan6!T9)+(按资源筛选Spartan6!J8*IF(按资源筛选Spartan6!J4="3级",按资源筛选Spartan6!T10,按资源筛选Spartan6!T11))+(按资源筛选Spartan6!K8*按资源筛选Spartan6!T12))</f>
        <v>7633</v>
      </c>
      <c r="C15" s="10">
        <f>SUM(前后级模块资源!E23+前后级模块资源!E32+(按资源筛选Spartan6!C8*按资源筛选Spartan6!U3)+(按资源筛选Spartan6!D8*按资源筛选Spartan6!U4)+(按资源筛选Spartan6!E8*按资源筛选Spartan6!U5)+(按资源筛选Spartan6!F8*按资源筛选Spartan6!U6)+(按资源筛选Spartan6!G8*按资源筛选Spartan6!U7)+(按资源筛选Spartan6!H8*按资源筛选Spartan6!U8)+(按资源筛选Spartan6!I8*按资源筛选Spartan6!U9)+(按资源筛选Spartan6!J8*IF(按资源筛选Spartan6!J4="3级",按资源筛选Spartan6!U10,按资源筛选Spartan6!U11))+(按资源筛选Spartan6!K8*按资源筛选Spartan6!U12))</f>
        <v>5880</v>
      </c>
      <c r="D15" s="18">
        <f>SUM(前后级模块资源!F23+前后级模块资源!F32+(按资源筛选Spartan6!C8*按资源筛选Spartan6!V3)+(按资源筛选Spartan6!D8*按资源筛选Spartan6!V4)+(按资源筛选Spartan6!E8*按资源筛选Spartan6!V5)+(按资源筛选Spartan6!F8*按资源筛选Spartan6!V6)+(按资源筛选Spartan6!G8*按资源筛选Spartan6!V7)+(按资源筛选Spartan6!H8*按资源筛选Spartan6!V8)+(按资源筛选Spartan6!I8*按资源筛选Spartan6!V9)+(按资源筛选Spartan6!J8*IF(按资源筛选Spartan6!J4="3级",按资源筛选Spartan6!V10,按资源筛选Spartan6!V11))+(按资源筛选Spartan6!K8*按资源筛选Spartan6!V12))</f>
        <v>54</v>
      </c>
      <c r="E15" s="18">
        <f>SUM((按资源筛选Spartan6!C8*按资源筛选Spartan6!W3)+(按资源筛选Spartan6!D8*按资源筛选Spartan6!W4)+(按资源筛选Spartan6!E8*按资源筛选Spartan6!W5)+(按资源筛选Spartan6!F8*按资源筛选Spartan6!W6)+(按资源筛选Spartan6!G8*按资源筛选Spartan6!W7)+(按资源筛选Spartan6!H8*按资源筛选Spartan6!W8)+(按资源筛选Spartan6!I8*按资源筛选Spartan6!W9)+(按资源筛选Spartan6!J8*IF(按资源筛选Spartan6!J4="4级",按资源筛选Spartan6!W10,按资源筛选Spartan6!W11))+(按资源筛选Spartan6!K8*按资源筛选Spartan6!W12))</f>
        <v>5</v>
      </c>
      <c r="F15" s="58" t="str">
        <f>IF(A15&lt;R23,Q23,IF(A15&lt;R24,Q24,IF((A15&lt;R25),Q25,"large")))</f>
        <v>LX25</v>
      </c>
      <c r="G15" s="59">
        <f>A15/IF(F15=Q23,R23,IF(F15=Q24,R24,R25))</f>
        <v>0.82597126130920706</v>
      </c>
      <c r="H15" s="59">
        <f>B15/IF(F15=Q23,S23,IF(F15=Q24,S24,S25))</f>
        <v>0.25389169771154868</v>
      </c>
      <c r="I15" s="59">
        <f>C15/IF(F15=Q23,T23,IF(F15=Q24,T24,T25))</f>
        <v>0.39116551357104845</v>
      </c>
      <c r="J15" s="59">
        <f>D15/IF(F15=Q23,U23,IF(F15=Q24,U24,U25))</f>
        <v>0.51923076923076927</v>
      </c>
      <c r="K15" s="59">
        <f>E15/IF(F15=Q23,V23,IF(F15=Q24,V24,V25))</f>
        <v>0.13157894736842105</v>
      </c>
      <c r="L15" s="66">
        <f>IF(F15=Q23,W23,IF(F15=Q24,W24,W25))</f>
        <v>21</v>
      </c>
      <c r="M15" s="53"/>
      <c r="P15" s="8"/>
      <c r="Q15" s="8"/>
      <c r="R15" s="8"/>
      <c r="S15" s="8"/>
      <c r="T15" s="8"/>
      <c r="U15" s="8"/>
      <c r="V15" s="8"/>
      <c r="W15" s="8"/>
    </row>
    <row r="16" spans="1:23" ht="14.25" thickBot="1" x14ac:dyDescent="0.2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9"/>
      <c r="P16" s="8"/>
      <c r="Q16" s="8"/>
      <c r="R16" s="8"/>
      <c r="S16" s="8"/>
      <c r="T16" s="8"/>
      <c r="U16" s="8"/>
      <c r="V16" s="8"/>
      <c r="W16" s="8"/>
    </row>
    <row r="17" spans="1:23" x14ac:dyDescent="0.15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2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27" x14ac:dyDescent="0.3">
      <c r="A18" s="152" t="s">
        <v>218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50"/>
      <c r="M18" s="42"/>
      <c r="N18" s="8"/>
      <c r="O18" s="8"/>
      <c r="P18" s="8"/>
      <c r="V18" s="8"/>
      <c r="W18" s="8"/>
    </row>
    <row r="19" spans="1:23" x14ac:dyDescent="0.15">
      <c r="A19" s="126" t="s">
        <v>217</v>
      </c>
      <c r="B19" s="127"/>
      <c r="C19" s="127" t="s">
        <v>216</v>
      </c>
      <c r="D19" s="127"/>
      <c r="E19" s="127"/>
      <c r="F19" s="127"/>
      <c r="G19" s="127"/>
      <c r="H19" s="127"/>
      <c r="I19" s="127"/>
      <c r="J19" s="127"/>
      <c r="K19" s="127"/>
      <c r="L19" s="50"/>
      <c r="M19" s="42"/>
      <c r="N19" s="8"/>
    </row>
    <row r="20" spans="1:23" x14ac:dyDescent="0.15">
      <c r="A20" s="148" t="s">
        <v>215</v>
      </c>
      <c r="B20" s="147" t="s">
        <v>214</v>
      </c>
      <c r="C20" s="147" t="s">
        <v>213</v>
      </c>
      <c r="D20" s="147" t="s">
        <v>212</v>
      </c>
      <c r="E20" s="147" t="s">
        <v>211</v>
      </c>
      <c r="F20" s="147" t="s">
        <v>210</v>
      </c>
      <c r="G20" s="147" t="s">
        <v>209</v>
      </c>
      <c r="H20" s="147" t="s">
        <v>208</v>
      </c>
      <c r="I20" s="147" t="s">
        <v>207</v>
      </c>
      <c r="J20" s="64" t="s">
        <v>206</v>
      </c>
      <c r="K20" s="147" t="s">
        <v>205</v>
      </c>
      <c r="L20" s="50"/>
      <c r="M20" s="42"/>
    </row>
    <row r="21" spans="1:23" ht="27" customHeight="1" x14ac:dyDescent="0.15">
      <c r="A21" s="148"/>
      <c r="B21" s="147"/>
      <c r="C21" s="147"/>
      <c r="D21" s="147"/>
      <c r="E21" s="147"/>
      <c r="F21" s="147"/>
      <c r="G21" s="147"/>
      <c r="H21" s="147"/>
      <c r="I21" s="147"/>
      <c r="J21" s="64" t="s">
        <v>244</v>
      </c>
      <c r="K21" s="147"/>
      <c r="L21" s="50"/>
      <c r="M21" s="42"/>
      <c r="Q21" s="98" t="s">
        <v>204</v>
      </c>
      <c r="R21" s="99"/>
      <c r="S21" s="99"/>
      <c r="T21" s="99"/>
      <c r="U21" s="99"/>
      <c r="V21" s="99"/>
      <c r="W21" s="104"/>
    </row>
    <row r="22" spans="1:23" ht="18" customHeight="1" x14ac:dyDescent="0.15">
      <c r="A22" s="125" t="s">
        <v>203</v>
      </c>
      <c r="B22" s="10" t="s">
        <v>202</v>
      </c>
      <c r="C22" s="54">
        <v>1</v>
      </c>
      <c r="D22" s="54">
        <v>1</v>
      </c>
      <c r="E22" s="54">
        <v>1</v>
      </c>
      <c r="F22" s="54">
        <v>1</v>
      </c>
      <c r="G22" s="54">
        <v>0</v>
      </c>
      <c r="H22" s="54">
        <v>1</v>
      </c>
      <c r="I22" s="54">
        <v>1</v>
      </c>
      <c r="J22" s="54">
        <v>1</v>
      </c>
      <c r="K22" s="54">
        <v>0</v>
      </c>
      <c r="L22" s="50"/>
      <c r="M22" s="42"/>
      <c r="Q22" s="67" t="s">
        <v>201</v>
      </c>
      <c r="R22" s="68" t="s">
        <v>200</v>
      </c>
      <c r="S22" s="68" t="s">
        <v>186</v>
      </c>
      <c r="T22" s="68" t="s">
        <v>185</v>
      </c>
      <c r="U22" s="68" t="s">
        <v>199</v>
      </c>
      <c r="V22" s="68" t="s">
        <v>189</v>
      </c>
      <c r="W22" s="68" t="s">
        <v>198</v>
      </c>
    </row>
    <row r="23" spans="1:23" x14ac:dyDescent="0.15">
      <c r="A23" s="125"/>
      <c r="B23" s="10" t="s">
        <v>197</v>
      </c>
      <c r="C23" s="54">
        <v>1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  <c r="I23" s="54">
        <v>1</v>
      </c>
      <c r="J23" s="54">
        <v>1</v>
      </c>
      <c r="K23" s="54">
        <v>1</v>
      </c>
      <c r="L23" s="50"/>
      <c r="M23" s="42"/>
      <c r="Q23" s="1" t="s">
        <v>196</v>
      </c>
      <c r="R23" s="1">
        <v>1430</v>
      </c>
      <c r="S23" s="1">
        <v>11440</v>
      </c>
      <c r="T23" s="1">
        <f>S23/2</f>
        <v>5720</v>
      </c>
      <c r="U23" s="1">
        <v>64</v>
      </c>
      <c r="V23" s="1">
        <v>16</v>
      </c>
      <c r="W23" s="63">
        <v>10</v>
      </c>
    </row>
    <row r="24" spans="1:23" x14ac:dyDescent="0.15">
      <c r="A24" s="125"/>
      <c r="B24" s="10" t="s">
        <v>195</v>
      </c>
      <c r="C24" s="54">
        <v>1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  <c r="I24" s="54">
        <v>1</v>
      </c>
      <c r="J24" s="54">
        <v>1</v>
      </c>
      <c r="K24" s="54">
        <v>1</v>
      </c>
      <c r="L24" s="50"/>
      <c r="M24" s="42"/>
      <c r="Q24" s="1" t="s">
        <v>194</v>
      </c>
      <c r="R24" s="1">
        <v>2278</v>
      </c>
      <c r="S24" s="1">
        <v>18224</v>
      </c>
      <c r="T24" s="1">
        <f>S24/2</f>
        <v>9112</v>
      </c>
      <c r="U24" s="1">
        <v>64</v>
      </c>
      <c r="V24" s="1">
        <v>32</v>
      </c>
      <c r="W24" s="63">
        <v>15</v>
      </c>
    </row>
    <row r="25" spans="1:23" x14ac:dyDescent="0.15">
      <c r="A25" s="125"/>
      <c r="B25" s="10" t="s">
        <v>193</v>
      </c>
      <c r="C25" s="54">
        <v>1</v>
      </c>
      <c r="D25" s="54">
        <v>1</v>
      </c>
      <c r="E25" s="54">
        <v>1</v>
      </c>
      <c r="F25" s="54">
        <v>1</v>
      </c>
      <c r="G25" s="54">
        <v>1</v>
      </c>
      <c r="H25" s="54">
        <v>0</v>
      </c>
      <c r="I25" s="54">
        <v>0</v>
      </c>
      <c r="J25" s="54">
        <v>0</v>
      </c>
      <c r="K25" s="54">
        <v>1</v>
      </c>
      <c r="L25" s="50"/>
      <c r="M25" s="42"/>
      <c r="Q25" s="1" t="s">
        <v>192</v>
      </c>
      <c r="R25" s="1">
        <v>3758</v>
      </c>
      <c r="S25" s="1">
        <v>30064</v>
      </c>
      <c r="T25" s="1">
        <f>S25/2</f>
        <v>15032</v>
      </c>
      <c r="U25" s="1">
        <v>104</v>
      </c>
      <c r="V25" s="1">
        <v>38</v>
      </c>
      <c r="W25" s="63">
        <v>21</v>
      </c>
    </row>
    <row r="26" spans="1:23" x14ac:dyDescent="0.15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2"/>
      <c r="U26" s="34"/>
    </row>
    <row r="27" spans="1:23" x14ac:dyDescent="0.15">
      <c r="A27" s="126" t="s">
        <v>191</v>
      </c>
      <c r="B27" s="127"/>
      <c r="C27" s="127"/>
      <c r="D27" s="127"/>
      <c r="E27" s="127"/>
      <c r="F27" s="151" t="s">
        <v>190</v>
      </c>
      <c r="G27" s="151"/>
      <c r="H27" s="151"/>
      <c r="I27" s="151"/>
      <c r="J27" s="151"/>
      <c r="K27" s="151"/>
      <c r="L27" s="151"/>
      <c r="M27" s="42"/>
      <c r="N27" s="8"/>
      <c r="O27" s="8"/>
      <c r="P27" s="8"/>
      <c r="U27" s="34"/>
      <c r="V27" s="8"/>
      <c r="W27" s="8"/>
    </row>
    <row r="28" spans="1:23" ht="27" x14ac:dyDescent="0.15">
      <c r="A28" s="55" t="s">
        <v>187</v>
      </c>
      <c r="B28" s="56" t="s">
        <v>186</v>
      </c>
      <c r="C28" s="57" t="s">
        <v>185</v>
      </c>
      <c r="D28" s="57" t="s">
        <v>184</v>
      </c>
      <c r="E28" s="57" t="s">
        <v>189</v>
      </c>
      <c r="F28" s="57" t="s">
        <v>188</v>
      </c>
      <c r="G28" s="57" t="s">
        <v>187</v>
      </c>
      <c r="H28" s="56" t="s">
        <v>186</v>
      </c>
      <c r="I28" s="57" t="s">
        <v>185</v>
      </c>
      <c r="J28" s="57" t="s">
        <v>184</v>
      </c>
      <c r="K28" s="57" t="s">
        <v>183</v>
      </c>
      <c r="L28" s="57" t="s">
        <v>182</v>
      </c>
      <c r="M28" s="42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15">
      <c r="A29" s="43">
        <f>SUM(前后级模块资源!C4+前后级模块资源!C38+(按资源筛选Spartan6!C22*按资源筛选Spartan6!S3)+(按资源筛选Spartan6!D22*按资源筛选Spartan6!S4)+(按资源筛选Spartan6!E22*按资源筛选Spartan6!S5)+(按资源筛选Spartan6!F22*按资源筛选Spartan6!S6)+(按资源筛选Spartan6!G22*按资源筛选Spartan6!S7)+(按资源筛选Spartan6!H22*按资源筛选Spartan6!S8)+(按资源筛选Spartan6!I22*按资源筛选Spartan6!S9)+(按资源筛选Spartan6!J22*IF(按资源筛选Spartan6!J21="3级",按资源筛选Spartan6!S10,按资源筛选Spartan6!S11))+(按资源筛选Spartan6!K22*按资源筛选Spartan6!S12))</f>
        <v>2353</v>
      </c>
      <c r="B29" s="10">
        <f>SUM(前后级模块资源!D4+前后级模块资源!D38+(按资源筛选Spartan6!C22*按资源筛选Spartan6!T3)+(按资源筛选Spartan6!D22*按资源筛选Spartan6!T4)+(按资源筛选Spartan6!E22*按资源筛选Spartan6!T5)+(按资源筛选Spartan6!F22*按资源筛选Spartan6!T6)+(按资源筛选Spartan6!G22*按资源筛选Spartan6!T7)+(按资源筛选Spartan6!H22*按资源筛选Spartan6!T8)+(按资源筛选Spartan6!I22*按资源筛选Spartan6!T9)+(按资源筛选Spartan6!J22*IF(按资源筛选Spartan6!J21="3级",按资源筛选Spartan6!T10,按资源筛选Spartan6!T11))+(按资源筛选Spartan6!K22*按资源筛选Spartan6!T12))</f>
        <v>6226</v>
      </c>
      <c r="C29" s="10">
        <f>SUM(前后级模块资源!E4+前后级模块资源!E38+(按资源筛选Spartan6!C22*按资源筛选Spartan6!U3)+(按资源筛选Spartan6!D22*按资源筛选Spartan6!U4)+(按资源筛选Spartan6!E22*按资源筛选Spartan6!U5)+(按资源筛选Spartan6!F22*按资源筛选Spartan6!U6)+(按资源筛选Spartan6!G22*按资源筛选Spartan6!U7)+(按资源筛选Spartan6!H22*按资源筛选Spartan6!U8)+(按资源筛选Spartan6!I22*按资源筛选Spartan6!U9)+(按资源筛选Spartan6!J22*IF(按资源筛选Spartan6!J21="3级",按资源筛选Spartan6!U10,按资源筛选Spartan6!U11))+(按资源筛选Spartan6!K22*按资源筛选Spartan6!U12))</f>
        <v>4948</v>
      </c>
      <c r="D29" s="18">
        <f>SUM(前后级模块资源!F4+前后级模块资源!F38+(按资源筛选Spartan6!C22*按资源筛选Spartan6!V3)+(按资源筛选Spartan6!D22*按资源筛选Spartan6!V4)+(按资源筛选Spartan6!E22*按资源筛选Spartan6!V5)+(按资源筛选Spartan6!F22*按资源筛选Spartan6!V6)+(按资源筛选Spartan6!G22*按资源筛选Spartan6!V7)+(按资源筛选Spartan6!H22*按资源筛选Spartan6!V8)+(按资源筛选Spartan6!I22*按资源筛选Spartan6!V9)+(按资源筛选Spartan6!J22*IF(按资源筛选Spartan6!J21="3级",按资源筛选Spartan6!V10,按资源筛选Spartan6!V11))+(按资源筛选Spartan6!K22*按资源筛选Spartan6!V12))</f>
        <v>32</v>
      </c>
      <c r="E29" s="18">
        <f>SUM((按资源筛选Spartan6!C22*按资源筛选Spartan6!W3)+(按资源筛选Spartan6!D22*按资源筛选Spartan6!W4)+(按资源筛选Spartan6!E22*按资源筛选Spartan6!W5)+(按资源筛选Spartan6!F22*按资源筛选Spartan6!W6)+(按资源筛选Spartan6!G22*按资源筛选Spartan6!W7)+(按资源筛选Spartan6!H22*按资源筛选Spartan6!W8)+(按资源筛选Spartan6!I22*按资源筛选Spartan6!W9)+(按资源筛选Spartan6!J22*IF(按资源筛选Spartan6!J21="4级",按资源筛选Spartan6!W10,按资源筛选Spartan6!W11))+(按资源筛选Spartan6!K22*按资源筛选Spartan6!W12))</f>
        <v>37</v>
      </c>
      <c r="F29" s="58" t="str">
        <f>IF(A29&lt;R23,Q23,IF(A29&lt;R24,Q24,IF((A29&lt;R25),Q25,"large")))</f>
        <v>LX25</v>
      </c>
      <c r="G29" s="59">
        <f>A29/IF(F29=Q23,R23,IF(F29=Q24,R24,R25))</f>
        <v>0.62613092070250131</v>
      </c>
      <c r="H29" s="59">
        <f>B29/IF(F29=Q23,S23,IF(F29=Q24,S24,S25))</f>
        <v>0.20709153805215541</v>
      </c>
      <c r="I29" s="59">
        <f>C29/IF(F29=Q23,T23,IF(F29=Q24,T24,T25))</f>
        <v>0.32916444917509313</v>
      </c>
      <c r="J29" s="59">
        <f>D29/IF(F29=Q23,U23,IF(F29=Q24,U24,U25))</f>
        <v>0.30769230769230771</v>
      </c>
      <c r="K29" s="59">
        <f>E29/IF(F29=Q23,V23,IF(F29=Q24,V24,V25))</f>
        <v>0.97368421052631582</v>
      </c>
      <c r="L29" s="66">
        <f>IF(F29=Q23,W23,IF(F12=Q24,W24,W25))</f>
        <v>15</v>
      </c>
      <c r="M29" s="42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15">
      <c r="A30" s="43">
        <f>SUM(前后级模块资源!C10+前后级模块资源!C38+(按资源筛选Spartan6!C23*按资源筛选Spartan6!S3)+(按资源筛选Spartan6!D23*按资源筛选Spartan6!S4)+(按资源筛选Spartan6!E23*按资源筛选Spartan6!S5)+(按资源筛选Spartan6!F23*按资源筛选Spartan6!S6)+(按资源筛选Spartan6!G23*按资源筛选Spartan6!S7)+(按资源筛选Spartan6!H23*按资源筛选Spartan6!S8)+(按资源筛选Spartan6!I23*按资源筛选Spartan6!S9)+(按资源筛选Spartan6!J23*IF(按资源筛选Spartan6!J21="3级",按资源筛选Spartan6!S10,按资源筛选Spartan6!S11))+(按资源筛选Spartan6!K23*按资源筛选Spartan6!S12))</f>
        <v>3080</v>
      </c>
      <c r="B30" s="10">
        <f>SUM(前后级模块资源!D10+前后级模块资源!D38+(按资源筛选Spartan6!C23*按资源筛选Spartan6!T3)+(按资源筛选Spartan6!D23*按资源筛选Spartan6!T4)+(按资源筛选Spartan6!E23*按资源筛选Spartan6!T5)+(按资源筛选Spartan6!F23*按资源筛选Spartan6!T6)+(按资源筛选Spartan6!G23*按资源筛选Spartan6!T7)+(按资源筛选Spartan6!H23*按资源筛选Spartan6!T8)+(按资源筛选Spartan6!I23*按资源筛选Spartan6!T9)+(按资源筛选Spartan6!J23*IF(按资源筛选Spartan6!J21="3级",按资源筛选Spartan6!T10,按资源筛选Spartan6!T11))+(按资源筛选Spartan6!K23*按资源筛选Spartan6!T12))</f>
        <v>7691</v>
      </c>
      <c r="C30" s="10">
        <f>SUM(前后级模块资源!E10+前后级模块资源!E38+(按资源筛选Spartan6!C23*按资源筛选Spartan6!U3)+(按资源筛选Spartan6!D23*按资源筛选Spartan6!U4)+(按资源筛选Spartan6!E23*按资源筛选Spartan6!U5)+(按资源筛选Spartan6!F23*按资源筛选Spartan6!U6)+(按资源筛选Spartan6!G23*按资源筛选Spartan6!U7)+(按资源筛选Spartan6!H23*按资源筛选Spartan6!U8)+(按资源筛选Spartan6!I23*按资源筛选Spartan6!U9)+(按资源筛选Spartan6!J23*IF(按资源筛选Spartan6!J21="3级",按资源筛选Spartan6!U10,按资源筛选Spartan6!U11))+(按资源筛选Spartan6!K23*按资源筛选Spartan6!U12))</f>
        <v>6665</v>
      </c>
      <c r="D30" s="18">
        <f>SUM(前后级模块资源!F10+前后级模块资源!F38+(按资源筛选Spartan6!C23*按资源筛选Spartan6!V3)+(按资源筛选Spartan6!D23*按资源筛选Spartan6!V4)+(按资源筛选Spartan6!E23*按资源筛选Spartan6!V5)+(按资源筛选Spartan6!F23*按资源筛选Spartan6!V6)+(按资源筛选Spartan6!G23*按资源筛选Spartan6!V7)+(按资源筛选Spartan6!H23*按资源筛选Spartan6!V8)+(按资源筛选Spartan6!I23*按资源筛选Spartan6!V9)+(按资源筛选Spartan6!J23*IF(按资源筛选Spartan6!J21="3级",按资源筛选Spartan6!V10,按资源筛选Spartan6!V11))+(按资源筛选Spartan6!K23*按资源筛选Spartan6!V12))</f>
        <v>35</v>
      </c>
      <c r="E30" s="18">
        <f>SUM((按资源筛选Spartan6!C23*按资源筛选Spartan6!W3)+(按资源筛选Spartan6!D23*按资源筛选Spartan6!W4)+(按资源筛选Spartan6!E23*按资源筛选Spartan6!W5)+(按资源筛选Spartan6!F23*按资源筛选Spartan6!W6)+(按资源筛选Spartan6!G23*按资源筛选Spartan6!W7)+(按资源筛选Spartan6!H23*按资源筛选Spartan6!W8)+(按资源筛选Spartan6!I23*按资源筛选Spartan6!W9)+(按资源筛选Spartan6!J23*IF(按资源筛选Spartan6!J21="4级",按资源筛选Spartan6!W10,按资源筛选Spartan6!W11))+(按资源筛选Spartan6!K23*按资源筛选Spartan6!W12))</f>
        <v>38</v>
      </c>
      <c r="F30" s="58" t="str">
        <f>IF(A30&lt;R23,Q23,IF(A30&lt;R24,Q24,IF((A30&lt;R25),Q25,"large")))</f>
        <v>LX25</v>
      </c>
      <c r="G30" s="59">
        <f>A30/IF(F30=Q23,R23,IF(F30=Q24,R24,R25))</f>
        <v>0.81958488557743481</v>
      </c>
      <c r="H30" s="59">
        <f>B30/IF(F30=Q23,S23,IF(F30=Q24,S24,S25))</f>
        <v>0.25582091538052154</v>
      </c>
      <c r="I30" s="59">
        <f>C30/IF(F30=Q23,T23,IF(F30=Q24,T24,T25))</f>
        <v>0.44338744012772752</v>
      </c>
      <c r="J30" s="59">
        <f>D30/IF(F30=Q23,U23,IF(F30=Q24,U24,U25))</f>
        <v>0.33653846153846156</v>
      </c>
      <c r="K30" s="59">
        <f>E30/IF(F30=Q23,V23,IF(F30=Q24,V24,V25))</f>
        <v>1</v>
      </c>
      <c r="L30" s="66">
        <f>IF(F30=Q23,W23,IF(F12=Q24,W24,W25))</f>
        <v>15</v>
      </c>
      <c r="M30" s="42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15">
      <c r="A31" s="43">
        <f>SUM(前后级模块资源!C17+前后级模块资源!C38+(按资源筛选Spartan6!C24*按资源筛选Spartan6!S3)+(按资源筛选Spartan6!D24*按资源筛选Spartan6!S4)+(按资源筛选Spartan6!E24*按资源筛选Spartan6!S5)+(按资源筛选Spartan6!F24*按资源筛选Spartan6!S6)+(按资源筛选Spartan6!G24*按资源筛选Spartan6!S7)+(按资源筛选Spartan6!H24*按资源筛选Spartan6!S8)+(按资源筛选Spartan6!I24*按资源筛选Spartan6!S9)+(按资源筛选Spartan6!J24*IF(按资源筛选Spartan6!J21="3级",按资源筛选Spartan6!S10,按资源筛选Spartan6!S11))+(按资源筛选Spartan6!K24*按资源筛选Spartan6!S12))</f>
        <v>3322</v>
      </c>
      <c r="B31" s="10">
        <f>SUM(前后级模块资源!D17+前后级模块资源!D38+(按资源筛选Spartan6!C24*按资源筛选Spartan6!T3)+(按资源筛选Spartan6!D24*按资源筛选Spartan6!T4)+(按资源筛选Spartan6!E24*按资源筛选Spartan6!T5)+(按资源筛选Spartan6!F24*按资源筛选Spartan6!T6)+(按资源筛选Spartan6!G24*按资源筛选Spartan6!T7)+(按资源筛选Spartan6!H24*按资源筛选Spartan6!T8)+(按资源筛选Spartan6!I24*按资源筛选Spartan6!T9)+(按资源筛选Spartan6!J24*IF(按资源筛选Spartan6!J21="3级",按资源筛选Spartan6!T10,按资源筛选Spartan6!T11))+(按资源筛选Spartan6!K24*按资源筛选Spartan6!T12))</f>
        <v>8833</v>
      </c>
      <c r="C31" s="10">
        <f>SUM(前后级模块资源!E17+前后级模块资源!E38+(按资源筛选Spartan6!C24*按资源筛选Spartan6!U3)+(按资源筛选Spartan6!D24*按资源筛选Spartan6!U4)+(按资源筛选Spartan6!E24*按资源筛选Spartan6!U5)+(按资源筛选Spartan6!F24*按资源筛选Spartan6!U6)+(按资源筛选Spartan6!G24*按资源筛选Spartan6!U7)+(按资源筛选Spartan6!H24*按资源筛选Spartan6!U8)+(按资源筛选Spartan6!I24*按资源筛选Spartan6!U9)+(按资源筛选Spartan6!J24*IF(按资源筛选Spartan6!J21="3级",按资源筛选Spartan6!U10,按资源筛选Spartan6!U11))+(按资源筛选Spartan6!K24*按资源筛选Spartan6!U12))</f>
        <v>6898</v>
      </c>
      <c r="D31" s="18">
        <f>SUM(前后级模块资源!F17+前后级模块资源!F38+(按资源筛选Spartan6!C24*按资源筛选Spartan6!V3)+(按资源筛选Spartan6!D24*按资源筛选Spartan6!V4)+(按资源筛选Spartan6!E24*按资源筛选Spartan6!V5)+(按资源筛选Spartan6!F24*按资源筛选Spartan6!V6)+(按资源筛选Spartan6!G24*按资源筛选Spartan6!V7)+(按资源筛选Spartan6!H24*按资源筛选Spartan6!V8)+(按资源筛选Spartan6!I24*按资源筛选Spartan6!V9)+(按资源筛选Spartan6!J24*IF(按资源筛选Spartan6!J21="3级",按资源筛选Spartan6!V10,按资源筛选Spartan6!V11))+(按资源筛选Spartan6!K24*按资源筛选Spartan6!V12))</f>
        <v>50</v>
      </c>
      <c r="E31" s="18">
        <f>SUM((按资源筛选Spartan6!C24*按资源筛选Spartan6!W3)+(按资源筛选Spartan6!D24*按资源筛选Spartan6!W4)+(按资源筛选Spartan6!E24*按资源筛选Spartan6!W5)+(按资源筛选Spartan6!F24*按资源筛选Spartan6!W6)+(按资源筛选Spartan6!G24*按资源筛选Spartan6!W7)+(按资源筛选Spartan6!H24*按资源筛选Spartan6!W8)+(按资源筛选Spartan6!I24*按资源筛选Spartan6!W9)+(按资源筛选Spartan6!J24*IF(按资源筛选Spartan6!J21="4级",按资源筛选Spartan6!W10,按资源筛选Spartan6!W11))+(按资源筛选Spartan6!K24*按资源筛选Spartan6!W12))</f>
        <v>38</v>
      </c>
      <c r="F31" s="58" t="str">
        <f>IF(A31&lt;R23,Q23,IF(A31&lt;R24,Q24,IF((A31&lt;R25),Q25,"large")))</f>
        <v>LX25</v>
      </c>
      <c r="G31" s="59">
        <f>A31/IF(F31=Q23,R23,IF(F31=Q24,R24,R25))</f>
        <v>0.88398084087280471</v>
      </c>
      <c r="H31" s="59">
        <f>B31/IF(F31=Q23,S23,IF(F31=Q24,S24,S25))</f>
        <v>0.29380654603512507</v>
      </c>
      <c r="I31" s="59">
        <f>C31/IF(F31=Q23,T23,IF(F31=Q24,T24,T25))</f>
        <v>0.45888770622671632</v>
      </c>
      <c r="J31" s="59">
        <f>D31/IF(F31=Q23,U23,IF(F31=Q24,U24,U25))</f>
        <v>0.48076923076923078</v>
      </c>
      <c r="K31" s="59">
        <f>E31/IF(F31=Q23,V23,IF(F31=Q24,V24,V25))</f>
        <v>1</v>
      </c>
      <c r="L31" s="66">
        <f>IF(F31=Q23,W23,IF(F12=Q24,W24,W25))</f>
        <v>15</v>
      </c>
      <c r="M31" s="42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15">
      <c r="A32" s="43">
        <f>SUM(前后级模块资源!C23+前后级模块资源!C38+(按资源筛选Spartan6!C25*按资源筛选Spartan6!S3)+(按资源筛选Spartan6!D25*按资源筛选Spartan6!S4)+(按资源筛选Spartan6!E25*按资源筛选Spartan6!S5)+(按资源筛选Spartan6!F25*按资源筛选Spartan6!S6)+(按资源筛选Spartan6!G25*按资源筛选Spartan6!S7)+(按资源筛选Spartan6!H25*按资源筛选Spartan6!S8)+(按资源筛选Spartan6!I25*按资源筛选Spartan6!S9)+(按资源筛选Spartan6!J25*IF(按资源筛选Spartan6!J21="3级",按资源筛选Spartan6!S10,按资源筛选Spartan6!S11))+(按资源筛选Spartan6!K25*按资源筛选Spartan6!S12))</f>
        <v>3266</v>
      </c>
      <c r="B32" s="10">
        <f>SUM(前后级模块资源!D23+前后级模块资源!D38+(按资源筛选Spartan6!C25*按资源筛选Spartan6!T3)+(按资源筛选Spartan6!D25*按资源筛选Spartan6!T4)+(按资源筛选Spartan6!E25*按资源筛选Spartan6!T5)+(按资源筛选Spartan6!F25*按资源筛选Spartan6!T6)+(按资源筛选Spartan6!G25*按资源筛选Spartan6!T7)+(按资源筛选Spartan6!H25*按资源筛选Spartan6!T8)+(按资源筛选Spartan6!I25*按资源筛选Spartan6!T9)+(按资源筛选Spartan6!J25*IF(按资源筛选Spartan6!J21="3级",按资源筛选Spartan6!T10,按资源筛选Spartan6!T11))+(按资源筛选Spartan6!K25*按资源筛选Spartan6!T12))</f>
        <v>8086</v>
      </c>
      <c r="C32" s="10">
        <f>SUM(前后级模块资源!E23+前后级模块资源!E38+(按资源筛选Spartan6!C25*按资源筛选Spartan6!U3)+(按资源筛选Spartan6!D25*按资源筛选Spartan6!U4)+(按资源筛选Spartan6!E25*按资源筛选Spartan6!U5)+(按资源筛选Spartan6!F25*按资源筛选Spartan6!U6)+(按资源筛选Spartan6!G25*按资源筛选Spartan6!U7)+(按资源筛选Spartan6!H25*按资源筛选Spartan6!U8)+(按资源筛选Spartan6!I25*按资源筛选Spartan6!U9)+(按资源筛选Spartan6!J25*IF(按资源筛选Spartan6!J21="3级",按资源筛选Spartan6!U10,按资源筛选Spartan6!U11))+(按资源筛选Spartan6!K24*按资源筛选Spartan6!U12))</f>
        <v>6347</v>
      </c>
      <c r="D32" s="18">
        <f>SUM(前后级模块资源!F23+前后级模块资源!F38+(按资源筛选Spartan6!C25*按资源筛选Spartan6!V3)+(按资源筛选Spartan6!D25*按资源筛选Spartan6!V4)+(按资源筛选Spartan6!E25*按资源筛选Spartan6!V5)+(按资源筛选Spartan6!F25*按资源筛选Spartan6!V6)+(按资源筛选Spartan6!G25*按资源筛选Spartan6!V7)+(按资源筛选Spartan6!H25*按资源筛选Spartan6!V8)+(按资源筛选Spartan6!I25*按资源筛选Spartan6!V9)+(按资源筛选Spartan6!J25*IF(按资源筛选Spartan6!J21="3级",按资源筛选Spartan6!V10,按资源筛选Spartan6!V11))+(按资源筛选Spartan6!K25*按资源筛选Spartan6!V12))</f>
        <v>42</v>
      </c>
      <c r="E32" s="18">
        <f>SUM((按资源筛选Spartan6!C25*按资源筛选Spartan6!W3)+(按资源筛选Spartan6!D25*按资源筛选Spartan6!W4)+(按资源筛选Spartan6!E25*按资源筛选Spartan6!W5)+(按资源筛选Spartan6!F25*按资源筛选Spartan6!W6)+(按资源筛选Spartan6!G25*按资源筛选Spartan6!W7)+(按资源筛选Spartan6!H25*按资源筛选Spartan6!W8)+(按资源筛选Spartan6!I25*按资源筛选Spartan6!W9)+(按资源筛选Spartan6!J25*IF(按资源筛选Spartan6!J21="4级",按资源筛选Spartan6!W10,按资源筛选Spartan6!W11))+(按资源筛选Spartan6!K25*按资源筛选Spartan6!W12))</f>
        <v>5</v>
      </c>
      <c r="F32" s="58" t="str">
        <f>IF(A32&lt;R23,Q23,IF(A32&lt;R24,Q24,IF((A32&lt;R25),Q25,"large")))</f>
        <v>LX25</v>
      </c>
      <c r="G32" s="59">
        <f>A32/IF(F32=Q23,R23,IF(F32=Q24,R24,R25))</f>
        <v>0.86907929749866952</v>
      </c>
      <c r="H32" s="59">
        <f>B32/IF(F32=Q23,S23,IF(F32=Q24,S24,S25))</f>
        <v>0.26895955295369878</v>
      </c>
      <c r="I32" s="59">
        <f>C32/IF(F32=Q23,T23,IF(F32=Q24,T24,T25))</f>
        <v>0.42223257051623203</v>
      </c>
      <c r="J32" s="59">
        <f>D32/IF(F32=Q23,U23,IF(F32=Q24,U24,U25))</f>
        <v>0.40384615384615385</v>
      </c>
      <c r="K32" s="59">
        <f>E32/IF(F32=Q23,V23,IF(F32=Q24,V24,V25))</f>
        <v>0.13157894736842105</v>
      </c>
      <c r="L32" s="66">
        <f>IF(F32=Q23,W23,IF(F12=Q24,W24,W25))</f>
        <v>15</v>
      </c>
      <c r="M32" s="42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4.25" thickBot="1" x14ac:dyDescent="0.2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23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23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23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</sheetData>
  <mergeCells count="34">
    <mergeCell ref="A5:A8"/>
    <mergeCell ref="F3:F4"/>
    <mergeCell ref="G3:G4"/>
    <mergeCell ref="H3:H4"/>
    <mergeCell ref="Q1:W1"/>
    <mergeCell ref="I3:I4"/>
    <mergeCell ref="K3:K4"/>
    <mergeCell ref="A3:A4"/>
    <mergeCell ref="B3:B4"/>
    <mergeCell ref="A2:B2"/>
    <mergeCell ref="Q21:W21"/>
    <mergeCell ref="A22:A25"/>
    <mergeCell ref="A27:E27"/>
    <mergeCell ref="A1:K1"/>
    <mergeCell ref="C2:K2"/>
    <mergeCell ref="F10:L10"/>
    <mergeCell ref="A18:K18"/>
    <mergeCell ref="C3:C4"/>
    <mergeCell ref="D3:D4"/>
    <mergeCell ref="E3:E4"/>
    <mergeCell ref="E20:E21"/>
    <mergeCell ref="F20:F21"/>
    <mergeCell ref="G20:G21"/>
    <mergeCell ref="C19:K19"/>
    <mergeCell ref="K20:K21"/>
    <mergeCell ref="F27:L27"/>
    <mergeCell ref="H20:H21"/>
    <mergeCell ref="I20:I21"/>
    <mergeCell ref="A10:E10"/>
    <mergeCell ref="A19:B19"/>
    <mergeCell ref="A20:A21"/>
    <mergeCell ref="B20:B21"/>
    <mergeCell ref="C20:C21"/>
    <mergeCell ref="D20:D21"/>
  </mergeCells>
  <phoneticPr fontId="1" type="noConversion"/>
  <conditionalFormatting sqref="C5:J8">
    <cfRule type="cellIs" dxfId="11" priority="40" operator="greaterThan">
      <formula>0</formula>
    </cfRule>
  </conditionalFormatting>
  <conditionalFormatting sqref="J4">
    <cfRule type="cellIs" dxfId="10" priority="36" operator="equal">
      <formula>"3级"</formula>
    </cfRule>
    <cfRule type="cellIs" dxfId="9" priority="37" operator="equal">
      <formula>"4级"</formula>
    </cfRule>
    <cfRule type="cellIs" dxfId="8" priority="38" operator="equal">
      <formula>"3级"</formula>
    </cfRule>
    <cfRule type="cellIs" dxfId="7" priority="39" operator="equal">
      <formula>"3级系数"</formula>
    </cfRule>
  </conditionalFormatting>
  <conditionalFormatting sqref="K5:K8">
    <cfRule type="cellIs" dxfId="6" priority="35" operator="greaterThan">
      <formula>0</formula>
    </cfRule>
  </conditionalFormatting>
  <conditionalFormatting sqref="C22:J25">
    <cfRule type="cellIs" dxfId="5" priority="34" operator="greaterThan">
      <formula>0</formula>
    </cfRule>
  </conditionalFormatting>
  <conditionalFormatting sqref="J21">
    <cfRule type="cellIs" dxfId="4" priority="30" operator="equal">
      <formula>"3级"</formula>
    </cfRule>
    <cfRule type="cellIs" dxfId="3" priority="31" operator="equal">
      <formula>"4级"</formula>
    </cfRule>
    <cfRule type="cellIs" dxfId="2" priority="32" operator="equal">
      <formula>"3级"</formula>
    </cfRule>
    <cfRule type="cellIs" dxfId="1" priority="33" operator="equal">
      <formula>"3级系数"</formula>
    </cfRule>
  </conditionalFormatting>
  <conditionalFormatting sqref="K22:K25">
    <cfRule type="cellIs" dxfId="0" priority="29" operator="greaterThan">
      <formula>0</formula>
    </cfRule>
  </conditionalFormatting>
  <conditionalFormatting sqref="G12:K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{86953C24-25A3-4EB3-A5C4-C8EBB6382E7E}</x14:id>
        </ext>
      </extLst>
    </cfRule>
  </conditionalFormatting>
  <conditionalFormatting sqref="G29:K3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{E80F0F92-E8AC-4F6F-80BD-298941E6B8A0}</x14:id>
        </ext>
      </extLst>
    </cfRule>
  </conditionalFormatting>
  <conditionalFormatting sqref="L12:L15 L29:L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{40A47526-9DC8-4F7C-819E-2262EACA22C9}</x14:id>
        </ext>
      </extLst>
    </cfRule>
  </conditionalFormatting>
  <conditionalFormatting sqref="S3:S1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{3C12F05B-DF6C-4FF5-92C7-650F27F64C10}</x14:id>
        </ext>
      </extLst>
    </cfRule>
  </conditionalFormatting>
  <conditionalFormatting sqref="T3:T1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{90845A68-B9A4-43EB-B1FC-FD330B45701E}</x14:id>
        </ext>
      </extLst>
    </cfRule>
  </conditionalFormatting>
  <conditionalFormatting sqref="U3:U1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{4B27C15E-9032-42CA-A188-ACD21A2C7DC6}</x14:id>
        </ext>
      </extLst>
    </cfRule>
  </conditionalFormatting>
  <conditionalFormatting sqref="V3:V1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{E391E8CB-E6DC-4917-9206-88B7CB767CA3}</x14:id>
        </ext>
      </extLst>
    </cfRule>
  </conditionalFormatting>
  <conditionalFormatting sqref="W3:W1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{192D3644-1C76-44DB-AB44-E00419028111}</x14:id>
        </ext>
      </extLst>
    </cfRule>
  </conditionalFormatting>
  <conditionalFormatting sqref="R23:R25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{AAB2AD17-E4C6-450E-9216-646F6E3C9E02}</x14:id>
        </ext>
      </extLst>
    </cfRule>
  </conditionalFormatting>
  <conditionalFormatting sqref="S23:S25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{E1A93B3A-381F-4634-B9C0-F241F607461E}</x14:id>
        </ext>
      </extLst>
    </cfRule>
  </conditionalFormatting>
  <conditionalFormatting sqref="T23:T25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{F70D4C1C-9BFE-4847-9BB0-C65E5A1D45DC}</x14:id>
        </ext>
      </extLst>
    </cfRule>
  </conditionalFormatting>
  <conditionalFormatting sqref="U23:U25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{0EFDC15B-7EE4-468F-A746-D8C84B24137E}</x14:id>
        </ext>
      </extLst>
    </cfRule>
  </conditionalFormatting>
  <conditionalFormatting sqref="V23:V2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{4A6405C7-11B4-4F09-BC0A-67A8F5B9E6C6}</x14:id>
        </ext>
      </extLst>
    </cfRule>
  </conditionalFormatting>
  <conditionalFormatting sqref="W23:W2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{B61FCF2F-D0FB-472E-B268-36D22C8E82F6}</x14:id>
        </ext>
      </extLst>
    </cfRule>
  </conditionalFormatting>
  <conditionalFormatting sqref="A12:A15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{B03A693A-DDD8-447F-B86E-976ABAB57EC9}</x14:id>
        </ext>
      </extLst>
    </cfRule>
  </conditionalFormatting>
  <conditionalFormatting sqref="B12:B1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{45006A55-1C8D-47F1-A885-7A5BF0573B06}</x14:id>
        </ext>
      </extLst>
    </cfRule>
  </conditionalFormatting>
  <conditionalFormatting sqref="C12:C1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{BD1178A8-40F5-483E-A7B1-8DFEE09B299B}</x14:id>
        </ext>
      </extLst>
    </cfRule>
  </conditionalFormatting>
  <conditionalFormatting sqref="D12:D1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{60A7A4DF-B84A-4121-8D95-1A57378F701E}</x14:id>
        </ext>
      </extLst>
    </cfRule>
  </conditionalFormatting>
  <conditionalFormatting sqref="E12:E15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{BFAFEC7C-7B05-4162-AD35-9A02F399381E}</x14:id>
        </ext>
      </extLst>
    </cfRule>
  </conditionalFormatting>
  <conditionalFormatting sqref="A29:A32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{0B5106F7-7567-43C2-B644-78013CDC9CA8}</x14:id>
        </ext>
      </extLst>
    </cfRule>
  </conditionalFormatting>
  <conditionalFormatting sqref="A12:A15 A29:A32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{DE4F2B7B-3570-40F6-9AA0-F6B1C1BEABF2}</x14:id>
        </ext>
      </extLst>
    </cfRule>
  </conditionalFormatting>
  <conditionalFormatting sqref="B12:B15 B29:B32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{F25080A1-752F-4C0E-ADB2-0F79F8B96DE3}</x14:id>
        </ext>
      </extLst>
    </cfRule>
  </conditionalFormatting>
  <conditionalFormatting sqref="C12:C15 C29:C3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{D6E2358F-4E0A-44C7-BE2A-0946B33DE1C6}</x14:id>
        </ext>
      </extLst>
    </cfRule>
  </conditionalFormatting>
  <conditionalFormatting sqref="D12:D15 D29:D32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{8DFE572B-0658-4084-94B7-AFD2822581E7}</x14:id>
        </ext>
      </extLst>
    </cfRule>
  </conditionalFormatting>
  <conditionalFormatting sqref="E12:E15 E29:E3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{3CD388F0-5384-4CDC-8D7C-16ED8E9588C0}</x14:id>
        </ext>
      </extLst>
    </cfRule>
  </conditionalFormatting>
  <conditionalFormatting sqref="G12:K15 G29:K3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{07AFC007-E41A-4AA7-BC80-F72E0A3A4038}</x14:id>
        </ext>
      </extLst>
    </cfRule>
  </conditionalFormatting>
  <dataValidations count="2">
    <dataValidation type="list" allowBlank="1" showInputMessage="1" showErrorMessage="1" sqref="J4 J21">
      <formula1>"3级,4级"</formula1>
    </dataValidation>
    <dataValidation type="list" allowBlank="1" showInputMessage="1" showErrorMessage="1" sqref="C5:K8 C22:K25">
      <formula1>"0,1"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953C24-25A3-4EB3-A5C4-C8EBB6382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G12:K15</xm:sqref>
        </x14:conditionalFormatting>
        <x14:conditionalFormatting xmlns:xm="http://schemas.microsoft.com/office/excel/2006/main">
          <x14:cfRule type="dataBar" id="{E80F0F92-E8AC-4F6F-80BD-298941E6B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G29:K32</xm:sqref>
        </x14:conditionalFormatting>
        <x14:conditionalFormatting xmlns:xm="http://schemas.microsoft.com/office/excel/2006/main">
          <x14:cfRule type="dataBar" id="{40A47526-9DC8-4F7C-819E-2262EACA2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L12:L15 L29:L32</xm:sqref>
        </x14:conditionalFormatting>
        <x14:conditionalFormatting xmlns:xm="http://schemas.microsoft.com/office/excel/2006/main">
          <x14:cfRule type="dataBar" id="{3C12F05B-DF6C-4FF5-92C7-650F27F64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S3:S12</xm:sqref>
        </x14:conditionalFormatting>
        <x14:conditionalFormatting xmlns:xm="http://schemas.microsoft.com/office/excel/2006/main">
          <x14:cfRule type="dataBar" id="{90845A68-B9A4-43EB-B1FC-FD330B457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T3:T12</xm:sqref>
        </x14:conditionalFormatting>
        <x14:conditionalFormatting xmlns:xm="http://schemas.microsoft.com/office/excel/2006/main">
          <x14:cfRule type="dataBar" id="{4B27C15E-9032-42CA-A188-ACD21A2C7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U3:U12</xm:sqref>
        </x14:conditionalFormatting>
        <x14:conditionalFormatting xmlns:xm="http://schemas.microsoft.com/office/excel/2006/main">
          <x14:cfRule type="dataBar" id="{E391E8CB-E6DC-4917-9206-88B7CB767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V3:V12</xm:sqref>
        </x14:conditionalFormatting>
        <x14:conditionalFormatting xmlns:xm="http://schemas.microsoft.com/office/excel/2006/main">
          <x14:cfRule type="dataBar" id="{192D3644-1C76-44DB-AB44-E00419028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W3:W12</xm:sqref>
        </x14:conditionalFormatting>
        <x14:conditionalFormatting xmlns:xm="http://schemas.microsoft.com/office/excel/2006/main">
          <x14:cfRule type="dataBar" id="{AAB2AD17-E4C6-450E-9216-646F6E3C9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R23:R25</xm:sqref>
        </x14:conditionalFormatting>
        <x14:conditionalFormatting xmlns:xm="http://schemas.microsoft.com/office/excel/2006/main">
          <x14:cfRule type="dataBar" id="{E1A93B3A-381F-4634-B9C0-F241F607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S23:S25</xm:sqref>
        </x14:conditionalFormatting>
        <x14:conditionalFormatting xmlns:xm="http://schemas.microsoft.com/office/excel/2006/main">
          <x14:cfRule type="dataBar" id="{F70D4C1C-9BFE-4847-9BB0-C65E5A1D4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T23:T25</xm:sqref>
        </x14:conditionalFormatting>
        <x14:conditionalFormatting xmlns:xm="http://schemas.microsoft.com/office/excel/2006/main">
          <x14:cfRule type="dataBar" id="{0EFDC15B-7EE4-468F-A746-D8C84B241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U23:U25</xm:sqref>
        </x14:conditionalFormatting>
        <x14:conditionalFormatting xmlns:xm="http://schemas.microsoft.com/office/excel/2006/main">
          <x14:cfRule type="dataBar" id="{4A6405C7-11B4-4F09-BC0A-67A8F5B9E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V23:V25</xm:sqref>
        </x14:conditionalFormatting>
        <x14:conditionalFormatting xmlns:xm="http://schemas.microsoft.com/office/excel/2006/main">
          <x14:cfRule type="dataBar" id="{B61FCF2F-D0FB-472E-B268-36D22C8E8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W23:W25</xm:sqref>
        </x14:conditionalFormatting>
        <x14:conditionalFormatting xmlns:xm="http://schemas.microsoft.com/office/excel/2006/main">
          <x14:cfRule type="dataBar" id="{B03A693A-DDD8-447F-B86E-976ABAB57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A12:A15</xm:sqref>
        </x14:conditionalFormatting>
        <x14:conditionalFormatting xmlns:xm="http://schemas.microsoft.com/office/excel/2006/main">
          <x14:cfRule type="dataBar" id="{45006A55-1C8D-47F1-A885-7A5BF0573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B12:B15</xm:sqref>
        </x14:conditionalFormatting>
        <x14:conditionalFormatting xmlns:xm="http://schemas.microsoft.com/office/excel/2006/main">
          <x14:cfRule type="dataBar" id="{BD1178A8-40F5-483E-A7B1-8DFEE09B2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C12:C15</xm:sqref>
        </x14:conditionalFormatting>
        <x14:conditionalFormatting xmlns:xm="http://schemas.microsoft.com/office/excel/2006/main">
          <x14:cfRule type="dataBar" id="{60A7A4DF-B84A-4121-8D95-1A57378F7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</xm:sqref>
        </x14:conditionalFormatting>
        <x14:conditionalFormatting xmlns:xm="http://schemas.microsoft.com/office/excel/2006/main">
          <x14:cfRule type="dataBar" id="{BFAFEC7C-7B05-4162-AD35-9A02F3993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E12:E15</xm:sqref>
        </x14:conditionalFormatting>
        <x14:conditionalFormatting xmlns:xm="http://schemas.microsoft.com/office/excel/2006/main">
          <x14:cfRule type="dataBar" id="{0B5106F7-7567-43C2-B644-78013CDC9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A29:A32</xm:sqref>
        </x14:conditionalFormatting>
        <x14:conditionalFormatting xmlns:xm="http://schemas.microsoft.com/office/excel/2006/main">
          <x14:cfRule type="dataBar" id="{DE4F2B7B-3570-40F6-9AA0-F6B1C1BEA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A12:A15 A29:A32</xm:sqref>
        </x14:conditionalFormatting>
        <x14:conditionalFormatting xmlns:xm="http://schemas.microsoft.com/office/excel/2006/main">
          <x14:cfRule type="dataBar" id="{F25080A1-752F-4C0E-ADB2-0F79F8B96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B12:B15 B29:B32</xm:sqref>
        </x14:conditionalFormatting>
        <x14:conditionalFormatting xmlns:xm="http://schemas.microsoft.com/office/excel/2006/main">
          <x14:cfRule type="dataBar" id="{D6E2358F-4E0A-44C7-BE2A-0946B33DE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C12:C15 C29:C32</xm:sqref>
        </x14:conditionalFormatting>
        <x14:conditionalFormatting xmlns:xm="http://schemas.microsoft.com/office/excel/2006/main">
          <x14:cfRule type="dataBar" id="{8DFE572B-0658-4084-94B7-AFD282258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D29:D32</xm:sqref>
        </x14:conditionalFormatting>
        <x14:conditionalFormatting xmlns:xm="http://schemas.microsoft.com/office/excel/2006/main">
          <x14:cfRule type="dataBar" id="{3CD388F0-5384-4CDC-8D7C-16ED8E958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E12:E15 E29:E32</xm:sqref>
        </x14:conditionalFormatting>
        <x14:conditionalFormatting xmlns:xm="http://schemas.microsoft.com/office/excel/2006/main">
          <x14:cfRule type="dataBar" id="{07AFC007-E41A-4AA7-BC80-F72E0A3A4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G12:K15 G29:K32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0"/>
  <sheetViews>
    <sheetView workbookViewId="0">
      <selection activeCell="D38" sqref="D38"/>
    </sheetView>
  </sheetViews>
  <sheetFormatPr defaultRowHeight="13.5" x14ac:dyDescent="0.15"/>
  <cols>
    <col min="1" max="1" width="8.125" customWidth="1"/>
    <col min="2" max="2" width="11.5" customWidth="1"/>
    <col min="4" max="4" width="37.75" customWidth="1"/>
  </cols>
  <sheetData>
    <row r="1" spans="1:4" x14ac:dyDescent="0.15">
      <c r="A1" s="3" t="s">
        <v>32</v>
      </c>
      <c r="B1" s="3" t="s">
        <v>33</v>
      </c>
      <c r="C1" s="3" t="s">
        <v>36</v>
      </c>
      <c r="D1" s="3" t="s">
        <v>34</v>
      </c>
    </row>
    <row r="2" spans="1:4" x14ac:dyDescent="0.15">
      <c r="A2" s="1" t="s">
        <v>35</v>
      </c>
      <c r="B2" s="4">
        <v>41796</v>
      </c>
      <c r="C2" s="1" t="s">
        <v>37</v>
      </c>
      <c r="D2" s="1" t="s">
        <v>38</v>
      </c>
    </row>
    <row r="3" spans="1:4" s="8" customFormat="1" x14ac:dyDescent="0.15">
      <c r="A3" s="10"/>
      <c r="B3" s="16"/>
      <c r="C3" s="10"/>
      <c r="D3" s="17"/>
    </row>
    <row r="4" spans="1:4" x14ac:dyDescent="0.15">
      <c r="A4" s="10"/>
      <c r="B4" s="16"/>
      <c r="C4" s="10"/>
      <c r="D4" s="17"/>
    </row>
    <row r="5" spans="1:4" x14ac:dyDescent="0.15">
      <c r="A5" s="10"/>
      <c r="B5" s="16"/>
      <c r="C5" s="10"/>
      <c r="D5" s="17"/>
    </row>
    <row r="6" spans="1:4" x14ac:dyDescent="0.15">
      <c r="A6" s="10"/>
      <c r="B6" s="16"/>
      <c r="C6" s="10"/>
      <c r="D6" s="17"/>
    </row>
    <row r="7" spans="1:4" x14ac:dyDescent="0.15">
      <c r="A7" s="10"/>
      <c r="B7" s="16"/>
      <c r="C7" s="10"/>
      <c r="D7" s="17"/>
    </row>
    <row r="8" spans="1:4" x14ac:dyDescent="0.15">
      <c r="A8" s="10"/>
      <c r="B8" s="16"/>
      <c r="C8" s="10"/>
      <c r="D8" s="17"/>
    </row>
    <row r="9" spans="1:4" x14ac:dyDescent="0.15">
      <c r="A9" s="10"/>
      <c r="B9" s="16"/>
      <c r="C9" s="10"/>
      <c r="D9" s="17"/>
    </row>
    <row r="10" spans="1:4" x14ac:dyDescent="0.15">
      <c r="A10" s="10"/>
      <c r="B10" s="16"/>
      <c r="C10" s="10"/>
      <c r="D10" s="17"/>
    </row>
    <row r="11" spans="1:4" x14ac:dyDescent="0.15">
      <c r="A11" s="10"/>
      <c r="B11" s="16"/>
      <c r="C11" s="10"/>
      <c r="D11" s="17"/>
    </row>
    <row r="12" spans="1:4" x14ac:dyDescent="0.15">
      <c r="A12" s="10"/>
      <c r="B12" s="16"/>
      <c r="C12" s="10"/>
      <c r="D12" s="17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38"/>
  <sheetViews>
    <sheetView workbookViewId="0">
      <selection activeCell="O36" sqref="O36"/>
    </sheetView>
  </sheetViews>
  <sheetFormatPr defaultRowHeight="13.5" x14ac:dyDescent="0.15"/>
  <cols>
    <col min="1" max="1" width="11.125" customWidth="1"/>
    <col min="2" max="2" width="17.25" customWidth="1"/>
    <col min="11" max="11" width="6.375" customWidth="1"/>
    <col min="12" max="12" width="5.75" customWidth="1"/>
    <col min="13" max="13" width="10" customWidth="1"/>
  </cols>
  <sheetData>
    <row r="2" spans="1:13" x14ac:dyDescent="0.15">
      <c r="A2" s="6" t="s">
        <v>40</v>
      </c>
      <c r="B2" t="s">
        <v>136</v>
      </c>
      <c r="M2" s="7" t="s">
        <v>41</v>
      </c>
    </row>
    <row r="38" spans="1:1" x14ac:dyDescent="0.15">
      <c r="A38" s="32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L2"/>
  <sheetViews>
    <sheetView topLeftCell="A19" workbookViewId="0">
      <selection activeCell="O36" sqref="O36"/>
    </sheetView>
  </sheetViews>
  <sheetFormatPr defaultRowHeight="13.5" x14ac:dyDescent="0.15"/>
  <cols>
    <col min="1" max="1" width="10.75" customWidth="1"/>
    <col min="3" max="3" width="18.75" customWidth="1"/>
    <col min="9" max="9" width="9" customWidth="1"/>
    <col min="10" max="10" width="0.25" customWidth="1"/>
    <col min="12" max="12" width="10.375" customWidth="1"/>
    <col min="15" max="15" width="11.25" customWidth="1"/>
  </cols>
  <sheetData>
    <row r="2" spans="1:12" x14ac:dyDescent="0.15">
      <c r="A2" s="6" t="s">
        <v>42</v>
      </c>
      <c r="C2" t="s">
        <v>45</v>
      </c>
      <c r="L2" s="7" t="s">
        <v>43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D2"/>
  <sheetViews>
    <sheetView workbookViewId="0">
      <selection activeCell="O36" sqref="O36"/>
    </sheetView>
  </sheetViews>
  <sheetFormatPr defaultRowHeight="13.5" x14ac:dyDescent="0.15"/>
  <sheetData>
    <row r="1" spans="2:4" x14ac:dyDescent="0.15">
      <c r="B1" t="s">
        <v>50</v>
      </c>
      <c r="C1" t="s">
        <v>51</v>
      </c>
      <c r="D1" t="s">
        <v>52</v>
      </c>
    </row>
    <row r="2" spans="2:4" x14ac:dyDescent="0.15">
      <c r="B2">
        <v>5390</v>
      </c>
      <c r="C2">
        <v>2712</v>
      </c>
      <c r="D2">
        <v>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O36" sqref="O36"/>
    </sheetView>
  </sheetViews>
  <sheetFormatPr defaultRowHeight="13.5" x14ac:dyDescent="0.15"/>
  <cols>
    <col min="1" max="1" width="15.625" customWidth="1"/>
    <col min="2" max="2" width="10.5" customWidth="1"/>
    <col min="3" max="3" width="40.875" customWidth="1"/>
  </cols>
  <sheetData>
    <row r="1" spans="1:3" x14ac:dyDescent="0.15">
      <c r="A1" t="s">
        <v>104</v>
      </c>
    </row>
    <row r="2" spans="1:3" ht="22.5" x14ac:dyDescent="0.25">
      <c r="A2" s="92" t="s">
        <v>105</v>
      </c>
      <c r="B2" s="92"/>
      <c r="C2" s="92"/>
    </row>
    <row r="3" spans="1:3" ht="18.75" x14ac:dyDescent="0.25">
      <c r="A3" s="19" t="s">
        <v>106</v>
      </c>
      <c r="B3" s="19" t="s">
        <v>107</v>
      </c>
      <c r="C3" s="19" t="s">
        <v>108</v>
      </c>
    </row>
    <row r="4" spans="1:3" x14ac:dyDescent="0.15">
      <c r="A4" s="20" t="s">
        <v>109</v>
      </c>
      <c r="B4" s="21">
        <v>25</v>
      </c>
      <c r="C4" s="20" t="s">
        <v>110</v>
      </c>
    </row>
    <row r="5" spans="1:3" x14ac:dyDescent="0.15">
      <c r="A5" s="20" t="s">
        <v>111</v>
      </c>
      <c r="B5" s="21">
        <v>48</v>
      </c>
      <c r="C5" s="20" t="s">
        <v>110</v>
      </c>
    </row>
    <row r="6" spans="1:3" x14ac:dyDescent="0.15">
      <c r="A6" s="20" t="s">
        <v>112</v>
      </c>
      <c r="B6" s="21">
        <v>8</v>
      </c>
      <c r="C6" s="20" t="s">
        <v>110</v>
      </c>
    </row>
    <row r="7" spans="1:3" x14ac:dyDescent="0.15">
      <c r="A7" s="20" t="s">
        <v>113</v>
      </c>
      <c r="B7" s="21">
        <v>32</v>
      </c>
      <c r="C7" s="20"/>
    </row>
    <row r="8" spans="1:3" x14ac:dyDescent="0.15">
      <c r="A8" s="20" t="s">
        <v>114</v>
      </c>
      <c r="B8" s="21">
        <v>7</v>
      </c>
      <c r="C8" s="20" t="s">
        <v>115</v>
      </c>
    </row>
    <row r="9" spans="1:3" x14ac:dyDescent="0.15">
      <c r="A9" s="20" t="s">
        <v>116</v>
      </c>
      <c r="B9" s="21">
        <v>1</v>
      </c>
      <c r="C9" s="20"/>
    </row>
    <row r="10" spans="1:3" x14ac:dyDescent="0.15">
      <c r="A10" s="20" t="s">
        <v>117</v>
      </c>
      <c r="B10" s="21">
        <v>5</v>
      </c>
      <c r="C10" s="20" t="s">
        <v>118</v>
      </c>
    </row>
    <row r="11" spans="1:3" x14ac:dyDescent="0.15">
      <c r="A11" s="20" t="s">
        <v>119</v>
      </c>
      <c r="B11" s="21">
        <v>5</v>
      </c>
      <c r="C11" s="20" t="s">
        <v>120</v>
      </c>
    </row>
    <row r="12" spans="1:3" x14ac:dyDescent="0.15">
      <c r="A12" s="20" t="s">
        <v>121</v>
      </c>
      <c r="B12" s="21">
        <v>1</v>
      </c>
      <c r="C12" s="20" t="s">
        <v>122</v>
      </c>
    </row>
    <row r="13" spans="1:3" x14ac:dyDescent="0.15">
      <c r="A13" s="20" t="s">
        <v>127</v>
      </c>
      <c r="B13" s="21">
        <v>2</v>
      </c>
      <c r="C13" s="20" t="s">
        <v>122</v>
      </c>
    </row>
    <row r="14" spans="1:3" x14ac:dyDescent="0.15">
      <c r="A14" s="20" t="s">
        <v>123</v>
      </c>
      <c r="B14" s="21">
        <v>3</v>
      </c>
      <c r="C14" s="20" t="s">
        <v>124</v>
      </c>
    </row>
    <row r="15" spans="1:3" x14ac:dyDescent="0.15">
      <c r="A15" s="22" t="s">
        <v>125</v>
      </c>
      <c r="B15" s="23">
        <f>SUM(B4:B14)</f>
        <v>137</v>
      </c>
      <c r="C15" s="20"/>
    </row>
    <row r="16" spans="1:3" x14ac:dyDescent="0.15">
      <c r="A16" s="24" t="s">
        <v>126</v>
      </c>
      <c r="B16">
        <v>89</v>
      </c>
    </row>
  </sheetData>
  <mergeCells count="1">
    <mergeCell ref="A2:C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6"/>
  <sheetViews>
    <sheetView topLeftCell="A4" zoomScale="85" zoomScaleNormal="85" workbookViewId="0">
      <selection activeCell="K42" sqref="K42"/>
    </sheetView>
  </sheetViews>
  <sheetFormatPr defaultRowHeight="13.5" x14ac:dyDescent="0.15"/>
  <cols>
    <col min="1" max="1" width="19.625" customWidth="1"/>
    <col min="2" max="2" width="14.875" customWidth="1"/>
    <col min="6" max="6" width="9.75" customWidth="1"/>
    <col min="7" max="7" width="14" customWidth="1"/>
    <col min="8" max="8" width="14.375" customWidth="1"/>
    <col min="9" max="9" width="6.125" customWidth="1"/>
    <col min="10" max="10" width="12.25" customWidth="1"/>
    <col min="11" max="11" width="12.625" customWidth="1"/>
    <col min="12" max="12" width="15.25" customWidth="1"/>
    <col min="13" max="13" width="11.125" customWidth="1"/>
    <col min="14" max="14" width="11.625" customWidth="1"/>
    <col min="15" max="15" width="9.75" customWidth="1"/>
    <col min="16" max="16" width="7.875" customWidth="1"/>
    <col min="17" max="17" width="10.625" customWidth="1"/>
    <col min="20" max="20" width="14" customWidth="1"/>
  </cols>
  <sheetData>
    <row r="1" spans="1:8" x14ac:dyDescent="0.15">
      <c r="A1" s="5" t="s">
        <v>13</v>
      </c>
      <c r="B1" s="5" t="s">
        <v>11</v>
      </c>
      <c r="C1" s="5" t="s">
        <v>0</v>
      </c>
      <c r="D1" s="5" t="s">
        <v>2</v>
      </c>
      <c r="E1" s="5" t="s">
        <v>1</v>
      </c>
      <c r="F1" s="5" t="s">
        <v>53</v>
      </c>
      <c r="G1" s="5" t="s">
        <v>5</v>
      </c>
      <c r="H1" s="5" t="s">
        <v>10</v>
      </c>
    </row>
    <row r="2" spans="1:8" x14ac:dyDescent="0.15">
      <c r="A2" s="95" t="s">
        <v>26</v>
      </c>
      <c r="B2" s="1" t="s">
        <v>15</v>
      </c>
      <c r="C2" s="1">
        <v>37</v>
      </c>
      <c r="D2" s="1">
        <v>72</v>
      </c>
      <c r="E2" s="1">
        <v>52</v>
      </c>
      <c r="F2" s="1">
        <v>1</v>
      </c>
      <c r="G2" s="1">
        <v>15</v>
      </c>
      <c r="H2" s="1"/>
    </row>
    <row r="3" spans="1:8" x14ac:dyDescent="0.15">
      <c r="A3" s="96"/>
      <c r="B3" s="1" t="s">
        <v>21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 t="s">
        <v>83</v>
      </c>
    </row>
    <row r="4" spans="1:8" x14ac:dyDescent="0.15">
      <c r="A4" s="97"/>
      <c r="B4" s="2" t="s">
        <v>8</v>
      </c>
      <c r="C4" s="2">
        <f>SUM(C2:C3)</f>
        <v>37</v>
      </c>
      <c r="D4" s="2">
        <f>SUM(D2:D3)</f>
        <v>72</v>
      </c>
      <c r="E4" s="2">
        <f>SUM(E2:E3)</f>
        <v>52</v>
      </c>
      <c r="F4" s="2">
        <f>SUM(F2:F3)</f>
        <v>1</v>
      </c>
      <c r="G4" s="2">
        <f>SUM(G2:G3)</f>
        <v>15</v>
      </c>
      <c r="H4" s="1"/>
    </row>
    <row r="6" spans="1:8" x14ac:dyDescent="0.15">
      <c r="A6" s="93" t="s">
        <v>27</v>
      </c>
      <c r="B6" s="1" t="s">
        <v>17</v>
      </c>
      <c r="C6" s="1">
        <v>286</v>
      </c>
      <c r="D6" s="1">
        <v>514</v>
      </c>
      <c r="E6" s="1">
        <v>747</v>
      </c>
      <c r="F6" s="1">
        <v>0</v>
      </c>
      <c r="G6" s="1">
        <v>6</v>
      </c>
      <c r="H6" s="1"/>
    </row>
    <row r="7" spans="1:8" x14ac:dyDescent="0.15">
      <c r="A7" s="94"/>
      <c r="B7" s="1" t="s">
        <v>18</v>
      </c>
      <c r="C7" s="1">
        <v>49</v>
      </c>
      <c r="D7" s="1">
        <v>75</v>
      </c>
      <c r="E7" s="1">
        <v>103</v>
      </c>
      <c r="F7" s="1">
        <v>0</v>
      </c>
      <c r="G7" s="1" t="s">
        <v>28</v>
      </c>
      <c r="H7" s="1"/>
    </row>
    <row r="8" spans="1:8" x14ac:dyDescent="0.15">
      <c r="A8" s="94"/>
      <c r="B8" s="1" t="s">
        <v>19</v>
      </c>
      <c r="C8" s="1">
        <v>64</v>
      </c>
      <c r="D8" s="1">
        <v>135</v>
      </c>
      <c r="E8" s="1">
        <v>128</v>
      </c>
      <c r="F8" s="1">
        <v>0</v>
      </c>
      <c r="G8" s="1"/>
      <c r="H8" s="1"/>
    </row>
    <row r="9" spans="1:8" x14ac:dyDescent="0.15">
      <c r="A9" s="94"/>
      <c r="B9" s="1" t="s">
        <v>21</v>
      </c>
      <c r="C9" s="1">
        <v>278</v>
      </c>
      <c r="D9" s="1">
        <v>606</v>
      </c>
      <c r="E9" s="1">
        <v>635</v>
      </c>
      <c r="F9" s="1">
        <v>0</v>
      </c>
      <c r="G9" s="1"/>
      <c r="H9" s="1"/>
    </row>
    <row r="10" spans="1:8" x14ac:dyDescent="0.15">
      <c r="A10" s="94"/>
      <c r="B10" s="2" t="s">
        <v>8</v>
      </c>
      <c r="C10" s="2">
        <f>SUM(C6:C9)</f>
        <v>677</v>
      </c>
      <c r="D10" s="2">
        <f>SUM(D6:D9)</f>
        <v>1330</v>
      </c>
      <c r="E10" s="2">
        <f>SUM(E6:E9)</f>
        <v>1613</v>
      </c>
      <c r="F10" s="2">
        <f>SUM(F6:F9)</f>
        <v>0</v>
      </c>
      <c r="G10" s="2">
        <v>13</v>
      </c>
      <c r="H10" s="1"/>
    </row>
    <row r="12" spans="1:8" x14ac:dyDescent="0.15">
      <c r="A12" s="93" t="s">
        <v>29</v>
      </c>
      <c r="B12" s="1" t="s">
        <v>18</v>
      </c>
      <c r="C12" s="1">
        <v>492</v>
      </c>
      <c r="D12" s="1">
        <v>1137</v>
      </c>
      <c r="E12" s="1">
        <v>934</v>
      </c>
      <c r="F12" s="1">
        <v>5</v>
      </c>
      <c r="G12" s="1" t="s">
        <v>30</v>
      </c>
      <c r="H12" s="1"/>
    </row>
    <row r="13" spans="1:8" x14ac:dyDescent="0.15">
      <c r="A13" s="94"/>
      <c r="B13" s="1" t="s">
        <v>22</v>
      </c>
      <c r="C13" s="1">
        <v>249</v>
      </c>
      <c r="D13" s="1">
        <v>854</v>
      </c>
      <c r="E13" s="1">
        <v>451</v>
      </c>
      <c r="F13" s="1">
        <v>10</v>
      </c>
      <c r="G13" s="1"/>
      <c r="H13" s="1"/>
    </row>
    <row r="14" spans="1:8" x14ac:dyDescent="0.15">
      <c r="A14" s="94"/>
      <c r="B14" s="1" t="s">
        <v>23</v>
      </c>
      <c r="C14" s="1">
        <v>56</v>
      </c>
      <c r="D14" s="1">
        <v>113</v>
      </c>
      <c r="E14" s="1">
        <v>141</v>
      </c>
      <c r="F14" s="1">
        <v>0</v>
      </c>
      <c r="G14" s="1">
        <v>2</v>
      </c>
      <c r="H14" s="1"/>
    </row>
    <row r="15" spans="1:8" x14ac:dyDescent="0.15">
      <c r="A15" s="94"/>
      <c r="B15" s="1" t="s">
        <v>24</v>
      </c>
      <c r="C15" s="1">
        <v>25</v>
      </c>
      <c r="D15" s="1">
        <v>138</v>
      </c>
      <c r="E15" s="1">
        <v>59</v>
      </c>
      <c r="F15" s="1">
        <v>0</v>
      </c>
      <c r="G15" s="1"/>
      <c r="H15" s="1"/>
    </row>
    <row r="16" spans="1:8" x14ac:dyDescent="0.15">
      <c r="A16" s="94"/>
      <c r="B16" s="1" t="s">
        <v>21</v>
      </c>
      <c r="C16" s="1">
        <v>97</v>
      </c>
      <c r="D16" s="1">
        <v>230</v>
      </c>
      <c r="E16" s="1">
        <v>261</v>
      </c>
      <c r="F16" s="1">
        <v>0</v>
      </c>
      <c r="G16" s="1"/>
      <c r="H16" s="1"/>
    </row>
    <row r="17" spans="1:8" x14ac:dyDescent="0.15">
      <c r="A17" s="94"/>
      <c r="B17" s="2" t="s">
        <v>8</v>
      </c>
      <c r="C17" s="2">
        <f>SUM(C12:C16)</f>
        <v>919</v>
      </c>
      <c r="D17" s="2">
        <f>SUM(D12:D16)</f>
        <v>2472</v>
      </c>
      <c r="E17" s="2">
        <f>SUM(E12:E16)</f>
        <v>1846</v>
      </c>
      <c r="F17" s="2">
        <f>SUM(F12:F16)</f>
        <v>15</v>
      </c>
      <c r="G17" s="2">
        <v>15</v>
      </c>
      <c r="H17" s="1"/>
    </row>
    <row r="19" spans="1:8" x14ac:dyDescent="0.15">
      <c r="A19" s="93" t="s">
        <v>31</v>
      </c>
      <c r="B19" s="1" t="s">
        <v>18</v>
      </c>
      <c r="C19" s="1">
        <v>764</v>
      </c>
      <c r="D19" s="1">
        <v>1747</v>
      </c>
      <c r="E19" s="1">
        <v>1295</v>
      </c>
      <c r="F19" s="1">
        <v>9</v>
      </c>
      <c r="G19" s="1" t="s">
        <v>39</v>
      </c>
      <c r="H19" s="1"/>
    </row>
    <row r="20" spans="1:8" x14ac:dyDescent="0.15">
      <c r="A20" s="94"/>
      <c r="B20" s="1" t="s">
        <v>22</v>
      </c>
      <c r="C20" s="1">
        <v>610</v>
      </c>
      <c r="D20" s="1">
        <v>1771</v>
      </c>
      <c r="E20" s="1">
        <v>1154</v>
      </c>
      <c r="F20" s="1">
        <v>26</v>
      </c>
      <c r="G20" s="1"/>
      <c r="H20" s="1"/>
    </row>
    <row r="21" spans="1:8" x14ac:dyDescent="0.15">
      <c r="A21" s="94"/>
      <c r="B21" s="1" t="s">
        <v>23</v>
      </c>
      <c r="C21" s="1">
        <v>182</v>
      </c>
      <c r="D21" s="1">
        <v>564</v>
      </c>
      <c r="E21" s="1">
        <v>351</v>
      </c>
      <c r="F21" s="1">
        <v>0</v>
      </c>
      <c r="G21" s="1">
        <v>2</v>
      </c>
      <c r="H21" s="1"/>
    </row>
    <row r="22" spans="1:8" x14ac:dyDescent="0.15">
      <c r="A22" s="94"/>
      <c r="B22" s="1" t="s">
        <v>21</v>
      </c>
      <c r="C22" s="1">
        <v>59</v>
      </c>
      <c r="D22" s="1">
        <v>103</v>
      </c>
      <c r="E22" s="1">
        <v>131</v>
      </c>
      <c r="F22" s="1">
        <v>0</v>
      </c>
      <c r="G22" s="1"/>
      <c r="H22" s="1"/>
    </row>
    <row r="23" spans="1:8" x14ac:dyDescent="0.15">
      <c r="A23" s="94"/>
      <c r="B23" s="2" t="s">
        <v>8</v>
      </c>
      <c r="C23" s="2">
        <f>SUM(C19:C22)</f>
        <v>1615</v>
      </c>
      <c r="D23" s="2">
        <f>SUM(D19:D22)</f>
        <v>4185</v>
      </c>
      <c r="E23" s="2">
        <f>SUM(E19:E22)</f>
        <v>2931</v>
      </c>
      <c r="F23" s="2">
        <f>SUM(F19:F22)</f>
        <v>35</v>
      </c>
      <c r="G23" s="2">
        <v>23</v>
      </c>
      <c r="H23" s="1"/>
    </row>
    <row r="27" spans="1:8" x14ac:dyDescent="0.15">
      <c r="A27" s="5" t="s">
        <v>12</v>
      </c>
      <c r="B27" s="5" t="s">
        <v>11</v>
      </c>
      <c r="C27" s="5" t="s">
        <v>0</v>
      </c>
      <c r="D27" s="5" t="s">
        <v>2</v>
      </c>
      <c r="E27" s="5" t="s">
        <v>1</v>
      </c>
      <c r="F27" s="5" t="s">
        <v>53</v>
      </c>
      <c r="G27" s="5" t="s">
        <v>5</v>
      </c>
      <c r="H27" s="5" t="s">
        <v>10</v>
      </c>
    </row>
    <row r="28" spans="1:8" x14ac:dyDescent="0.15">
      <c r="A28" s="94" t="s">
        <v>6</v>
      </c>
      <c r="B28" s="1" t="s">
        <v>4</v>
      </c>
      <c r="C28" s="1">
        <v>421</v>
      </c>
      <c r="D28" s="1">
        <v>881</v>
      </c>
      <c r="E28" s="1">
        <v>1060</v>
      </c>
      <c r="F28" s="1">
        <v>0</v>
      </c>
      <c r="G28" s="1" t="s">
        <v>44</v>
      </c>
      <c r="H28" s="1"/>
    </row>
    <row r="29" spans="1:8" x14ac:dyDescent="0.15">
      <c r="A29" s="94"/>
      <c r="B29" s="1" t="s">
        <v>3</v>
      </c>
      <c r="C29" s="1">
        <v>232</v>
      </c>
      <c r="D29" s="1">
        <v>546</v>
      </c>
      <c r="E29" s="1">
        <v>282</v>
      </c>
      <c r="F29" s="1">
        <v>0</v>
      </c>
      <c r="G29" s="1"/>
      <c r="H29" s="1"/>
    </row>
    <row r="30" spans="1:8" x14ac:dyDescent="0.15">
      <c r="A30" s="94"/>
      <c r="B30" s="1" t="s">
        <v>6</v>
      </c>
      <c r="C30" s="1">
        <v>192</v>
      </c>
      <c r="D30" s="1">
        <v>321</v>
      </c>
      <c r="E30" s="1">
        <v>311</v>
      </c>
      <c r="F30" s="1">
        <v>15</v>
      </c>
      <c r="G30" s="1"/>
      <c r="H30" s="1"/>
    </row>
    <row r="31" spans="1:8" x14ac:dyDescent="0.15">
      <c r="A31" s="94"/>
      <c r="B31" s="1" t="s">
        <v>7</v>
      </c>
      <c r="C31" s="1">
        <v>259</v>
      </c>
      <c r="D31" s="1">
        <v>647</v>
      </c>
      <c r="E31" s="1">
        <v>520</v>
      </c>
      <c r="F31" s="1">
        <v>0</v>
      </c>
      <c r="G31" s="1"/>
      <c r="H31" s="1"/>
    </row>
    <row r="32" spans="1:8" x14ac:dyDescent="0.15">
      <c r="A32" s="94"/>
      <c r="B32" s="2" t="s">
        <v>8</v>
      </c>
      <c r="C32" s="2">
        <f>SUM(C28:C31)</f>
        <v>1104</v>
      </c>
      <c r="D32" s="2">
        <f>SUM(D28:D31)</f>
        <v>2395</v>
      </c>
      <c r="E32" s="2">
        <f>SUM(E28:E31)</f>
        <v>2173</v>
      </c>
      <c r="F32" s="2">
        <f>SUM(F28:F31)</f>
        <v>15</v>
      </c>
      <c r="G32" s="2">
        <v>42</v>
      </c>
      <c r="H32" s="1"/>
    </row>
    <row r="34" spans="1:8" x14ac:dyDescent="0.15">
      <c r="A34" s="94" t="s">
        <v>9</v>
      </c>
      <c r="B34" s="1" t="s">
        <v>4</v>
      </c>
      <c r="C34" s="1">
        <v>381</v>
      </c>
      <c r="D34" s="1">
        <v>833</v>
      </c>
      <c r="E34" s="1">
        <v>843</v>
      </c>
      <c r="F34" s="1">
        <v>0</v>
      </c>
      <c r="G34" s="1" t="s">
        <v>44</v>
      </c>
      <c r="H34" s="1"/>
    </row>
    <row r="35" spans="1:8" x14ac:dyDescent="0.15">
      <c r="A35" s="94"/>
      <c r="B35" s="1" t="s">
        <v>3</v>
      </c>
      <c r="C35" s="1">
        <v>246</v>
      </c>
      <c r="D35" s="1">
        <v>598</v>
      </c>
      <c r="E35" s="1">
        <v>379</v>
      </c>
      <c r="F35" s="1">
        <v>1</v>
      </c>
      <c r="G35" s="1"/>
      <c r="H35" s="1"/>
    </row>
    <row r="36" spans="1:8" x14ac:dyDescent="0.15">
      <c r="A36" s="94"/>
      <c r="B36" s="1" t="s">
        <v>9</v>
      </c>
      <c r="C36" s="1">
        <v>377</v>
      </c>
      <c r="D36" s="1">
        <v>770</v>
      </c>
      <c r="E36" s="1">
        <v>787</v>
      </c>
      <c r="F36" s="1">
        <v>2</v>
      </c>
      <c r="G36" s="1">
        <v>48</v>
      </c>
      <c r="H36" s="1"/>
    </row>
    <row r="37" spans="1:8" x14ac:dyDescent="0.15">
      <c r="A37" s="94"/>
      <c r="B37" s="1" t="s">
        <v>7</v>
      </c>
      <c r="C37" s="1">
        <v>262</v>
      </c>
      <c r="D37" s="1">
        <v>647</v>
      </c>
      <c r="E37" s="1">
        <v>631</v>
      </c>
      <c r="F37" s="1">
        <v>0</v>
      </c>
      <c r="G37" s="1"/>
      <c r="H37" s="1"/>
    </row>
    <row r="38" spans="1:8" x14ac:dyDescent="0.15">
      <c r="A38" s="94"/>
      <c r="B38" s="2" t="s">
        <v>8</v>
      </c>
      <c r="C38" s="2">
        <f>SUM(C34:C37)</f>
        <v>1266</v>
      </c>
      <c r="D38" s="2">
        <f>SUM(D34:D37)</f>
        <v>2848</v>
      </c>
      <c r="E38" s="2">
        <f>SUM(E34:E37)</f>
        <v>2640</v>
      </c>
      <c r="F38" s="2">
        <f>SUM(F34:F37)</f>
        <v>3</v>
      </c>
      <c r="G38" s="2">
        <v>90</v>
      </c>
      <c r="H38" s="1"/>
    </row>
    <row r="40" spans="1:8" x14ac:dyDescent="0.15">
      <c r="A40" s="93" t="s">
        <v>246</v>
      </c>
      <c r="B40" s="1" t="s">
        <v>9</v>
      </c>
      <c r="C40" s="1">
        <v>295</v>
      </c>
      <c r="D40" s="1">
        <v>661</v>
      </c>
      <c r="E40" s="1">
        <v>621</v>
      </c>
      <c r="F40" s="1">
        <v>2</v>
      </c>
      <c r="G40" s="1">
        <v>48</v>
      </c>
      <c r="H40" s="1"/>
    </row>
    <row r="41" spans="1:8" x14ac:dyDescent="0.15">
      <c r="A41" s="94"/>
      <c r="B41" s="2" t="s">
        <v>8</v>
      </c>
      <c r="C41" s="2">
        <f>SUM(C34+C35+C37+C40)</f>
        <v>1184</v>
      </c>
      <c r="D41" s="2">
        <f t="shared" ref="D41:F41" si="0">SUM(D34+D35+D37+D40)</f>
        <v>2739</v>
      </c>
      <c r="E41" s="2">
        <f t="shared" si="0"/>
        <v>2474</v>
      </c>
      <c r="F41" s="2">
        <f t="shared" si="0"/>
        <v>3</v>
      </c>
      <c r="G41" s="2">
        <v>90</v>
      </c>
      <c r="H41" s="1"/>
    </row>
    <row r="43" spans="1:8" x14ac:dyDescent="0.15">
      <c r="A43" s="25" t="s">
        <v>130</v>
      </c>
      <c r="B43" s="25" t="s">
        <v>131</v>
      </c>
    </row>
    <row r="44" spans="1:8" x14ac:dyDescent="0.15">
      <c r="A44" t="s">
        <v>132</v>
      </c>
      <c r="B44" t="s">
        <v>129</v>
      </c>
    </row>
    <row r="45" spans="1:8" x14ac:dyDescent="0.15">
      <c r="A45" t="s">
        <v>133</v>
      </c>
      <c r="B45" t="s">
        <v>134</v>
      </c>
    </row>
    <row r="46" spans="1:8" x14ac:dyDescent="0.15">
      <c r="A46" t="s">
        <v>135</v>
      </c>
      <c r="B46" t="s">
        <v>128</v>
      </c>
    </row>
  </sheetData>
  <mergeCells count="7">
    <mergeCell ref="A40:A41"/>
    <mergeCell ref="A34:A38"/>
    <mergeCell ref="A2:A4"/>
    <mergeCell ref="A6:A10"/>
    <mergeCell ref="A12:A17"/>
    <mergeCell ref="A19:A23"/>
    <mergeCell ref="A28:A3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selection activeCell="E38" sqref="E38"/>
    </sheetView>
  </sheetViews>
  <sheetFormatPr defaultRowHeight="13.5" x14ac:dyDescent="0.15"/>
  <cols>
    <col min="1" max="1" width="16.625" customWidth="1"/>
    <col min="2" max="2" width="19.25" customWidth="1"/>
    <col min="6" max="6" width="11.875" customWidth="1"/>
    <col min="7" max="7" width="14.625" customWidth="1"/>
    <col min="8" max="8" width="14" customWidth="1"/>
  </cols>
  <sheetData>
    <row r="1" spans="1:10" x14ac:dyDescent="0.15">
      <c r="A1" t="s">
        <v>56</v>
      </c>
    </row>
    <row r="2" spans="1:10" x14ac:dyDescent="0.15">
      <c r="A2" s="12" t="s">
        <v>57</v>
      </c>
      <c r="B2" s="12" t="s">
        <v>58</v>
      </c>
      <c r="C2" s="5" t="s">
        <v>0</v>
      </c>
      <c r="D2" s="5" t="s">
        <v>2</v>
      </c>
      <c r="E2" s="5" t="s">
        <v>1</v>
      </c>
      <c r="F2" s="5" t="s">
        <v>53</v>
      </c>
      <c r="G2" s="5" t="s">
        <v>75</v>
      </c>
      <c r="H2" s="13" t="s">
        <v>70</v>
      </c>
      <c r="I2" s="14"/>
      <c r="J2" s="15"/>
    </row>
    <row r="3" spans="1:10" x14ac:dyDescent="0.15">
      <c r="A3" t="s">
        <v>59</v>
      </c>
      <c r="B3" t="s">
        <v>60</v>
      </c>
      <c r="C3">
        <v>38</v>
      </c>
      <c r="D3">
        <v>104</v>
      </c>
      <c r="E3">
        <v>76</v>
      </c>
      <c r="F3">
        <v>0</v>
      </c>
      <c r="G3">
        <v>0</v>
      </c>
      <c r="H3">
        <f>C3*6</f>
        <v>228</v>
      </c>
    </row>
    <row r="4" spans="1:10" x14ac:dyDescent="0.15">
      <c r="A4" t="s">
        <v>61</v>
      </c>
      <c r="B4" t="s">
        <v>61</v>
      </c>
      <c r="C4">
        <v>76</v>
      </c>
      <c r="D4">
        <v>155</v>
      </c>
      <c r="E4">
        <v>195</v>
      </c>
      <c r="F4">
        <v>0</v>
      </c>
      <c r="G4">
        <v>0</v>
      </c>
      <c r="H4">
        <f t="shared" ref="H4:H7" si="0">C4*6</f>
        <v>456</v>
      </c>
    </row>
    <row r="5" spans="1:10" x14ac:dyDescent="0.15">
      <c r="A5" t="s">
        <v>62</v>
      </c>
      <c r="B5" t="s">
        <v>63</v>
      </c>
      <c r="C5">
        <v>65</v>
      </c>
      <c r="D5">
        <v>207</v>
      </c>
      <c r="E5">
        <v>143</v>
      </c>
      <c r="F5">
        <v>0</v>
      </c>
      <c r="G5">
        <v>1</v>
      </c>
      <c r="H5">
        <f t="shared" si="0"/>
        <v>390</v>
      </c>
    </row>
    <row r="6" spans="1:10" x14ac:dyDescent="0.15">
      <c r="A6" t="s">
        <v>64</v>
      </c>
      <c r="B6" t="s">
        <v>74</v>
      </c>
      <c r="C6">
        <v>156</v>
      </c>
      <c r="D6">
        <v>334</v>
      </c>
      <c r="E6">
        <v>238</v>
      </c>
      <c r="F6">
        <v>0</v>
      </c>
      <c r="G6">
        <v>3</v>
      </c>
      <c r="H6">
        <f t="shared" si="0"/>
        <v>936</v>
      </c>
    </row>
    <row r="7" spans="1:10" x14ac:dyDescent="0.15">
      <c r="A7" t="s">
        <v>65</v>
      </c>
      <c r="B7" t="s">
        <v>68</v>
      </c>
      <c r="C7">
        <v>51</v>
      </c>
      <c r="D7">
        <v>98</v>
      </c>
      <c r="E7">
        <v>84</v>
      </c>
      <c r="F7">
        <v>4</v>
      </c>
      <c r="G7">
        <v>1</v>
      </c>
      <c r="H7">
        <f t="shared" si="0"/>
        <v>306</v>
      </c>
    </row>
    <row r="11" spans="1:10" x14ac:dyDescent="0.15">
      <c r="A11" t="s">
        <v>73</v>
      </c>
    </row>
    <row r="12" spans="1:10" x14ac:dyDescent="0.15">
      <c r="A12" s="12" t="s">
        <v>57</v>
      </c>
      <c r="B12" s="12" t="s">
        <v>58</v>
      </c>
      <c r="C12" s="13" t="s">
        <v>70</v>
      </c>
      <c r="D12" s="13" t="s">
        <v>71</v>
      </c>
      <c r="E12" s="13" t="s">
        <v>52</v>
      </c>
      <c r="F12" s="13" t="s">
        <v>81</v>
      </c>
      <c r="G12" s="5" t="s">
        <v>82</v>
      </c>
      <c r="H12" s="5" t="s">
        <v>53</v>
      </c>
    </row>
    <row r="13" spans="1:10" x14ac:dyDescent="0.15">
      <c r="A13" t="s">
        <v>66</v>
      </c>
      <c r="B13" t="s">
        <v>69</v>
      </c>
      <c r="C13">
        <v>413</v>
      </c>
      <c r="D13">
        <v>395</v>
      </c>
      <c r="E13">
        <v>1</v>
      </c>
      <c r="F13">
        <v>18</v>
      </c>
      <c r="G13">
        <v>69</v>
      </c>
      <c r="H13">
        <f>E13</f>
        <v>1</v>
      </c>
    </row>
    <row r="14" spans="1:10" x14ac:dyDescent="0.15">
      <c r="A14" t="s">
        <v>67</v>
      </c>
      <c r="B14" t="s">
        <v>72</v>
      </c>
      <c r="C14">
        <v>750</v>
      </c>
      <c r="D14">
        <v>689</v>
      </c>
      <c r="E14">
        <v>14</v>
      </c>
      <c r="F14">
        <v>0</v>
      </c>
      <c r="G14">
        <v>125</v>
      </c>
      <c r="H14">
        <f>E14</f>
        <v>14</v>
      </c>
    </row>
    <row r="17" spans="1:9" x14ac:dyDescent="0.15">
      <c r="A17" t="s">
        <v>77</v>
      </c>
    </row>
    <row r="18" spans="1:9" x14ac:dyDescent="0.15">
      <c r="A18" s="12" t="s">
        <v>57</v>
      </c>
      <c r="B18" s="12" t="s">
        <v>58</v>
      </c>
      <c r="C18" s="5" t="s">
        <v>0</v>
      </c>
      <c r="D18" s="5" t="s">
        <v>2</v>
      </c>
      <c r="E18" s="5" t="s">
        <v>1</v>
      </c>
      <c r="F18" s="5" t="s">
        <v>53</v>
      </c>
      <c r="G18" s="5" t="s">
        <v>75</v>
      </c>
      <c r="H18" s="5" t="s">
        <v>79</v>
      </c>
      <c r="I18" s="13" t="s">
        <v>70</v>
      </c>
    </row>
    <row r="19" spans="1:9" x14ac:dyDescent="0.15">
      <c r="A19" t="s">
        <v>76</v>
      </c>
      <c r="B19" t="s">
        <v>78</v>
      </c>
      <c r="C19">
        <v>71</v>
      </c>
      <c r="D19">
        <v>272</v>
      </c>
      <c r="E19">
        <v>145</v>
      </c>
      <c r="F19">
        <v>0</v>
      </c>
      <c r="G19">
        <v>15</v>
      </c>
      <c r="H19" t="s">
        <v>80</v>
      </c>
      <c r="I19">
        <f>C19*6</f>
        <v>426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52"/>
  <sheetViews>
    <sheetView zoomScale="85" zoomScaleNormal="85" workbookViewId="0">
      <selection activeCell="J42" sqref="J42"/>
    </sheetView>
  </sheetViews>
  <sheetFormatPr defaultRowHeight="13.5" x14ac:dyDescent="0.15"/>
  <cols>
    <col min="1" max="1" width="9.625" customWidth="1"/>
    <col min="2" max="2" width="10.625" customWidth="1"/>
    <col min="3" max="3" width="6.75" customWidth="1"/>
    <col min="4" max="4" width="7.875" customWidth="1"/>
    <col min="5" max="5" width="6.5" customWidth="1"/>
    <col min="6" max="6" width="7.625" customWidth="1"/>
    <col min="7" max="7" width="7.375" customWidth="1"/>
    <col min="8" max="8" width="7.625" customWidth="1"/>
    <col min="9" max="9" width="7.25" customWidth="1"/>
    <col min="10" max="10" width="7.625" customWidth="1"/>
    <col min="11" max="12" width="7.75" customWidth="1"/>
    <col min="13" max="13" width="7.125" customWidth="1"/>
    <col min="14" max="14" width="8.125" customWidth="1"/>
    <col min="15" max="15" width="7.125" customWidth="1"/>
    <col min="16" max="16" width="7.5" customWidth="1"/>
    <col min="17" max="17" width="7" customWidth="1"/>
    <col min="18" max="18" width="7.75" customWidth="1"/>
    <col min="19" max="19" width="10.375" customWidth="1"/>
    <col min="20" max="20" width="9" customWidth="1"/>
    <col min="21" max="21" width="7.375" customWidth="1"/>
    <col min="22" max="22" width="8" customWidth="1"/>
    <col min="23" max="24" width="8.5" customWidth="1"/>
    <col min="25" max="25" width="12.375" customWidth="1"/>
    <col min="27" max="27" width="10" customWidth="1"/>
    <col min="30" max="30" width="8.125" customWidth="1"/>
  </cols>
  <sheetData>
    <row r="1" spans="1:31" ht="27" x14ac:dyDescent="0.3">
      <c r="A1" s="122" t="s">
        <v>179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4"/>
    </row>
    <row r="2" spans="1:31" x14ac:dyDescent="0.15">
      <c r="A2" s="126" t="s">
        <v>145</v>
      </c>
      <c r="B2" s="127"/>
      <c r="C2" s="98" t="s">
        <v>93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100"/>
      <c r="AE2" s="8"/>
    </row>
    <row r="3" spans="1:31" ht="27" customHeight="1" x14ac:dyDescent="0.15">
      <c r="A3" s="131" t="s">
        <v>48</v>
      </c>
      <c r="B3" s="134" t="s">
        <v>46</v>
      </c>
      <c r="C3" s="112" t="s">
        <v>94</v>
      </c>
      <c r="D3" s="113"/>
      <c r="E3" s="112" t="s">
        <v>95</v>
      </c>
      <c r="F3" s="113"/>
      <c r="G3" s="112" t="s">
        <v>96</v>
      </c>
      <c r="H3" s="113"/>
      <c r="I3" s="112" t="s">
        <v>97</v>
      </c>
      <c r="J3" s="113"/>
      <c r="K3" s="112" t="s">
        <v>98</v>
      </c>
      <c r="L3" s="113"/>
      <c r="M3" s="112" t="s">
        <v>99</v>
      </c>
      <c r="N3" s="113"/>
      <c r="O3" s="112" t="s">
        <v>100</v>
      </c>
      <c r="P3" s="113"/>
      <c r="Q3" s="114" t="s">
        <v>101</v>
      </c>
      <c r="R3" s="115"/>
      <c r="AE3" s="8"/>
    </row>
    <row r="4" spans="1:31" ht="17.25" customHeight="1" x14ac:dyDescent="0.15">
      <c r="A4" s="132"/>
      <c r="B4" s="135"/>
      <c r="C4" s="9" t="s">
        <v>141</v>
      </c>
      <c r="D4" s="9" t="s">
        <v>142</v>
      </c>
      <c r="E4" s="9" t="s">
        <v>141</v>
      </c>
      <c r="F4" s="9" t="s">
        <v>142</v>
      </c>
      <c r="G4" s="9" t="s">
        <v>141</v>
      </c>
      <c r="H4" s="9" t="s">
        <v>142</v>
      </c>
      <c r="I4" s="9" t="s">
        <v>141</v>
      </c>
      <c r="J4" s="9" t="s">
        <v>142</v>
      </c>
      <c r="K4" s="9" t="s">
        <v>141</v>
      </c>
      <c r="L4" s="9" t="s">
        <v>142</v>
      </c>
      <c r="M4" s="9" t="s">
        <v>141</v>
      </c>
      <c r="N4" s="9" t="s">
        <v>142</v>
      </c>
      <c r="O4" s="9" t="s">
        <v>141</v>
      </c>
      <c r="P4" s="9" t="s">
        <v>142</v>
      </c>
      <c r="Q4" s="9" t="s">
        <v>141</v>
      </c>
      <c r="R4" s="38" t="s">
        <v>142</v>
      </c>
      <c r="AE4" s="8"/>
    </row>
    <row r="5" spans="1:31" x14ac:dyDescent="0.15">
      <c r="A5" s="133"/>
      <c r="B5" s="136"/>
      <c r="C5" s="9">
        <f>可选模块资源!C3</f>
        <v>38</v>
      </c>
      <c r="D5" s="9">
        <f>可选模块资源!F3</f>
        <v>0</v>
      </c>
      <c r="E5" s="9">
        <f>可选模块资源!C4</f>
        <v>76</v>
      </c>
      <c r="F5" s="9">
        <f>可选模块资源!F4</f>
        <v>0</v>
      </c>
      <c r="G5" s="9">
        <f>可选模块资源!C5</f>
        <v>65</v>
      </c>
      <c r="H5" s="9">
        <f>可选模块资源!F5</f>
        <v>0</v>
      </c>
      <c r="I5" s="9">
        <f>可选模块资源!C6</f>
        <v>156</v>
      </c>
      <c r="J5" s="9">
        <f>可选模块资源!F6</f>
        <v>0</v>
      </c>
      <c r="K5" s="9">
        <f>可选模块资源!C7</f>
        <v>51</v>
      </c>
      <c r="L5" s="9">
        <f>可选模块资源!F7</f>
        <v>4</v>
      </c>
      <c r="M5" s="9">
        <f>可选模块资源!G13</f>
        <v>69</v>
      </c>
      <c r="N5" s="9">
        <f>可选模块资源!H13</f>
        <v>1</v>
      </c>
      <c r="O5" s="9">
        <f>可选模块资源!G14</f>
        <v>125</v>
      </c>
      <c r="P5" s="9">
        <f>可选模块资源!H14</f>
        <v>14</v>
      </c>
      <c r="Q5" s="9">
        <f>可选模块资源!C19</f>
        <v>71</v>
      </c>
      <c r="R5" s="39">
        <f>可选模块资源!F19</f>
        <v>0</v>
      </c>
      <c r="AE5" s="8"/>
    </row>
    <row r="6" spans="1:31" ht="16.5" customHeight="1" x14ac:dyDescent="0.15">
      <c r="A6" s="128" t="s">
        <v>6</v>
      </c>
      <c r="B6" s="10" t="s">
        <v>14</v>
      </c>
      <c r="C6" s="109">
        <v>1</v>
      </c>
      <c r="D6" s="110"/>
      <c r="E6" s="109">
        <v>1</v>
      </c>
      <c r="F6" s="110"/>
      <c r="G6" s="109">
        <v>1</v>
      </c>
      <c r="H6" s="110"/>
      <c r="I6" s="109">
        <v>1</v>
      </c>
      <c r="J6" s="110"/>
      <c r="K6" s="109">
        <v>1</v>
      </c>
      <c r="L6" s="110"/>
      <c r="M6" s="109">
        <v>1</v>
      </c>
      <c r="N6" s="110"/>
      <c r="O6" s="109">
        <v>1</v>
      </c>
      <c r="P6" s="110"/>
      <c r="Q6" s="109">
        <v>1</v>
      </c>
      <c r="R6" s="111"/>
      <c r="AE6" s="8"/>
    </row>
    <row r="7" spans="1:31" x14ac:dyDescent="0.15">
      <c r="A7" s="129"/>
      <c r="B7" s="10" t="s">
        <v>16</v>
      </c>
      <c r="C7" s="109">
        <v>1</v>
      </c>
      <c r="D7" s="110"/>
      <c r="E7" s="109">
        <v>1</v>
      </c>
      <c r="F7" s="110"/>
      <c r="G7" s="109">
        <v>1</v>
      </c>
      <c r="H7" s="110"/>
      <c r="I7" s="109">
        <v>1</v>
      </c>
      <c r="J7" s="110"/>
      <c r="K7" s="109">
        <v>1</v>
      </c>
      <c r="L7" s="110"/>
      <c r="M7" s="109">
        <v>1</v>
      </c>
      <c r="N7" s="110"/>
      <c r="O7" s="109">
        <v>1</v>
      </c>
      <c r="P7" s="110"/>
      <c r="Q7" s="109">
        <v>1</v>
      </c>
      <c r="R7" s="111"/>
      <c r="AE7" s="8"/>
    </row>
    <row r="8" spans="1:31" x14ac:dyDescent="0.15">
      <c r="A8" s="129"/>
      <c r="B8" s="10" t="s">
        <v>20</v>
      </c>
      <c r="C8" s="109">
        <v>1</v>
      </c>
      <c r="D8" s="110"/>
      <c r="E8" s="109">
        <v>1</v>
      </c>
      <c r="F8" s="110"/>
      <c r="G8" s="109">
        <v>1</v>
      </c>
      <c r="H8" s="110"/>
      <c r="I8" s="109">
        <v>1</v>
      </c>
      <c r="J8" s="110"/>
      <c r="K8" s="109">
        <v>1</v>
      </c>
      <c r="L8" s="110"/>
      <c r="M8" s="109">
        <v>1</v>
      </c>
      <c r="N8" s="110"/>
      <c r="O8" s="109">
        <v>1</v>
      </c>
      <c r="P8" s="110"/>
      <c r="Q8" s="109">
        <v>1</v>
      </c>
      <c r="R8" s="111"/>
      <c r="AE8" s="8"/>
    </row>
    <row r="9" spans="1:31" x14ac:dyDescent="0.15">
      <c r="A9" s="130"/>
      <c r="B9" s="10" t="s">
        <v>25</v>
      </c>
      <c r="C9" s="109">
        <v>1</v>
      </c>
      <c r="D9" s="110"/>
      <c r="E9" s="109">
        <v>1</v>
      </c>
      <c r="F9" s="110"/>
      <c r="G9" s="109">
        <v>1</v>
      </c>
      <c r="H9" s="110"/>
      <c r="I9" s="109">
        <v>1</v>
      </c>
      <c r="J9" s="110"/>
      <c r="K9" s="109">
        <v>1</v>
      </c>
      <c r="L9" s="110"/>
      <c r="M9" s="109">
        <v>0</v>
      </c>
      <c r="N9" s="110"/>
      <c r="O9" s="109">
        <v>0</v>
      </c>
      <c r="P9" s="110"/>
      <c r="Q9" s="109">
        <v>0</v>
      </c>
      <c r="R9" s="111"/>
      <c r="AE9" s="8"/>
    </row>
    <row r="10" spans="1:31" x14ac:dyDescent="0.15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2"/>
      <c r="S10" s="8"/>
      <c r="T10" s="8"/>
      <c r="U10" s="8"/>
      <c r="Z10" s="8"/>
      <c r="AA10" s="8"/>
      <c r="AB10" s="8"/>
      <c r="AC10" s="8"/>
      <c r="AD10" s="8"/>
      <c r="AE10" s="8"/>
    </row>
    <row r="11" spans="1:31" x14ac:dyDescent="0.15">
      <c r="A11" s="137" t="s">
        <v>173</v>
      </c>
      <c r="B11" s="99"/>
      <c r="C11" s="99"/>
      <c r="D11" s="99"/>
      <c r="E11" s="99"/>
      <c r="F11" s="104"/>
      <c r="G11" s="98" t="s">
        <v>175</v>
      </c>
      <c r="H11" s="99"/>
      <c r="I11" s="99"/>
      <c r="J11" s="99"/>
      <c r="K11" s="99"/>
      <c r="L11" s="104"/>
      <c r="M11" s="41"/>
      <c r="N11" s="41"/>
      <c r="O11" s="41"/>
      <c r="P11" s="41"/>
      <c r="Q11" s="41"/>
      <c r="R11" s="42"/>
      <c r="S11" s="8"/>
      <c r="T11" s="8"/>
      <c r="U11" s="8"/>
      <c r="Z11" s="8"/>
      <c r="AA11" s="8"/>
      <c r="AB11" s="8"/>
      <c r="AC11" s="8"/>
      <c r="AD11" s="8"/>
      <c r="AE11" s="8"/>
    </row>
    <row r="12" spans="1:31" x14ac:dyDescent="0.15">
      <c r="A12" s="116" t="s">
        <v>140</v>
      </c>
      <c r="B12" s="119" t="s">
        <v>54</v>
      </c>
      <c r="C12" s="106" t="s">
        <v>139</v>
      </c>
      <c r="D12" s="106" t="s">
        <v>137</v>
      </c>
      <c r="E12" s="106" t="s">
        <v>138</v>
      </c>
      <c r="F12" s="106" t="s">
        <v>178</v>
      </c>
      <c r="G12" s="105" t="s">
        <v>47</v>
      </c>
      <c r="H12" s="105" t="s">
        <v>55</v>
      </c>
      <c r="I12" s="105" t="s">
        <v>146</v>
      </c>
      <c r="J12" s="105" t="s">
        <v>149</v>
      </c>
      <c r="K12" s="101" t="s">
        <v>150</v>
      </c>
      <c r="L12" s="101" t="s">
        <v>176</v>
      </c>
      <c r="M12" s="41"/>
      <c r="N12" s="41"/>
      <c r="O12" s="41"/>
      <c r="P12" s="41"/>
      <c r="Q12" s="41"/>
      <c r="R12" s="42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117"/>
      <c r="B13" s="120"/>
      <c r="C13" s="107"/>
      <c r="D13" s="107"/>
      <c r="E13" s="107"/>
      <c r="F13" s="107"/>
      <c r="G13" s="105"/>
      <c r="H13" s="105"/>
      <c r="I13" s="105"/>
      <c r="J13" s="105"/>
      <c r="K13" s="102"/>
      <c r="L13" s="102"/>
      <c r="M13" s="41"/>
      <c r="N13" s="41"/>
      <c r="O13" s="41"/>
      <c r="P13" s="41"/>
      <c r="Q13" s="41"/>
      <c r="R13" s="42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118"/>
      <c r="B14" s="121"/>
      <c r="C14" s="108"/>
      <c r="D14" s="108"/>
      <c r="E14" s="108"/>
      <c r="F14" s="108"/>
      <c r="G14" s="105"/>
      <c r="H14" s="105"/>
      <c r="I14" s="105"/>
      <c r="J14" s="105"/>
      <c r="K14" s="103"/>
      <c r="L14" s="103"/>
      <c r="M14" s="41"/>
      <c r="N14" s="41"/>
      <c r="O14" s="41"/>
      <c r="P14" s="41"/>
      <c r="Q14" s="41"/>
      <c r="R14" s="42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43">
        <f>SUM(前后级模块资源!C4+前后级模块资源!C32+(按资源筛选FPGA!C5*按资源筛选FPGA!C6)+(按资源筛选FPGA!E5*按资源筛选FPGA!E6)+(按资源筛选FPGA!G5*按资源筛选FPGA!G6)+(按资源筛选FPGA!I5*按资源筛选FPGA!I6)+(按资源筛选FPGA!K5*按资源筛选FPGA!K6)+(按资源筛选FPGA!M5*按资源筛选FPGA!M6)+(按资源筛选FPGA!O5*按资源筛选FPGA!O6)+(按资源筛选FPGA!Q5*按资源筛选FPGA!Q6))</f>
        <v>1792</v>
      </c>
      <c r="B15" s="10">
        <f>SUM(前后级模块资源!F4+前后级模块资源!F32+(按资源筛选FPGA!D5*按资源筛选FPGA!C6)+(按资源筛选FPGA!F5*按资源筛选FPGA!E6)+(按资源筛选FPGA!H5*按资源筛选FPGA!G6)+(按资源筛选FPGA!J5*按资源筛选FPGA!I6)+(按资源筛选FPGA!L5*按资源筛选FPGA!K6)+(按资源筛选FPGA!N5*按资源筛选FPGA!M6)+(按资源筛选FPGA!P5*按资源筛选FPGA!O6)+(按资源筛选FPGA!R5*按资源筛选FPGA!Q6))</f>
        <v>35</v>
      </c>
      <c r="C15" s="10" t="str">
        <f>IF(A15&lt;B45,A45,IF(A15&lt;B46,A46,IF((A15&lt;B47),A47,"large")))</f>
        <v>LX16</v>
      </c>
      <c r="D15" s="33">
        <f>A15/IF(C15=A45,B45,IF(C15=A46,B46,B47))</f>
        <v>0.78665496049165939</v>
      </c>
      <c r="E15" s="33">
        <f>B15/IF(C15=A45,C45,IF(C15=A46,C46,C47))</f>
        <v>0.546875</v>
      </c>
      <c r="F15" s="37">
        <f>IF(C15=A45,D45,IF(C15=A46,D46,D47))</f>
        <v>15</v>
      </c>
      <c r="G15" s="18">
        <f>A15*6</f>
        <v>10752</v>
      </c>
      <c r="H15" s="10">
        <f>B15</f>
        <v>35</v>
      </c>
      <c r="I15" s="10" t="str">
        <f>IF(G15&lt;B50,A50,IF(G15&lt;B51,A51,IF((G15&lt;B52),A52,"large")))</f>
        <v>E15</v>
      </c>
      <c r="J15" s="33">
        <f>G15/IF(I15=A50,B50,IF(I15=A51,B51,B52))</f>
        <v>0.69781931464174451</v>
      </c>
      <c r="K15" s="33">
        <f>H15/IF(I15=A50,C50,IF(I15=A51,C51,C52))</f>
        <v>0.625</v>
      </c>
      <c r="L15" s="35">
        <f>IF(I15=A50,D50,IF(I15=A51,D51,D52))</f>
        <v>14</v>
      </c>
      <c r="M15" s="41"/>
      <c r="N15" s="41"/>
      <c r="O15" s="41"/>
      <c r="P15" s="41"/>
      <c r="Q15" s="41"/>
      <c r="R15" s="42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43">
        <f>SUM(前后级模块资源!C10+前后级模块资源!C32+(按资源筛选FPGA!C5*按资源筛选FPGA!C7)+(按资源筛选FPGA!E5*按资源筛选FPGA!E7)+(按资源筛选FPGA!G5*按资源筛选FPGA!G7)+(按资源筛选FPGA!I5*按资源筛选FPGA!I7)+(按资源筛选FPGA!K5*按资源筛选FPGA!K7)+(按资源筛选FPGA!M5*按资源筛选FPGA!M7)+(按资源筛选FPGA!O5*按资源筛选FPGA!O7)+(按资源筛选FPGA!Q5*按资源筛选FPGA!Q7))</f>
        <v>2432</v>
      </c>
      <c r="B16" s="10">
        <f>SUM(前后级模块资源!F10+前后级模块资源!F32+(按资源筛选FPGA!D5*按资源筛选FPGA!C7)+(按资源筛选FPGA!F5*按资源筛选FPGA!E7)+(按资源筛选FPGA!H5*按资源筛选FPGA!G7)+(按资源筛选FPGA!J5*按资源筛选FPGA!I7)+(按资源筛选FPGA!L5*按资源筛选FPGA!K7)+(按资源筛选FPGA!N5*按资源筛选FPGA!M7)+(按资源筛选FPGA!P5*按资源筛选FPGA!O7)+(按资源筛选FPGA!R5*按资源筛选FPGA!Q7))</f>
        <v>34</v>
      </c>
      <c r="C16" s="10" t="str">
        <f>IF(A16&lt;B45,A45,IF(A16&lt;B46,A46,IF((A16&lt;B47),A47,"large")))</f>
        <v>LX25</v>
      </c>
      <c r="D16" s="33">
        <f>A16/IF(C16=A45,B45,IF(C16=A46,B46,B47))</f>
        <v>0.64715274081958485</v>
      </c>
      <c r="E16" s="33">
        <f>B16/IF(C16=A45,C45,IF(C16=A46,C46,C47))</f>
        <v>0.32692307692307693</v>
      </c>
      <c r="F16" s="37">
        <f>IF(C16=A45,D45,IF(C16=A46,D46,D47))</f>
        <v>21</v>
      </c>
      <c r="G16" s="18">
        <f>A16*6</f>
        <v>14592</v>
      </c>
      <c r="H16" s="10">
        <f>B16</f>
        <v>34</v>
      </c>
      <c r="I16" s="10" t="str">
        <f>IF(G16&lt;B50,A50,IF(G16&lt;B51,A51,IF((G16&lt;B52),A52,"large")))</f>
        <v>E15</v>
      </c>
      <c r="J16" s="33">
        <f>G16/IF(I16=A50,B50,IF(I16=A51,B51,B52))</f>
        <v>0.9470404984423676</v>
      </c>
      <c r="K16" s="33">
        <f>H16/IF(I16=A50,C50,IF(I16=A51,C51,C52))</f>
        <v>0.6071428571428571</v>
      </c>
      <c r="L16" s="35">
        <f>IF(I16=A50,D50,IF(I16=A51,D51,D52))</f>
        <v>14</v>
      </c>
      <c r="M16" s="41"/>
      <c r="N16" s="41"/>
      <c r="O16" s="41"/>
      <c r="P16" s="41"/>
      <c r="Q16" s="41"/>
      <c r="R16" s="42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43">
        <f>SUM(前后级模块资源!C17+前后级模块资源!C32+(按资源筛选FPGA!C5*按资源筛选FPGA!C8)+(按资源筛选FPGA!E5*按资源筛选FPGA!E8)+(按资源筛选FPGA!G5*按资源筛选FPGA!G8)+(按资源筛选FPGA!I5*按资源筛选FPGA!I8)+(按资源筛选FPGA!K5*按资源筛选FPGA!K8)+(按资源筛选FPGA!M5*按资源筛选FPGA!M8)+(按资源筛选FPGA!O5*按资源筛选FPGA!O8)+(按资源筛选FPGA!Q5*按资源筛选FPGA!Q8))</f>
        <v>2674</v>
      </c>
      <c r="B17" s="10">
        <f>SUM(前后级模块资源!F17+前后级模块资源!F32+(按资源筛选FPGA!D5*按资源筛选FPGA!C8)+(按资源筛选FPGA!F5*按资源筛选FPGA!E8)+(按资源筛选FPGA!H5*按资源筛选FPGA!G8)+(按资源筛选FPGA!J5*按资源筛选FPGA!I8)+(按资源筛选FPGA!L5*按资源筛选FPGA!K8)+(按资源筛选FPGA!N5*按资源筛选FPGA!M8)+(按资源筛选FPGA!P5*按资源筛选FPGA!O8)+(按资源筛选FPGA!R5*按资源筛选FPGA!Q8))</f>
        <v>49</v>
      </c>
      <c r="C17" s="10" t="str">
        <f>IF(A17&lt;B45,A45,IF(A17&lt;B46,A46,IF((A17&lt;B47),A47,"large")))</f>
        <v>LX25</v>
      </c>
      <c r="D17" s="33">
        <f>A17/IF(C17=A45,B45,IF(C17=A46,B46,B47))</f>
        <v>0.71154869611495475</v>
      </c>
      <c r="E17" s="33">
        <f>B17/IF(C17=A45,C45,IF(C17=A46,C46,C47))</f>
        <v>0.47115384615384615</v>
      </c>
      <c r="F17" s="37">
        <f>IF(C17=A45,D45,IF(C17=A46,D46,D47))</f>
        <v>21</v>
      </c>
      <c r="G17" s="18">
        <f>A17*6</f>
        <v>16044</v>
      </c>
      <c r="H17" s="10">
        <f>B17</f>
        <v>49</v>
      </c>
      <c r="I17" s="10" t="str">
        <f>IF(G17&lt;B50,A50,IF(G17&lt;B51,A51,IF((G17&lt;B52),A52,"large")))</f>
        <v>E22</v>
      </c>
      <c r="J17" s="33">
        <f>G17/IF(I17=A50,B50,IF(I17=A51,B51,B52))</f>
        <v>0.71881720430107532</v>
      </c>
      <c r="K17" s="33">
        <f>H17/IF(I17=A50,C50,IF(I17=A51,C51,C52))</f>
        <v>0.74242424242424243</v>
      </c>
      <c r="L17" s="35">
        <f>IF(I17=A50,D50,IF(I17=A51,D51,D52))</f>
        <v>19.5</v>
      </c>
      <c r="M17" s="41"/>
      <c r="N17" s="41"/>
      <c r="O17" s="41"/>
      <c r="P17" s="41"/>
      <c r="Q17" s="41"/>
      <c r="R17" s="42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43">
        <f>SUM(前后级模块资源!C23+前后级模块资源!C32+(按资源筛选FPGA!C5*按资源筛选FPGA!C9)+(按资源筛选FPGA!E5*按资源筛选FPGA!E9)+(按资源筛选FPGA!G5*按资源筛选FPGA!G9)+(按资源筛选FPGA!I5*按资源筛选FPGA!I9)+(按资源筛选FPGA!K5*按资源筛选FPGA!K9)+(按资源筛选FPGA!M5*按资源筛选FPGA!M9)+(按资源筛选FPGA!O5*按资源筛选FPGA!O9)+(按资源筛选FPGA!Q5*按资源筛选FPGA!Q9))</f>
        <v>3105</v>
      </c>
      <c r="B18" s="10">
        <f>SUM(前后级模块资源!F23+前后级模块资源!F32+(按资源筛选FPGA!D5*按资源筛选FPGA!C9)+(按资源筛选FPGA!F5*按资源筛选FPGA!E9)+(按资源筛选FPGA!H5*按资源筛选FPGA!G9)+(按资源筛选FPGA!J5*按资源筛选FPGA!I9)+(按资源筛选FPGA!L5*按资源筛选FPGA!K9)+(按资源筛选FPGA!N5*按资源筛选FPGA!M9)+(按资源筛选FPGA!P5*按资源筛选FPGA!O9)+(按资源筛选FPGA!R5*按资源筛选FPGA!Q9))</f>
        <v>54</v>
      </c>
      <c r="C18" s="10" t="str">
        <f>IF(A18&lt;B45,A45,IF(A18&lt;B46,A46,IF((A18&lt;B47),A47,"large")))</f>
        <v>LX25</v>
      </c>
      <c r="D18" s="33">
        <f>A18/IF(C18=A45,B45,IF(C18=A46,B46,B47))</f>
        <v>0.82623736029803085</v>
      </c>
      <c r="E18" s="33">
        <f>B18/IF(C18=A45,C45,IF(C18=A46,C46,C47))</f>
        <v>0.51923076923076927</v>
      </c>
      <c r="F18" s="37">
        <f>IF(C18=A45,D45,IF(C18=A46,D46,D47))</f>
        <v>21</v>
      </c>
      <c r="G18" s="18">
        <f>A18*6</f>
        <v>18630</v>
      </c>
      <c r="H18" s="10">
        <f>B18</f>
        <v>54</v>
      </c>
      <c r="I18" s="10" t="str">
        <f>IF(G18&lt;B50,A50,IF(G18&lt;B51,A51,IF((G18&lt;B52),A52,"large")))</f>
        <v>E22</v>
      </c>
      <c r="J18" s="33">
        <f>G18/IF(I18=A50,B50,IF(I18=A51,B51,B52))</f>
        <v>0.83467741935483875</v>
      </c>
      <c r="K18" s="33">
        <f>H18/IF(I18=A50,C50,IF(I18=A51,C51,C52))</f>
        <v>0.81818181818181823</v>
      </c>
      <c r="L18" s="35">
        <f>IF(I18=A50,D50,IF(I18=A51,D51,D52))</f>
        <v>19.5</v>
      </c>
      <c r="M18" s="41"/>
      <c r="N18" s="41"/>
      <c r="O18" s="41"/>
      <c r="P18" s="41"/>
      <c r="Q18" s="41"/>
      <c r="R18" s="4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4.25" thickBot="1" x14ac:dyDescent="0.2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4.25" thickBo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27" x14ac:dyDescent="0.3">
      <c r="A21" s="122" t="s">
        <v>180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126" t="s">
        <v>145</v>
      </c>
      <c r="B22" s="127"/>
      <c r="C22" s="98" t="s">
        <v>93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100"/>
    </row>
    <row r="23" spans="1:31" ht="27" customHeight="1" x14ac:dyDescent="0.15">
      <c r="A23" s="131" t="s">
        <v>48</v>
      </c>
      <c r="B23" s="134" t="s">
        <v>46</v>
      </c>
      <c r="C23" s="112" t="s">
        <v>59</v>
      </c>
      <c r="D23" s="113"/>
      <c r="E23" s="112" t="s">
        <v>5</v>
      </c>
      <c r="F23" s="113"/>
      <c r="G23" s="112" t="s">
        <v>62</v>
      </c>
      <c r="H23" s="113"/>
      <c r="I23" s="112" t="s">
        <v>64</v>
      </c>
      <c r="J23" s="113"/>
      <c r="K23" s="112" t="s">
        <v>65</v>
      </c>
      <c r="L23" s="113"/>
      <c r="M23" s="112" t="s">
        <v>66</v>
      </c>
      <c r="N23" s="113"/>
      <c r="O23" s="112" t="s">
        <v>67</v>
      </c>
      <c r="P23" s="113"/>
      <c r="Q23" s="114" t="s">
        <v>101</v>
      </c>
      <c r="R23" s="115"/>
    </row>
    <row r="24" spans="1:31" ht="17.25" customHeight="1" x14ac:dyDescent="0.15">
      <c r="A24" s="132"/>
      <c r="B24" s="135"/>
      <c r="C24" s="9" t="s">
        <v>141</v>
      </c>
      <c r="D24" s="9" t="s">
        <v>142</v>
      </c>
      <c r="E24" s="9" t="s">
        <v>141</v>
      </c>
      <c r="F24" s="9" t="s">
        <v>142</v>
      </c>
      <c r="G24" s="9" t="s">
        <v>141</v>
      </c>
      <c r="H24" s="9" t="s">
        <v>142</v>
      </c>
      <c r="I24" s="9" t="s">
        <v>141</v>
      </c>
      <c r="J24" s="9" t="s">
        <v>142</v>
      </c>
      <c r="K24" s="9" t="s">
        <v>141</v>
      </c>
      <c r="L24" s="9" t="s">
        <v>142</v>
      </c>
      <c r="M24" s="9" t="s">
        <v>141</v>
      </c>
      <c r="N24" s="9" t="s">
        <v>142</v>
      </c>
      <c r="O24" s="9" t="s">
        <v>141</v>
      </c>
      <c r="P24" s="9" t="s">
        <v>142</v>
      </c>
      <c r="Q24" s="9" t="s">
        <v>141</v>
      </c>
      <c r="R24" s="38" t="s">
        <v>142</v>
      </c>
    </row>
    <row r="25" spans="1:31" x14ac:dyDescent="0.15">
      <c r="A25" s="133"/>
      <c r="B25" s="136"/>
      <c r="C25" s="9">
        <f>可选模块资源!C3</f>
        <v>38</v>
      </c>
      <c r="D25" s="9">
        <f>可选模块资源!F3</f>
        <v>0</v>
      </c>
      <c r="E25" s="9">
        <f>可选模块资源!C4</f>
        <v>76</v>
      </c>
      <c r="F25" s="9">
        <f>可选模块资源!F4</f>
        <v>0</v>
      </c>
      <c r="G25" s="9">
        <f>可选模块资源!C5</f>
        <v>65</v>
      </c>
      <c r="H25" s="9">
        <f>可选模块资源!F5</f>
        <v>0</v>
      </c>
      <c r="I25" s="9">
        <f>可选模块资源!C6</f>
        <v>156</v>
      </c>
      <c r="J25" s="9">
        <f>可选模块资源!F6</f>
        <v>0</v>
      </c>
      <c r="K25" s="9">
        <f>可选模块资源!C7</f>
        <v>51</v>
      </c>
      <c r="L25" s="9">
        <f>可选模块资源!F7</f>
        <v>4</v>
      </c>
      <c r="M25" s="9">
        <f>可选模块资源!G13</f>
        <v>69</v>
      </c>
      <c r="N25" s="9">
        <f>可选模块资源!H13</f>
        <v>1</v>
      </c>
      <c r="O25" s="9">
        <f>可选模块资源!G14</f>
        <v>125</v>
      </c>
      <c r="P25" s="9">
        <f>可选模块资源!H14</f>
        <v>14</v>
      </c>
      <c r="Q25" s="9">
        <f>可选模块资源!C19</f>
        <v>71</v>
      </c>
      <c r="R25" s="39">
        <f>可选模块资源!F19</f>
        <v>0</v>
      </c>
    </row>
    <row r="26" spans="1:31" x14ac:dyDescent="0.15">
      <c r="A26" s="125" t="s">
        <v>9</v>
      </c>
      <c r="B26" s="10" t="s">
        <v>14</v>
      </c>
      <c r="C26" s="109">
        <v>1</v>
      </c>
      <c r="D26" s="110"/>
      <c r="E26" s="109">
        <v>1</v>
      </c>
      <c r="F26" s="110"/>
      <c r="G26" s="109">
        <v>1</v>
      </c>
      <c r="H26" s="110"/>
      <c r="I26" s="109">
        <v>1</v>
      </c>
      <c r="J26" s="110"/>
      <c r="K26" s="109">
        <v>1</v>
      </c>
      <c r="L26" s="110"/>
      <c r="M26" s="109">
        <v>1</v>
      </c>
      <c r="N26" s="110"/>
      <c r="O26" s="109">
        <v>1</v>
      </c>
      <c r="P26" s="110"/>
      <c r="Q26" s="109">
        <v>1</v>
      </c>
      <c r="R26" s="110"/>
    </row>
    <row r="27" spans="1:31" x14ac:dyDescent="0.15">
      <c r="A27" s="125"/>
      <c r="B27" s="10" t="s">
        <v>16</v>
      </c>
      <c r="C27" s="109">
        <v>1</v>
      </c>
      <c r="D27" s="110"/>
      <c r="E27" s="109">
        <v>1</v>
      </c>
      <c r="F27" s="110"/>
      <c r="G27" s="109">
        <v>1</v>
      </c>
      <c r="H27" s="110"/>
      <c r="I27" s="109">
        <v>1</v>
      </c>
      <c r="J27" s="110"/>
      <c r="K27" s="109">
        <v>1</v>
      </c>
      <c r="L27" s="110"/>
      <c r="M27" s="109">
        <v>1</v>
      </c>
      <c r="N27" s="110"/>
      <c r="O27" s="109">
        <v>1</v>
      </c>
      <c r="P27" s="110"/>
      <c r="Q27" s="109">
        <v>1</v>
      </c>
      <c r="R27" s="111"/>
    </row>
    <row r="28" spans="1:31" x14ac:dyDescent="0.15">
      <c r="A28" s="125"/>
      <c r="B28" s="10" t="s">
        <v>20</v>
      </c>
      <c r="C28" s="109">
        <v>1</v>
      </c>
      <c r="D28" s="110"/>
      <c r="E28" s="109">
        <v>1</v>
      </c>
      <c r="F28" s="110"/>
      <c r="G28" s="109">
        <v>1</v>
      </c>
      <c r="H28" s="110"/>
      <c r="I28" s="109">
        <v>1</v>
      </c>
      <c r="J28" s="110"/>
      <c r="K28" s="109">
        <v>1</v>
      </c>
      <c r="L28" s="110"/>
      <c r="M28" s="109">
        <v>1</v>
      </c>
      <c r="N28" s="110"/>
      <c r="O28" s="109">
        <v>1</v>
      </c>
      <c r="P28" s="110"/>
      <c r="Q28" s="109">
        <v>1</v>
      </c>
      <c r="R28" s="111"/>
    </row>
    <row r="29" spans="1:31" x14ac:dyDescent="0.15">
      <c r="A29" s="125"/>
      <c r="B29" s="10" t="s">
        <v>25</v>
      </c>
      <c r="C29" s="109">
        <v>1</v>
      </c>
      <c r="D29" s="110"/>
      <c r="E29" s="109">
        <v>1</v>
      </c>
      <c r="F29" s="110"/>
      <c r="G29" s="109">
        <v>1</v>
      </c>
      <c r="H29" s="110"/>
      <c r="I29" s="109">
        <v>1</v>
      </c>
      <c r="J29" s="110"/>
      <c r="K29" s="109">
        <v>1</v>
      </c>
      <c r="L29" s="110"/>
      <c r="M29" s="109">
        <v>1</v>
      </c>
      <c r="N29" s="110"/>
      <c r="O29" s="109">
        <v>1</v>
      </c>
      <c r="P29" s="110"/>
      <c r="Q29" s="109">
        <v>1</v>
      </c>
      <c r="R29" s="111"/>
    </row>
    <row r="30" spans="1:31" x14ac:dyDescent="0.15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2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137" t="s">
        <v>173</v>
      </c>
      <c r="B31" s="99"/>
      <c r="C31" s="99"/>
      <c r="D31" s="99"/>
      <c r="E31" s="99"/>
      <c r="F31" s="104"/>
      <c r="G31" s="98" t="s">
        <v>174</v>
      </c>
      <c r="H31" s="99"/>
      <c r="I31" s="99"/>
      <c r="J31" s="99"/>
      <c r="K31" s="99"/>
      <c r="L31" s="99"/>
      <c r="M31" s="99"/>
      <c r="N31" s="99"/>
      <c r="O31" s="104"/>
      <c r="P31" s="41"/>
      <c r="Q31" s="41"/>
      <c r="R31" s="42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15">
      <c r="A32" s="116" t="s">
        <v>140</v>
      </c>
      <c r="B32" s="119" t="s">
        <v>54</v>
      </c>
      <c r="C32" s="106" t="s">
        <v>139</v>
      </c>
      <c r="D32" s="106" t="s">
        <v>163</v>
      </c>
      <c r="E32" s="106" t="s">
        <v>138</v>
      </c>
      <c r="F32" s="106" t="s">
        <v>178</v>
      </c>
      <c r="G32" s="105" t="s">
        <v>47</v>
      </c>
      <c r="H32" s="105" t="s">
        <v>49</v>
      </c>
      <c r="I32" s="105" t="s">
        <v>148</v>
      </c>
      <c r="J32" s="105" t="s">
        <v>147</v>
      </c>
      <c r="K32" s="105" t="s">
        <v>103</v>
      </c>
      <c r="L32" s="105" t="s">
        <v>146</v>
      </c>
      <c r="M32" s="105" t="s">
        <v>149</v>
      </c>
      <c r="N32" s="105" t="s">
        <v>150</v>
      </c>
      <c r="O32" s="101" t="s">
        <v>176</v>
      </c>
      <c r="P32" s="41"/>
      <c r="Q32" s="41"/>
      <c r="R32" s="4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15">
      <c r="A33" s="117"/>
      <c r="B33" s="120"/>
      <c r="C33" s="107"/>
      <c r="D33" s="107"/>
      <c r="E33" s="107"/>
      <c r="F33" s="107"/>
      <c r="G33" s="105"/>
      <c r="H33" s="105"/>
      <c r="I33" s="105"/>
      <c r="J33" s="105"/>
      <c r="K33" s="105"/>
      <c r="L33" s="105"/>
      <c r="M33" s="105"/>
      <c r="N33" s="105"/>
      <c r="O33" s="102"/>
      <c r="P33" s="41"/>
      <c r="Q33" s="41"/>
      <c r="R33" s="42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15">
      <c r="A34" s="118"/>
      <c r="B34" s="121"/>
      <c r="C34" s="108"/>
      <c r="D34" s="108"/>
      <c r="E34" s="108"/>
      <c r="F34" s="108"/>
      <c r="G34" s="105"/>
      <c r="H34" s="105"/>
      <c r="I34" s="105"/>
      <c r="J34" s="105"/>
      <c r="K34" s="105"/>
      <c r="L34" s="105"/>
      <c r="M34" s="105"/>
      <c r="N34" s="105"/>
      <c r="O34" s="103"/>
      <c r="P34" s="41"/>
      <c r="Q34" s="41"/>
      <c r="R34" s="42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15">
      <c r="A35" s="43">
        <f>SUM(前后级模块资源!C4+前后级模块资源!C38+(按资源筛选FPGA!C25*按资源筛选FPGA!C26)+(按资源筛选FPGA!E25*按资源筛选FPGA!E26)+(按资源筛选FPGA!G25*按资源筛选FPGA!G26)+(按资源筛选FPGA!I25*按资源筛选FPGA!I26)+(按资源筛选FPGA!K25*按资源筛选FPGA!K26)+(按资源筛选FPGA!M25*按资源筛选FPGA!M26)+(按资源筛选FPGA!O25*按资源筛选FPGA!O26)+(按资源筛选FPGA!Q25*按资源筛选FPGA!Q26))</f>
        <v>1954</v>
      </c>
      <c r="B35" s="10">
        <f>SUM(前后级模块资源!F4+前后级模块资源!F38+(按资源筛选FPGA!D25*按资源筛选FPGA!C26)+(按资源筛选FPGA!F25*按资源筛选FPGA!E26)+(按资源筛选FPGA!H25*按资源筛选FPGA!G26)+(按资源筛选FPGA!J25*按资源筛选FPGA!I26)+(按资源筛选FPGA!L25*按资源筛选FPGA!K26)+(按资源筛选FPGA!N25*按资源筛选FPGA!M26)+(按资源筛选FPGA!P25*按资源筛选FPGA!O26)+(按资源筛选FPGA!R25*按资源筛选FPGA!Q26))</f>
        <v>23</v>
      </c>
      <c r="C35" s="10" t="str">
        <f>IF(A35&lt;B45,A45,IF(A35&lt;B46,A46,IF((A35&lt;B47),A47,"large")))</f>
        <v>LX16</v>
      </c>
      <c r="D35" s="33">
        <f>A35/IF(C35=A45,B45,IF(C35=A46,B46,B47))</f>
        <v>0.85776997366110619</v>
      </c>
      <c r="E35" s="33">
        <f>B35/IF(C35=A45,C45,IF(C35=A46,C46,C47))</f>
        <v>0.359375</v>
      </c>
      <c r="F35" s="37">
        <f>IF(C35=A45,D45,IF(C35=A46,D46,D47))</f>
        <v>15</v>
      </c>
      <c r="G35" s="18">
        <f>A35*6</f>
        <v>11724</v>
      </c>
      <c r="H35" s="18">
        <v>5390</v>
      </c>
      <c r="I35" s="11">
        <v>1104</v>
      </c>
      <c r="J35" s="18">
        <f>SUM(G35+H35-I35)</f>
        <v>16010</v>
      </c>
      <c r="K35" s="10">
        <f>B35</f>
        <v>23</v>
      </c>
      <c r="L35" s="10" t="str">
        <f>IF(J35&lt;B50,A50,IF(J35&lt;B51,A51,IF((J35&lt;B52),A52,"large")))</f>
        <v>E22</v>
      </c>
      <c r="M35" s="33">
        <f>J35/IF(L35=A50,B50,IF(L35=A51,B51,B52))</f>
        <v>0.7172939068100358</v>
      </c>
      <c r="N35" s="33">
        <f>K35/IF(L35=A50,C50,IF(L35=A51,C51,C52))</f>
        <v>0.34848484848484851</v>
      </c>
      <c r="O35" s="35">
        <f>IF(L35=A50,D50,IF(L35=A51,D51,D52))</f>
        <v>19.5</v>
      </c>
      <c r="P35" s="41"/>
      <c r="Q35" s="41"/>
      <c r="R35" s="42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x14ac:dyDescent="0.15">
      <c r="A36" s="43">
        <f>SUM(前后级模块资源!C10+前后级模块资源!C38+(按资源筛选FPGA!C25*按资源筛选FPGA!C27)+(按资源筛选FPGA!E25*按资源筛选FPGA!E27)+(按资源筛选FPGA!G25*按资源筛选FPGA!G27)+(按资源筛选FPGA!I25*按资源筛选FPGA!I27)+(按资源筛选FPGA!K25*按资源筛选FPGA!K27)+(按资源筛选FPGA!M25*按资源筛选FPGA!M27)+(按资源筛选FPGA!O25*按资源筛选FPGA!O27)+(按资源筛选FPGA!Q25*按资源筛选FPGA!Q27))</f>
        <v>2594</v>
      </c>
      <c r="B36" s="10">
        <f>SUM(前后级模块资源!F10+前后级模块资源!F38+(按资源筛选FPGA!D25*按资源筛选FPGA!C27)+(按资源筛选FPGA!F25*按资源筛选FPGA!E27)+(按资源筛选FPGA!H25*按资源筛选FPGA!G27)+(按资源筛选FPGA!J25*按资源筛选FPGA!I27)+(按资源筛选FPGA!L25*按资源筛选FPGA!K27)+(按资源筛选FPGA!N25*按资源筛选FPGA!M27)+(按资源筛选FPGA!P25*按资源筛选FPGA!O27)+(按资源筛选FPGA!R25*按资源筛选FPGA!Q27))</f>
        <v>22</v>
      </c>
      <c r="C36" s="10" t="str">
        <f>IF(A36&lt;B45,A45,IF(A36&lt;B46,A46,IF((A36&lt;B47),A47,"large")))</f>
        <v>LX25</v>
      </c>
      <c r="D36" s="33">
        <f>A36/IF(C36=A45,B45,IF(C36=A46,B46,B47))</f>
        <v>0.69026077700904731</v>
      </c>
      <c r="E36" s="33">
        <f>B36/IF(C36=A45,C45,IF(C36=A46,C46,C47))</f>
        <v>0.21153846153846154</v>
      </c>
      <c r="F36" s="37">
        <f>IF(C36=A45,D45,IF(C36=A46,D46,D47))</f>
        <v>21</v>
      </c>
      <c r="G36" s="18">
        <f>A36*6</f>
        <v>15564</v>
      </c>
      <c r="H36" s="18">
        <v>5390</v>
      </c>
      <c r="I36" s="11">
        <v>1104</v>
      </c>
      <c r="J36" s="18">
        <f>SUM(G36+H36-I36)</f>
        <v>19850</v>
      </c>
      <c r="K36" s="10">
        <f t="shared" ref="K36:K38" si="0">B36</f>
        <v>22</v>
      </c>
      <c r="L36" s="10" t="str">
        <f>IF(J36&lt;B50,A50,IF(J36&lt;B51,A51,IF((J36&lt;B52),A52,"large")))</f>
        <v>E22</v>
      </c>
      <c r="M36" s="33">
        <f>J36/IF(L36=A50,B50,IF(L36=A51,B51,B52))</f>
        <v>0.88933691756272404</v>
      </c>
      <c r="N36" s="33">
        <f>K36/IF(L36=A50,C50,IF(L36=A51,C51,C52))</f>
        <v>0.33333333333333331</v>
      </c>
      <c r="O36" s="35">
        <f>IF(L36=A50,D50,IF(L36=A51,D51,D52))</f>
        <v>19.5</v>
      </c>
      <c r="P36" s="41"/>
      <c r="Q36" s="41"/>
      <c r="R36" s="42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15">
      <c r="A37" s="43">
        <f>SUM(前后级模块资源!C17+前后级模块资源!C38+(按资源筛选FPGA!C25*按资源筛选FPGA!C28)+(按资源筛选FPGA!E25*按资源筛选FPGA!E28)+(按资源筛选FPGA!G25*按资源筛选FPGA!G28)+(按资源筛选FPGA!I25*按资源筛选FPGA!I28)+(按资源筛选FPGA!K25*按资源筛选FPGA!K28)+(按资源筛选FPGA!M25*按资源筛选FPGA!M28)+(按资源筛选FPGA!O25*按资源筛选FPGA!O28)+(按资源筛选FPGA!Q25*按资源筛选FPGA!Q28))</f>
        <v>2836</v>
      </c>
      <c r="B37" s="10">
        <f>SUM(前后级模块资源!F17+前后级模块资源!F38+(按资源筛选FPGA!D25*按资源筛选FPGA!C28)+(按资源筛选FPGA!F25*按资源筛选FPGA!E28)+(按资源筛选FPGA!H25*按资源筛选FPGA!G28)+(按资源筛选FPGA!J25*按资源筛选FPGA!I28)+(按资源筛选FPGA!L25*按资源筛选FPGA!K28)+(按资源筛选FPGA!N25*按资源筛选FPGA!M28)+(按资源筛选FPGA!P25*按资源筛选FPGA!O28)+(按资源筛选FPGA!R25*按资源筛选FPGA!Q28))</f>
        <v>37</v>
      </c>
      <c r="C37" s="10" t="str">
        <f>IF(A37&lt;B45,A45,IF(A37&lt;B46,A46,IF((A37&lt;B47),A47,"large")))</f>
        <v>LX25</v>
      </c>
      <c r="D37" s="33">
        <f>A37/IF(C37=A45,B45,IF(C37=A46,B46,B47))</f>
        <v>0.75465673230441721</v>
      </c>
      <c r="E37" s="33">
        <f>B37/IF(C37=A45,C45,IF(C37=A46,C46,C47))</f>
        <v>0.35576923076923078</v>
      </c>
      <c r="F37" s="37">
        <f>IF(C37=A45,D45,IF(C37=A46,D46,D47))</f>
        <v>21</v>
      </c>
      <c r="G37" s="18">
        <f>A37*6</f>
        <v>17016</v>
      </c>
      <c r="H37" s="18">
        <v>5390</v>
      </c>
      <c r="I37" s="11">
        <v>1104</v>
      </c>
      <c r="J37" s="18">
        <f>SUM(G37+H37-I37)</f>
        <v>21302</v>
      </c>
      <c r="K37" s="10">
        <f t="shared" si="0"/>
        <v>37</v>
      </c>
      <c r="L37" s="10" t="str">
        <f>IF(J37&lt;B50,A50,IF(J37&lt;B51,A51,IF((J37&lt;B52),A52,"large")))</f>
        <v>E22</v>
      </c>
      <c r="M37" s="33">
        <f>J37/IF(L37=A50,B50,IF(L37=A51,B51,B52))</f>
        <v>0.95439068100358426</v>
      </c>
      <c r="N37" s="33">
        <f>K37/IF(L37=A50,C50,IF(L37=A51,C51,C52))</f>
        <v>0.56060606060606055</v>
      </c>
      <c r="O37" s="35">
        <f>IF(L37=A50,D50,IF(L37=A51,D51,D52))</f>
        <v>19.5</v>
      </c>
      <c r="P37" s="41"/>
      <c r="Q37" s="41"/>
      <c r="R37" s="42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15">
      <c r="A38" s="43">
        <f>SUM(前后级模块资源!C23+前后级模块资源!C38+(按资源筛选FPGA!C25*按资源筛选FPGA!C29)+(按资源筛选FPGA!E25*按资源筛选FPGA!E29)+(按资源筛选FPGA!G25*按资源筛选FPGA!G29)+(按资源筛选FPGA!I25*按资源筛选FPGA!I29)+(按资源筛选FPGA!K25*按资源筛选FPGA!K29)+(按资源筛选FPGA!M25*按资源筛选FPGA!M29)+(按资源筛选FPGA!O25*按资源筛选FPGA!O29)+(按资源筛选FPGA!Q25*按资源筛选FPGA!Q29))</f>
        <v>3532</v>
      </c>
      <c r="B38" s="10">
        <f>SUM(前后级模块资源!F23+前后级模块资源!F38+(按资源筛选FPGA!D25*按资源筛选FPGA!C29)+(按资源筛选FPGA!F25*按资源筛选FPGA!E29)+(按资源筛选FPGA!H25*按资源筛选FPGA!G29)+(按资源筛选FPGA!J25*按资源筛选FPGA!I29)+(按资源筛选FPGA!L25*按资源筛选FPGA!K29)+(按资源筛选FPGA!N25*按资源筛选FPGA!M29)+(按资源筛选FPGA!P25*按资源筛选FPGA!O29)+(按资源筛选FPGA!R25*按资源筛选FPGA!Q29))</f>
        <v>57</v>
      </c>
      <c r="C38" s="10" t="str">
        <f>IF(A38&lt;B45,A45,IF(A38&lt;B46,A46,IF((A38&lt;B47),A47,"large")))</f>
        <v>LX25</v>
      </c>
      <c r="D38" s="33">
        <f>A38/IF(C38=A45,B45,IF(C38=A46,B46,B47))</f>
        <v>0.93986162852581157</v>
      </c>
      <c r="E38" s="33">
        <f>B38/IF(C38=A45,C45,IF(C38=A46,C46,C47))</f>
        <v>0.54807692307692313</v>
      </c>
      <c r="F38" s="37">
        <f>IF(C38=A45,D45,IF(C38=A46,D46,D47))</f>
        <v>21</v>
      </c>
      <c r="G38" s="18">
        <f>A38*6</f>
        <v>21192</v>
      </c>
      <c r="H38" s="18">
        <v>5390</v>
      </c>
      <c r="I38" s="11">
        <v>1104</v>
      </c>
      <c r="J38" s="18">
        <f>SUM(G38+H38-I38)</f>
        <v>25478</v>
      </c>
      <c r="K38" s="10">
        <f t="shared" si="0"/>
        <v>57</v>
      </c>
      <c r="L38" s="10" t="str">
        <f>IF(J38&lt;B50,A50,IF(J38&lt;B51,A51,IF((J38&lt;B52),A52,"large")))</f>
        <v>large</v>
      </c>
      <c r="M38" s="33">
        <f>J38/IF(L38=A50,B50,IF(L38=A51,B51,B52))</f>
        <v>1.1414874551971326</v>
      </c>
      <c r="N38" s="33">
        <f>K38/IF(L38=A50,C50,IF(L38=A51,C51,C52))</f>
        <v>0.86363636363636365</v>
      </c>
      <c r="O38" s="35">
        <f>IF(L38=A50,D50,IF(L38=A51,D51,D52))</f>
        <v>19.5</v>
      </c>
      <c r="P38" s="41"/>
      <c r="Q38" s="41"/>
      <c r="R38" s="42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4.25" thickBot="1" x14ac:dyDescent="0.2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31" x14ac:dyDescent="0.1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1:31" x14ac:dyDescent="0.1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4" spans="1:31" x14ac:dyDescent="0.15">
      <c r="A44" t="s">
        <v>84</v>
      </c>
      <c r="B44" t="s">
        <v>85</v>
      </c>
      <c r="C44" t="s">
        <v>143</v>
      </c>
      <c r="D44" t="s">
        <v>177</v>
      </c>
    </row>
    <row r="45" spans="1:31" x14ac:dyDescent="0.15">
      <c r="A45" t="s">
        <v>86</v>
      </c>
      <c r="B45">
        <v>1430</v>
      </c>
      <c r="C45">
        <v>64</v>
      </c>
      <c r="D45" s="36">
        <v>10</v>
      </c>
    </row>
    <row r="46" spans="1:31" x14ac:dyDescent="0.15">
      <c r="A46" t="s">
        <v>87</v>
      </c>
      <c r="B46">
        <v>2278</v>
      </c>
      <c r="C46">
        <v>64</v>
      </c>
      <c r="D46" s="36">
        <v>15</v>
      </c>
    </row>
    <row r="47" spans="1:31" x14ac:dyDescent="0.15">
      <c r="A47" t="s">
        <v>88</v>
      </c>
      <c r="B47">
        <v>3758</v>
      </c>
      <c r="C47">
        <v>104</v>
      </c>
      <c r="D47" s="36">
        <v>21</v>
      </c>
    </row>
    <row r="49" spans="1:4" x14ac:dyDescent="0.15">
      <c r="A49" t="s">
        <v>89</v>
      </c>
      <c r="B49" t="s">
        <v>102</v>
      </c>
      <c r="C49" t="s">
        <v>144</v>
      </c>
      <c r="D49" t="s">
        <v>177</v>
      </c>
    </row>
    <row r="50" spans="1:4" x14ac:dyDescent="0.15">
      <c r="A50" t="s">
        <v>90</v>
      </c>
      <c r="B50">
        <v>10320</v>
      </c>
      <c r="C50">
        <v>46</v>
      </c>
      <c r="D50" s="34">
        <v>9.3000000000000007</v>
      </c>
    </row>
    <row r="51" spans="1:4" x14ac:dyDescent="0.15">
      <c r="A51" t="s">
        <v>91</v>
      </c>
      <c r="B51">
        <v>15408</v>
      </c>
      <c r="C51">
        <v>56</v>
      </c>
      <c r="D51" s="34">
        <v>14</v>
      </c>
    </row>
    <row r="52" spans="1:4" x14ac:dyDescent="0.15">
      <c r="A52" t="s">
        <v>92</v>
      </c>
      <c r="B52">
        <v>22320</v>
      </c>
      <c r="C52">
        <v>66</v>
      </c>
      <c r="D52" s="34">
        <v>19.5</v>
      </c>
    </row>
  </sheetData>
  <mergeCells count="123">
    <mergeCell ref="A1:R1"/>
    <mergeCell ref="A21:R21"/>
    <mergeCell ref="A26:A29"/>
    <mergeCell ref="A2:B2"/>
    <mergeCell ref="A6:A9"/>
    <mergeCell ref="A22:B22"/>
    <mergeCell ref="A23:A25"/>
    <mergeCell ref="B23:B25"/>
    <mergeCell ref="A32:A34"/>
    <mergeCell ref="B32:B34"/>
    <mergeCell ref="C32:C34"/>
    <mergeCell ref="E7:F7"/>
    <mergeCell ref="E8:F8"/>
    <mergeCell ref="E9:F9"/>
    <mergeCell ref="G6:H6"/>
    <mergeCell ref="G7:H7"/>
    <mergeCell ref="A3:A5"/>
    <mergeCell ref="B3:B5"/>
    <mergeCell ref="C9:D9"/>
    <mergeCell ref="A11:F11"/>
    <mergeCell ref="A31:F31"/>
    <mergeCell ref="F32:F34"/>
    <mergeCell ref="K8:L8"/>
    <mergeCell ref="I12:I14"/>
    <mergeCell ref="H32:H34"/>
    <mergeCell ref="I32:I34"/>
    <mergeCell ref="J32:J34"/>
    <mergeCell ref="K32:K34"/>
    <mergeCell ref="C3:D3"/>
    <mergeCell ref="E3:F3"/>
    <mergeCell ref="G3:H3"/>
    <mergeCell ref="I3:J3"/>
    <mergeCell ref="K3:L3"/>
    <mergeCell ref="C28:D28"/>
    <mergeCell ref="C29:D29"/>
    <mergeCell ref="E26:F26"/>
    <mergeCell ref="E27:F27"/>
    <mergeCell ref="E28:F28"/>
    <mergeCell ref="E29:F29"/>
    <mergeCell ref="K28:L28"/>
    <mergeCell ref="K29:L29"/>
    <mergeCell ref="M3:N3"/>
    <mergeCell ref="O3:P3"/>
    <mergeCell ref="Q3:R3"/>
    <mergeCell ref="C6:D6"/>
    <mergeCell ref="K6:L6"/>
    <mergeCell ref="K7:L7"/>
    <mergeCell ref="A12:A14"/>
    <mergeCell ref="B12:B14"/>
    <mergeCell ref="F12:F14"/>
    <mergeCell ref="I9:J9"/>
    <mergeCell ref="C12:C14"/>
    <mergeCell ref="G12:G14"/>
    <mergeCell ref="H12:H14"/>
    <mergeCell ref="C7:D7"/>
    <mergeCell ref="C8:D8"/>
    <mergeCell ref="D12:D14"/>
    <mergeCell ref="E12:E14"/>
    <mergeCell ref="E6:F6"/>
    <mergeCell ref="M23:N23"/>
    <mergeCell ref="O23:P23"/>
    <mergeCell ref="Q23:R23"/>
    <mergeCell ref="C26:D26"/>
    <mergeCell ref="C27:D27"/>
    <mergeCell ref="G26:H26"/>
    <mergeCell ref="G27:H27"/>
    <mergeCell ref="K26:L26"/>
    <mergeCell ref="K27:L27"/>
    <mergeCell ref="O26:P26"/>
    <mergeCell ref="O27:P27"/>
    <mergeCell ref="C23:D23"/>
    <mergeCell ref="E23:F23"/>
    <mergeCell ref="G23:H23"/>
    <mergeCell ref="I23:J23"/>
    <mergeCell ref="K23:L23"/>
    <mergeCell ref="M26:N26"/>
    <mergeCell ref="M27:N27"/>
    <mergeCell ref="Q26:R26"/>
    <mergeCell ref="Q27:R27"/>
    <mergeCell ref="M28:N28"/>
    <mergeCell ref="M29:N29"/>
    <mergeCell ref="G28:H28"/>
    <mergeCell ref="G29:H29"/>
    <mergeCell ref="I26:J26"/>
    <mergeCell ref="I27:J27"/>
    <mergeCell ref="I28:J28"/>
    <mergeCell ref="I29:J29"/>
    <mergeCell ref="O28:P28"/>
    <mergeCell ref="O29:P29"/>
    <mergeCell ref="Q28:R28"/>
    <mergeCell ref="Q29:R29"/>
    <mergeCell ref="O6:P6"/>
    <mergeCell ref="O7:P7"/>
    <mergeCell ref="O8:P8"/>
    <mergeCell ref="O9:P9"/>
    <mergeCell ref="Q6:R6"/>
    <mergeCell ref="Q7:R7"/>
    <mergeCell ref="Q8:R8"/>
    <mergeCell ref="Q9:R9"/>
    <mergeCell ref="C2:R2"/>
    <mergeCell ref="C22:R22"/>
    <mergeCell ref="L12:L14"/>
    <mergeCell ref="G11:L11"/>
    <mergeCell ref="O32:O34"/>
    <mergeCell ref="G31:O31"/>
    <mergeCell ref="J12:J14"/>
    <mergeCell ref="K12:K14"/>
    <mergeCell ref="M32:M34"/>
    <mergeCell ref="N32:N34"/>
    <mergeCell ref="D32:D34"/>
    <mergeCell ref="E32:E34"/>
    <mergeCell ref="K9:L9"/>
    <mergeCell ref="M6:N6"/>
    <mergeCell ref="M7:N7"/>
    <mergeCell ref="M8:N8"/>
    <mergeCell ref="M9:N9"/>
    <mergeCell ref="G8:H8"/>
    <mergeCell ref="G9:H9"/>
    <mergeCell ref="I6:J6"/>
    <mergeCell ref="I7:J7"/>
    <mergeCell ref="I8:J8"/>
    <mergeCell ref="L32:L34"/>
    <mergeCell ref="G32:G34"/>
  </mergeCells>
  <phoneticPr fontId="1" type="noConversion"/>
  <conditionalFormatting sqref="C6:D6">
    <cfRule type="cellIs" dxfId="15" priority="18" operator="greaterThan">
      <formula>0</formula>
    </cfRule>
  </conditionalFormatting>
  <conditionalFormatting sqref="C7:R9">
    <cfRule type="cellIs" dxfId="14" priority="17" operator="greaterThan">
      <formula>0</formula>
    </cfRule>
  </conditionalFormatting>
  <conditionalFormatting sqref="E6:R6">
    <cfRule type="cellIs" dxfId="13" priority="16" operator="greaterThan">
      <formula>0</formula>
    </cfRule>
  </conditionalFormatting>
  <conditionalFormatting sqref="C26:R29">
    <cfRule type="cellIs" dxfId="12" priority="15" operator="greaterThan">
      <formula>0</formula>
    </cfRule>
  </conditionalFormatting>
  <conditionalFormatting sqref="D1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{DA4695C4-2C17-4B1F-8E18-7CF1DD87E4AA}</x14:id>
        </ext>
      </extLst>
    </cfRule>
  </conditionalFormatting>
  <conditionalFormatting sqref="D16:D1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{6DF24B72-5159-439E-9889-03C6B3999A6A}</x14:id>
        </ext>
      </extLst>
    </cfRule>
  </conditionalFormatting>
  <conditionalFormatting sqref="E15:E1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{FB36F09E-4342-4982-9AD9-DA2108C1474B}</x14:id>
        </ext>
      </extLst>
    </cfRule>
  </conditionalFormatting>
  <conditionalFormatting sqref="K15:K1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{BAA90256-80D6-4F78-B098-26F4B9D3158A}</x14:id>
        </ext>
      </extLst>
    </cfRule>
  </conditionalFormatting>
  <conditionalFormatting sqref="J15:J1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{9A325F6B-F534-4A2B-8872-30B1589F872F}</x14:id>
        </ext>
      </extLst>
    </cfRule>
  </conditionalFormatting>
  <conditionalFormatting sqref="D35:D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{021EAB45-0196-4E06-8E9D-ECB36F246F9C}</x14:id>
        </ext>
      </extLst>
    </cfRule>
  </conditionalFormatting>
  <conditionalFormatting sqref="E35:E3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{A0955731-7186-4B8C-B202-064CFEF4432E}</x14:id>
        </ext>
      </extLst>
    </cfRule>
  </conditionalFormatting>
  <conditionalFormatting sqref="M35:M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{0837F015-B5A7-4520-B749-02E64B3053C3}</x14:id>
        </ext>
      </extLst>
    </cfRule>
  </conditionalFormatting>
  <conditionalFormatting sqref="N35:N3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{BB043B7C-D46B-400E-ABAC-017B1DA25A5A}</x14:id>
        </ext>
      </extLst>
    </cfRule>
  </conditionalFormatting>
  <conditionalFormatting sqref="D15:E18 J15:K18 D35:E38 M35:N3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{9B0A81A6-8191-4C47-AC4D-F463E3F1E882}</x14:id>
        </ext>
      </extLst>
    </cfRule>
  </conditionalFormatting>
  <conditionalFormatting sqref="C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{94FEAC2D-1377-442A-BA62-14E46003F8F1}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8 L15:L18 F35:F38 O35:O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{17F101F0-2995-465F-B50B-1C59A93F0C5B}</x14:id>
        </ext>
      </extLst>
    </cfRule>
  </conditionalFormatting>
  <dataValidations count="1">
    <dataValidation type="list" allowBlank="1" showInputMessage="1" showErrorMessage="1" sqref="E26:E29 K26:K29 I26:I29 O26:O29 C26:C29 M26:M29 Q26:Q29 G6:G9 E6:E9 C6:C9 Q6:Q9 O6:O9 M6:M9 K6:K9 I6:I9 G26:G29">
      <formula1>"0,1"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695C4-2C17-4B1F-8E18-7CF1DD87E4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6DF24B72-5159-439E-9889-03C6B3999A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D16:D18</xm:sqref>
        </x14:conditionalFormatting>
        <x14:conditionalFormatting xmlns:xm="http://schemas.microsoft.com/office/excel/2006/main">
          <x14:cfRule type="dataBar" id="{FB36F09E-4342-4982-9AD9-DA2108C147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E15:E18</xm:sqref>
        </x14:conditionalFormatting>
        <x14:conditionalFormatting xmlns:xm="http://schemas.microsoft.com/office/excel/2006/main">
          <x14:cfRule type="dataBar" id="{BAA90256-80D6-4F78-B098-26F4B9D315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9A325F6B-F534-4A2B-8872-30B1589F87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021EAB45-0196-4E06-8E9D-ECB36F246F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D35:D38</xm:sqref>
        </x14:conditionalFormatting>
        <x14:conditionalFormatting xmlns:xm="http://schemas.microsoft.com/office/excel/2006/main">
          <x14:cfRule type="dataBar" id="{A0955731-7186-4B8C-B202-064CFEF443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E35:E38</xm:sqref>
        </x14:conditionalFormatting>
        <x14:conditionalFormatting xmlns:xm="http://schemas.microsoft.com/office/excel/2006/main">
          <x14:cfRule type="dataBar" id="{0837F015-B5A7-4520-B749-02E64B305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M35:M38</xm:sqref>
        </x14:conditionalFormatting>
        <x14:conditionalFormatting xmlns:xm="http://schemas.microsoft.com/office/excel/2006/main">
          <x14:cfRule type="dataBar" id="{BB043B7C-D46B-400E-ABAC-017B1DA25A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N35:N38</xm:sqref>
        </x14:conditionalFormatting>
        <x14:conditionalFormatting xmlns:xm="http://schemas.microsoft.com/office/excel/2006/main">
          <x14:cfRule type="dataBar" id="{9B0A81A6-8191-4C47-AC4D-F463E3F1E8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D15:E18 J15:K18 D35:E38 M35:N38</xm:sqref>
        </x14:conditionalFormatting>
        <x14:conditionalFormatting xmlns:xm="http://schemas.microsoft.com/office/excel/2006/main">
          <x14:cfRule type="dataBar" id="{94FEAC2D-1377-442A-BA62-14E46003F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17F101F0-2995-465F-B50B-1C59A93F0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F15:F18 L15:L18 F35:F38 O35:O38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文档介绍</vt:lpstr>
      <vt:lpstr>版本记录</vt:lpstr>
      <vt:lpstr>Xilinx 器件资源列表</vt:lpstr>
      <vt:lpstr>Altera器件资源列表</vt:lpstr>
      <vt:lpstr>CY4 ddr 软核资源</vt:lpstr>
      <vt:lpstr>所用IO</vt:lpstr>
      <vt:lpstr>前后级模块资源</vt:lpstr>
      <vt:lpstr>可选模块资源</vt:lpstr>
      <vt:lpstr>按资源筛选FPGA</vt:lpstr>
      <vt:lpstr>帧缓存模块带宽</vt:lpstr>
      <vt:lpstr>DDR3 参数</vt:lpstr>
      <vt:lpstr>按资源筛选Spartan6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2014-06-20T09:41:38Z</dcterms:modified>
</cp:coreProperties>
</file>