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udhanshu.aggarwal\Downloads\Personal Docs\"/>
    </mc:Choice>
  </mc:AlternateContent>
  <xr:revisionPtr revIDLastSave="0" documentId="13_ncr:1_{0857ECA9-6F0F-4D68-9CE5-7774AF3FC3C0}" xr6:coauthVersionLast="44" xr6:coauthVersionMax="44" xr10:uidLastSave="{00000000-0000-0000-0000-000000000000}"/>
  <bookViews>
    <workbookView xWindow="-110" yWindow="-110" windowWidth="19420" windowHeight="11020" xr2:uid="{03FF1F2B-7215-4E18-8BEF-0A8F36A04C79}"/>
  </bookViews>
  <sheets>
    <sheet name="BanksList" sheetId="4" r:id="rId1"/>
    <sheet name="SelectedBanks" sheetId="5" r:id="rId2"/>
    <sheet name="Taxonomy" sheetId="1" state="hidden" r:id="rId3"/>
    <sheet name="Sheet2" sheetId="2" state="hidden" r:id="rId4"/>
    <sheet name="Sheet3" sheetId="3" state="hidden"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4" i="4" l="1"/>
  <c r="Z4" i="4" s="1"/>
  <c r="AA4" i="4" s="1"/>
  <c r="Y5" i="4"/>
  <c r="Z5" i="4" s="1"/>
  <c r="AA5" i="4" s="1"/>
  <c r="Y6" i="4"/>
  <c r="Z6" i="4" s="1"/>
  <c r="AA6" i="4" s="1"/>
  <c r="Y7" i="4"/>
  <c r="Z7" i="4" s="1"/>
  <c r="AA7" i="4" s="1"/>
  <c r="Y8" i="4"/>
  <c r="Z8" i="4" s="1"/>
  <c r="AA8" i="4" s="1"/>
  <c r="Y9" i="4"/>
  <c r="Z9" i="4" s="1"/>
  <c r="AA9" i="4" s="1"/>
  <c r="Y10" i="4"/>
  <c r="Z10" i="4" s="1"/>
  <c r="AA10" i="4" s="1"/>
  <c r="Y11" i="4"/>
  <c r="Z11" i="4" s="1"/>
  <c r="AA11" i="4" s="1"/>
  <c r="Y12" i="4"/>
  <c r="Z12" i="4" s="1"/>
  <c r="AA12" i="4" s="1"/>
  <c r="Y13" i="4"/>
  <c r="Z13" i="4" s="1"/>
  <c r="AA13" i="4" s="1"/>
  <c r="Y14" i="4"/>
  <c r="Z14" i="4" s="1"/>
  <c r="AA14" i="4" s="1"/>
  <c r="Y15" i="4"/>
  <c r="Z15" i="4" s="1"/>
  <c r="AA15" i="4" s="1"/>
  <c r="Y16" i="4"/>
  <c r="Z16" i="4" s="1"/>
  <c r="AA16" i="4" s="1"/>
  <c r="Y17" i="4"/>
  <c r="Z17" i="4" s="1"/>
  <c r="AA17" i="4" s="1"/>
  <c r="Y18" i="4"/>
  <c r="Z18" i="4" s="1"/>
  <c r="AA18" i="4" s="1"/>
  <c r="Y19" i="4"/>
  <c r="Z19" i="4" s="1"/>
  <c r="AA19" i="4" s="1"/>
  <c r="Y20" i="4"/>
  <c r="Z20" i="4" s="1"/>
  <c r="AA20" i="4" s="1"/>
  <c r="Y3" i="4"/>
  <c r="Z3" i="4" s="1"/>
  <c r="AA3" i="4" s="1"/>
  <c r="M4" i="4"/>
  <c r="M5" i="4"/>
  <c r="M6" i="4"/>
  <c r="M7" i="4"/>
  <c r="M8" i="4"/>
  <c r="M9" i="4"/>
  <c r="M10" i="4"/>
  <c r="M11" i="4"/>
  <c r="M12" i="4"/>
  <c r="M13" i="4"/>
  <c r="M14" i="4"/>
  <c r="M15" i="4"/>
  <c r="M16" i="4"/>
  <c r="M17" i="4"/>
  <c r="M18" i="4"/>
  <c r="M19" i="4"/>
  <c r="M20" i="4"/>
  <c r="M3" i="4"/>
  <c r="U4" i="4"/>
  <c r="U15" i="4"/>
  <c r="U19" i="4"/>
  <c r="U16" i="4"/>
  <c r="U9" i="4"/>
  <c r="U8" i="4"/>
  <c r="U3" i="4"/>
  <c r="U10" i="4"/>
  <c r="U17" i="4"/>
  <c r="U13" i="4"/>
  <c r="U6" i="4"/>
  <c r="U5" i="4"/>
  <c r="U20" i="4"/>
  <c r="U7" i="4"/>
  <c r="U14" i="4"/>
  <c r="U18" i="4"/>
  <c r="U11" i="4"/>
  <c r="U12" i="4"/>
  <c r="T4" i="4"/>
  <c r="T15" i="4"/>
  <c r="T19" i="4"/>
  <c r="T16" i="4"/>
  <c r="T9" i="4"/>
  <c r="T8" i="4"/>
  <c r="T3" i="4"/>
  <c r="T10" i="4"/>
  <c r="T17" i="4"/>
  <c r="T13" i="4"/>
  <c r="T6" i="4"/>
  <c r="T5" i="4"/>
  <c r="T20" i="4"/>
  <c r="T7" i="4"/>
  <c r="T14" i="4"/>
  <c r="T18" i="4"/>
  <c r="T11" i="4"/>
  <c r="T12" i="4"/>
  <c r="S4" i="4"/>
  <c r="S15" i="4"/>
  <c r="S19" i="4"/>
  <c r="S16" i="4"/>
  <c r="S9" i="4"/>
  <c r="S8" i="4"/>
  <c r="S3" i="4"/>
  <c r="S10" i="4"/>
  <c r="S17" i="4"/>
  <c r="S13" i="4"/>
  <c r="S6" i="4"/>
  <c r="S5" i="4"/>
  <c r="S20" i="4"/>
  <c r="S7" i="4"/>
  <c r="S14" i="4"/>
  <c r="S18" i="4"/>
  <c r="S11" i="4"/>
  <c r="S12" i="4"/>
  <c r="R4" i="4"/>
  <c r="R15" i="4"/>
  <c r="R19" i="4"/>
  <c r="R16" i="4"/>
  <c r="R9" i="4"/>
  <c r="R8" i="4"/>
  <c r="R3" i="4"/>
  <c r="R10" i="4"/>
  <c r="R17" i="4"/>
  <c r="R13" i="4"/>
  <c r="R6" i="4"/>
  <c r="R5" i="4"/>
  <c r="R20" i="4"/>
  <c r="R7" i="4"/>
  <c r="R14" i="4"/>
  <c r="R18" i="4"/>
  <c r="R11" i="4"/>
  <c r="R12" i="4"/>
  <c r="Q4" i="4"/>
  <c r="Q15" i="4"/>
  <c r="Q19" i="4"/>
  <c r="Q16" i="4"/>
  <c r="Q9" i="4"/>
  <c r="Q8" i="4"/>
  <c r="Q3" i="4"/>
  <c r="Q10" i="4"/>
  <c r="Q17" i="4"/>
  <c r="Q13" i="4"/>
  <c r="Q6" i="4"/>
  <c r="Q5" i="4"/>
  <c r="Q20" i="4"/>
  <c r="Q7" i="4"/>
  <c r="Q14" i="4"/>
  <c r="Q18" i="4"/>
  <c r="Q11" i="4"/>
  <c r="Q12" i="4"/>
  <c r="P4" i="4"/>
  <c r="P15" i="4"/>
  <c r="P19" i="4"/>
  <c r="P16" i="4"/>
  <c r="P9" i="4"/>
  <c r="P8" i="4"/>
  <c r="P3" i="4"/>
  <c r="P10" i="4"/>
  <c r="P17" i="4"/>
  <c r="P13" i="4"/>
  <c r="P6" i="4"/>
  <c r="P5" i="4"/>
  <c r="P20" i="4"/>
  <c r="P7" i="4"/>
  <c r="P14" i="4"/>
  <c r="P18" i="4"/>
  <c r="P11" i="4"/>
  <c r="P12" i="4"/>
  <c r="O4" i="4"/>
  <c r="O15" i="4"/>
  <c r="O19" i="4"/>
  <c r="O16" i="4"/>
  <c r="O9" i="4"/>
  <c r="O8" i="4"/>
  <c r="O3" i="4"/>
  <c r="O10" i="4"/>
  <c r="O17" i="4"/>
  <c r="O13" i="4"/>
  <c r="O6" i="4"/>
  <c r="O5" i="4"/>
  <c r="O20" i="4"/>
  <c r="O7" i="4"/>
  <c r="O14" i="4"/>
  <c r="O18" i="4"/>
  <c r="O11" i="4"/>
  <c r="O12" i="4"/>
  <c r="N4" i="4"/>
  <c r="N15" i="4"/>
  <c r="N19" i="4"/>
  <c r="N16" i="4"/>
  <c r="N9" i="4"/>
  <c r="N8" i="4"/>
  <c r="N3" i="4"/>
  <c r="N10" i="4"/>
  <c r="N17" i="4"/>
  <c r="N13" i="4"/>
  <c r="N6" i="4"/>
  <c r="N5" i="4"/>
  <c r="N20" i="4"/>
  <c r="N7" i="4"/>
  <c r="N14" i="4"/>
  <c r="N18" i="4"/>
  <c r="N11" i="4"/>
  <c r="N12" i="4"/>
  <c r="V20" i="4" l="1"/>
  <c r="V9" i="4"/>
  <c r="V5" i="4"/>
  <c r="V16" i="4"/>
  <c r="V7" i="4"/>
  <c r="V8" i="4"/>
  <c r="V18" i="4"/>
  <c r="V10" i="4"/>
  <c r="V19" i="4"/>
  <c r="V14" i="4"/>
  <c r="V3" i="4"/>
  <c r="V6" i="4"/>
  <c r="V12" i="4"/>
  <c r="V13" i="4"/>
  <c r="V15" i="4"/>
  <c r="V11" i="4"/>
  <c r="V17" i="4"/>
  <c r="V4" i="4"/>
</calcChain>
</file>

<file path=xl/sharedStrings.xml><?xml version="1.0" encoding="utf-8"?>
<sst xmlns="http://schemas.openxmlformats.org/spreadsheetml/2006/main" count="262" uniqueCount="183">
  <si>
    <t xml:space="preserve">P/E - </t>
  </si>
  <si>
    <t xml:space="preserve">Market Cap - </t>
  </si>
  <si>
    <t>Value of Share * Number of Share</t>
  </si>
  <si>
    <t xml:space="preserve">Earning Per Share (EPS) – </t>
  </si>
  <si>
    <t>Price/Earning</t>
  </si>
  <si>
    <t>Net Profit/Number of Share</t>
  </si>
  <si>
    <t>More the EPS more the earnings</t>
  </si>
  <si>
    <t>Less ratio more profit</t>
  </si>
  <si>
    <t>Should compare the ratio with their historical data and profit growth</t>
  </si>
  <si>
    <t>Histotical data to get the jist of how P/E moved</t>
  </si>
  <si>
    <t>If profit growth shows an upward trend then P/E might be realted</t>
  </si>
  <si>
    <t>HUL</t>
  </si>
  <si>
    <t>Colgate</t>
  </si>
  <si>
    <t>Britannia</t>
  </si>
  <si>
    <t>Infosys</t>
  </si>
  <si>
    <t>HDFC Bank</t>
  </si>
  <si>
    <t>Enterprise Value -</t>
  </si>
  <si>
    <t>Market Cap - Debt + Cash</t>
  </si>
  <si>
    <t>Adlabs Entertainment Ltd.</t>
  </si>
  <si>
    <t>Mostly Enterpirse Value &gt; Market Cap</t>
  </si>
  <si>
    <t>NBCC (India) Ltd.</t>
  </si>
  <si>
    <t>Aggar ek bnda kisi shop ko kharidne jaata hai, and us shop ke locker mai kuch paisa pda hai, that paisa is also my property. But aggar kal ko uss shop ka koi EMI bcha hai to who bhi mujhe pay krna hai</t>
  </si>
  <si>
    <t>Less the enterprise value greater is the chance to but the share of that company</t>
  </si>
  <si>
    <t>Enterprise Value tending to zero and Cash balance is surplus</t>
  </si>
  <si>
    <t xml:space="preserve">Standalone Enterprise Value - </t>
  </si>
  <si>
    <t>Consolidated Enterprise Value</t>
  </si>
  <si>
    <t>Value of the company for the business they are doing</t>
  </si>
  <si>
    <t>Value of the company for the business they are investing</t>
  </si>
  <si>
    <t>Tata Motors Ltd.</t>
  </si>
  <si>
    <t>Tata Steel Ltd.</t>
  </si>
  <si>
    <t>P/B -</t>
  </si>
  <si>
    <t>Price/Booked Value</t>
  </si>
  <si>
    <t>Should be tending towards zero</t>
  </si>
  <si>
    <t>Theoratically speaking, aggar company pua business bechna chaahti hai toh usko ek share ke price ke peeche kitna paisa dena rahega apne investors ko</t>
  </si>
  <si>
    <t xml:space="preserve"> </t>
  </si>
  <si>
    <t>Info Edge (India) Ltd.</t>
  </si>
  <si>
    <t>Mostly used in hardware companies such as cement, steel etc</t>
  </si>
  <si>
    <t>If earning = 0 then company is in loss</t>
  </si>
  <si>
    <t>Coal India Ltd.</t>
  </si>
  <si>
    <t xml:space="preserve">Dividend Yield - </t>
  </si>
  <si>
    <t>Aggar copmany ne koi profit kmaaya toh uska ek hissa aggar apn investors mai baant de toh usse dividend kehte hai</t>
  </si>
  <si>
    <t>Stable company mostly aapko dividend zayada de skte hai</t>
  </si>
  <si>
    <t>Dividend Yield ka example</t>
  </si>
  <si>
    <t>Low growth company, price ka share dheere dheere badhega</t>
  </si>
  <si>
    <t>Face Value -</t>
  </si>
  <si>
    <t>MRF Ltd.</t>
  </si>
  <si>
    <t>Face Value</t>
  </si>
  <si>
    <t>Value set by promoter for the initial share offering</t>
  </si>
  <si>
    <t>Promoter Holding</t>
  </si>
  <si>
    <t>Zee Learn Ltd.</t>
  </si>
  <si>
    <t>ITC</t>
  </si>
  <si>
    <t>Promoter Holding -</t>
  </si>
  <si>
    <t>Part ot the compony owned by the intial promoters</t>
  </si>
  <si>
    <t>Should be 40% or more</t>
  </si>
  <si>
    <t>Exception for companies are owned by n number of different investors such as ITC or Banks</t>
  </si>
  <si>
    <t>Try to find correlation with pledge</t>
  </si>
  <si>
    <t>Pledge -</t>
  </si>
  <si>
    <t>Percentage of promoter holding which is given out as a security to banks</t>
  </si>
  <si>
    <t>P/E</t>
  </si>
  <si>
    <t>Enterprise Value</t>
  </si>
  <si>
    <t>Debt</t>
  </si>
  <si>
    <t>Cash</t>
  </si>
  <si>
    <t>Standalone/Consolidated</t>
  </si>
  <si>
    <t>P/B</t>
  </si>
  <si>
    <t>Book Value</t>
  </si>
  <si>
    <t>Pledge</t>
  </si>
  <si>
    <t xml:space="preserve">PAT Margin - </t>
  </si>
  <si>
    <t>Profit After Tax</t>
  </si>
  <si>
    <t xml:space="preserve">ROE - </t>
  </si>
  <si>
    <t>Return on Equity</t>
  </si>
  <si>
    <t>(SP - CP)/SP</t>
  </si>
  <si>
    <t>(SP - CP)/CP</t>
  </si>
  <si>
    <t>Eicher Motors</t>
  </si>
  <si>
    <t>PAT</t>
  </si>
  <si>
    <t>ROE</t>
  </si>
  <si>
    <t>Page Industries</t>
  </si>
  <si>
    <t>Total Debt/Equity</t>
  </si>
  <si>
    <t>Should be near 0</t>
  </si>
  <si>
    <t>In general more than 20%</t>
  </si>
  <si>
    <t>Assest Turnover</t>
  </si>
  <si>
    <t>More the assesst turnover more better investment</t>
  </si>
  <si>
    <t>Uber/Ola</t>
  </si>
  <si>
    <t>Cash Cycle</t>
  </si>
  <si>
    <t>Ek bnde ne kisi se cash liya aur shart rkhi ki mai tujhe 40 din k baad paise return krunga. But ab uss bnde ne jo smaan lena/bechna tha who saara procedure usne 10 din k andar andar kr liya and he has the capacity to pay the money for the raw material that he got from others. But kyunki usne bola tha ki mai 40 din ke baad dunga toh iss process mai cash cycle ho gaya -33. Credit Card se relate kr skte h apn</t>
  </si>
  <si>
    <t>Less the cash cycle more stable the company</t>
  </si>
  <si>
    <t>Tata Consultancy Services</t>
  </si>
  <si>
    <t>Split</t>
  </si>
  <si>
    <t>Bonus</t>
  </si>
  <si>
    <t>Marico Ltd.</t>
  </si>
  <si>
    <t>Godrej Consumer</t>
  </si>
  <si>
    <t>Marico LTD.</t>
  </si>
  <si>
    <t>Operating Cash Flow</t>
  </si>
  <si>
    <t>Net Profit</t>
  </si>
  <si>
    <t>Paisa jo ek company kmaa rhi hai by selling off their products.</t>
  </si>
  <si>
    <t>Yeh mostly aapke Net Profit ke aas paas hona chaiye</t>
  </si>
  <si>
    <t>Operating Cash Flow (CFO)</t>
  </si>
  <si>
    <t>Profit After Tax (PAT)</t>
  </si>
  <si>
    <t>Should be tending towards 1</t>
  </si>
  <si>
    <t>CFO/PAT</t>
  </si>
  <si>
    <t>Right Issue</t>
  </si>
  <si>
    <t>See the example from the video.</t>
  </si>
  <si>
    <t>In general, aggar right issue lgaaogey and kharidogey to better hai.</t>
  </si>
  <si>
    <t>Avoid kro aisi companies jo rights issue regularly laa rhi h</t>
  </si>
  <si>
    <t>CASA%</t>
  </si>
  <si>
    <t>(Number of current account + Savings Account)/Total Deposit</t>
  </si>
  <si>
    <t>Percentage Value. More the CASA better the bank</t>
  </si>
  <si>
    <t>Bank Terms</t>
  </si>
  <si>
    <t>Net NPA%</t>
  </si>
  <si>
    <t>Non Performing Asset</t>
  </si>
  <si>
    <t>Should be towards 0%</t>
  </si>
  <si>
    <t>100 rupaye din loan pr aur aggar 2 rupaye waapis nhi aa skte kyunki loan lene waale ne diwaliya nikal diya toh NPA% 2% hua</t>
  </si>
  <si>
    <t>Cost of Liabilities%</t>
  </si>
  <si>
    <t>Interest to be paid by the bank on different products such as savings accounts, FDs etc.</t>
  </si>
  <si>
    <t>100 rupaye diye and aggar 4% ka CoL% hai toh that means $/- on an average bank ko interest dena pdta hai</t>
  </si>
  <si>
    <t>Advance Growth</t>
  </si>
  <si>
    <t>Loans offered by bank</t>
  </si>
  <si>
    <t>Should be more in value</t>
  </si>
  <si>
    <t>aggar pichle saal 100 tha and abhi yeh growth number 20% bta rha hai toh that mean iss saal bank ne 120 ka loan diya hai</t>
  </si>
  <si>
    <t>But isko NPA ke saath compare kr lena chaiye. Kyunki loan jayada dena issue nhi hai pr aggar who loan waapis naa aaaya to major issue hai</t>
  </si>
  <si>
    <t>Kotak Mahindra Bank</t>
  </si>
  <si>
    <t>CAR%</t>
  </si>
  <si>
    <t>Capital Adequacy Ratio</t>
  </si>
  <si>
    <t>Capacity of the bank to disperse the funds. Allows it to improve Advance Growth</t>
  </si>
  <si>
    <t>NPA% km rkho, CASA badhaao, Jisse CAR % maintain ya upar jaayega and hence aapka Advance growth badhega</t>
  </si>
  <si>
    <t>Zydus</t>
  </si>
  <si>
    <t>Dabur</t>
  </si>
  <si>
    <t>Managaement Discussion &amp; Analysis</t>
  </si>
  <si>
    <t>NIM</t>
  </si>
  <si>
    <t>Net Interest Margin</t>
  </si>
  <si>
    <t>Aggar bank k e pass 100 rupaye kisi ne deposit kiya toh bank ko uss pr 4% interest dena hota hai but iska kuch part who aage loan mai de deta hai @ say 12% interest. Toh 12% of 80 - 4% of 100 roughly 6?- hota hai this is NIM</t>
  </si>
  <si>
    <t>ROA %</t>
  </si>
  <si>
    <t>Return on Investment</t>
  </si>
  <si>
    <t>Bank ne loan diya toh usko us pr kitna % return milega. Bank ke liye assests uske Loans hai</t>
  </si>
  <si>
    <t>Bank Names</t>
  </si>
  <si>
    <t>CASA</t>
  </si>
  <si>
    <t>ROA</t>
  </si>
  <si>
    <t>NPA</t>
  </si>
  <si>
    <t>Capital Adequacy</t>
  </si>
  <si>
    <t>Advances Growth</t>
  </si>
  <si>
    <t>Bank of Baroda</t>
  </si>
  <si>
    <t>Canara Bank</t>
  </si>
  <si>
    <t>Central Bank Of India</t>
  </si>
  <si>
    <t>State Bank Of India</t>
  </si>
  <si>
    <t>Punjab National Bank</t>
  </si>
  <si>
    <t>UCO Bank</t>
  </si>
  <si>
    <t>Axis Bank</t>
  </si>
  <si>
    <t>Bandhan Bank</t>
  </si>
  <si>
    <t>City Union Bank</t>
  </si>
  <si>
    <t>DCB Bank</t>
  </si>
  <si>
    <t>ICICI Bank</t>
  </si>
  <si>
    <t>IDBI Bank</t>
  </si>
  <si>
    <t>IDFC Bank</t>
  </si>
  <si>
    <t>IndusInd Bank</t>
  </si>
  <si>
    <t>RBL Bank</t>
  </si>
  <si>
    <t>Yes Bank</t>
  </si>
  <si>
    <t>Indian Railway Catering &amp; Tourism Corpn. LTD</t>
  </si>
  <si>
    <t>Current Price</t>
  </si>
  <si>
    <t>52 Week High</t>
  </si>
  <si>
    <t>52 Week Low</t>
  </si>
  <si>
    <t>HDFC Assest Management Company</t>
  </si>
  <si>
    <t>HDFC Life Insurance</t>
  </si>
  <si>
    <t>Link</t>
  </si>
  <si>
    <t>D High</t>
  </si>
  <si>
    <t>P/B Score</t>
  </si>
  <si>
    <t>CASA Score</t>
  </si>
  <si>
    <t>ROE Score</t>
  </si>
  <si>
    <t>ROA Score</t>
  </si>
  <si>
    <t>NPA Score</t>
  </si>
  <si>
    <t>NIM Score</t>
  </si>
  <si>
    <t>Total</t>
  </si>
  <si>
    <t>CA Score</t>
  </si>
  <si>
    <t>AG Score</t>
  </si>
  <si>
    <t>Risk</t>
  </si>
  <si>
    <t>Low</t>
  </si>
  <si>
    <t>Medium</t>
  </si>
  <si>
    <t>High</t>
  </si>
  <si>
    <t>Amount to Invest</t>
  </si>
  <si>
    <t># Shares</t>
  </si>
  <si>
    <t>Profit</t>
  </si>
  <si>
    <t>Profit %</t>
  </si>
  <si>
    <t>Sum of Profit</t>
  </si>
  <si>
    <t>Grand Total</t>
  </si>
  <si>
    <t>Sum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</si>
</sst>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0">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xf>
    <xf numFmtId="9" fontId="0" fillId="0" borderId="0" xfId="4" applyFont="1"/>
    <xf numFmtId="0" fontId="0" fillId="0" borderId="1" xfId="0" applyBorder="1"/>
    <xf numFmtId="10" fontId="0" fillId="0" borderId="0" xfId="4" applyNumberFormat="1" applyFont="1"/>
    <xf numFmtId="164" fontId="0" fillId="0" borderId="0" xfId="0" applyNumberFormat="1"/>
    <xf numFmtId="164" fontId="0" fillId="0" borderId="1" xfId="0" applyNumberFormat="1" applyBorder="1"/>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left"/>
    </xf>
    <xf numFmtId="0" fontId="2" fillId="0" borderId="1" xfId="1" applyBorder="1" applyAlignment="1">
      <alignment horizontal="left"/>
    </xf>
    <xf numFmtId="43" fontId="0" fillId="0" borderId="0" xfId="2" applyFont="1"/>
    <xf numFmtId="43" fontId="0" fillId="0" borderId="1" xfId="2" applyFont="1" applyBorder="1"/>
    <xf numFmtId="43" fontId="0" fillId="0" borderId="1" xfId="0" applyNumberFormat="1" applyBorder="1"/>
    <xf numFmtId="0" fontId="0" fillId="0" borderId="1" xfId="0" applyBorder="1" applyAlignment="1"/>
    <xf numFmtId="10" fontId="0" fillId="0" borderId="1" xfId="4" applyNumberFormat="1" applyFont="1" applyBorder="1" applyAlignment="1"/>
    <xf numFmtId="164" fontId="0" fillId="0" borderId="1" xfId="4" applyNumberFormat="1" applyFont="1" applyFill="1" applyBorder="1" applyAlignment="1"/>
    <xf numFmtId="43" fontId="0" fillId="0" borderId="1" xfId="2" applyFont="1" applyBorder="1" applyAlignment="1"/>
    <xf numFmtId="164" fontId="0" fillId="0" borderId="1" xfId="0" applyNumberFormat="1" applyBorder="1" applyAlignment="1"/>
    <xf numFmtId="2" fontId="0" fillId="0" borderId="1" xfId="0" applyNumberFormat="1" applyBorder="1" applyAlignment="1"/>
    <xf numFmtId="9" fontId="0" fillId="0" borderId="1" xfId="4" applyFont="1" applyBorder="1" applyAlignment="1"/>
    <xf numFmtId="44" fontId="0" fillId="0" borderId="0" xfId="3" applyFont="1"/>
    <xf numFmtId="44" fontId="0" fillId="0" borderId="1" xfId="3" applyFont="1" applyBorder="1"/>
    <xf numFmtId="44" fontId="0" fillId="0" borderId="1" xfId="0" applyNumberFormat="1" applyBorder="1" applyAlignment="1">
      <alignment horizontal="center"/>
    </xf>
    <xf numFmtId="10" fontId="0" fillId="0" borderId="9" xfId="4" applyNumberFormat="1" applyFont="1" applyBorder="1" applyAlignment="1">
      <alignment horizontal="center"/>
    </xf>
    <xf numFmtId="43" fontId="0" fillId="0" borderId="4" xfId="2" applyFont="1" applyFill="1" applyBorder="1" applyAlignment="1">
      <alignment horizontal="center"/>
    </xf>
    <xf numFmtId="44" fontId="0" fillId="0" borderId="4" xfId="3" applyFont="1" applyFill="1" applyBorder="1" applyAlignment="1"/>
    <xf numFmtId="0" fontId="0" fillId="0" borderId="4" xfId="0" applyBorder="1"/>
    <xf numFmtId="0" fontId="0" fillId="0" borderId="4"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44" fontId="0" fillId="0" borderId="3" xfId="3" applyFont="1" applyBorder="1"/>
    <xf numFmtId="43" fontId="0" fillId="0" borderId="3" xfId="2" applyFont="1" applyBorder="1"/>
    <xf numFmtId="44" fontId="0" fillId="0" borderId="3" xfId="0" applyNumberFormat="1" applyBorder="1" applyAlignment="1">
      <alignment horizontal="center"/>
    </xf>
    <xf numFmtId="10" fontId="0" fillId="0" borderId="5" xfId="4" applyNumberFormat="1" applyFont="1" applyBorder="1" applyAlignment="1">
      <alignment horizontal="center"/>
    </xf>
    <xf numFmtId="0" fontId="0" fillId="0" borderId="10" xfId="0" applyBorder="1" applyAlignment="1"/>
    <xf numFmtId="0" fontId="0" fillId="0" borderId="8" xfId="0" applyBorder="1" applyAlignment="1"/>
    <xf numFmtId="0" fontId="0" fillId="0" borderId="4" xfId="0" applyBorder="1" applyAlignment="1"/>
    <xf numFmtId="10" fontId="0" fillId="0" borderId="4" xfId="4" applyNumberFormat="1" applyFont="1" applyBorder="1" applyAlignment="1"/>
    <xf numFmtId="164" fontId="0" fillId="0" borderId="4" xfId="4" applyNumberFormat="1" applyFont="1" applyFill="1" applyBorder="1" applyAlignment="1"/>
    <xf numFmtId="9" fontId="0" fillId="0" borderId="4" xfId="4" applyFont="1" applyFill="1" applyBorder="1" applyAlignment="1"/>
    <xf numFmtId="43" fontId="0" fillId="0" borderId="4" xfId="2" applyFont="1" applyFill="1" applyBorder="1" applyAlignment="1"/>
    <xf numFmtId="43" fontId="0" fillId="0" borderId="4" xfId="2" applyFont="1" applyBorder="1" applyAlignment="1"/>
    <xf numFmtId="0" fontId="0" fillId="0" borderId="6" xfId="0" applyBorder="1" applyAlignment="1"/>
    <xf numFmtId="0" fontId="0" fillId="0" borderId="3" xfId="0" applyBorder="1" applyAlignment="1"/>
    <xf numFmtId="10" fontId="0" fillId="0" borderId="3" xfId="4" applyNumberFormat="1" applyFont="1" applyBorder="1" applyAlignment="1"/>
    <xf numFmtId="164" fontId="0" fillId="0" borderId="3" xfId="0" applyNumberFormat="1" applyBorder="1" applyAlignment="1"/>
    <xf numFmtId="43" fontId="0" fillId="0" borderId="3" xfId="2" applyFont="1" applyBorder="1" applyAlignment="1"/>
    <xf numFmtId="9" fontId="0" fillId="0" borderId="3" xfId="4" applyFont="1" applyBorder="1" applyAlignment="1"/>
    <xf numFmtId="0" fontId="0" fillId="0" borderId="1" xfId="0" pivotButton="1" applyBorder="1"/>
    <xf numFmtId="10" fontId="0" fillId="0" borderId="1" xfId="0" applyNumberFormat="1" applyBorder="1"/>
    <xf numFmtId="44" fontId="0" fillId="2" borderId="1" xfId="0" applyNumberForma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2" fillId="0" borderId="1" xfId="1" applyBorder="1" applyAlignment="1">
      <alignment horizontal="center" vertical="center"/>
    </xf>
    <xf numFmtId="0" fontId="0" fillId="0" borderId="1" xfId="0" applyBorder="1" applyAlignment="1">
      <alignment horizontal="center" vertical="center"/>
    </xf>
  </cellXfs>
  <cellStyles count="5">
    <cellStyle name="Comma" xfId="2" builtinId="3"/>
    <cellStyle name="Currency" xfId="3" builtinId="4"/>
    <cellStyle name="Hyperlink" xfId="1" builtinId="8"/>
    <cellStyle name="Normal" xfId="0" builtinId="0"/>
    <cellStyle name="Percent" xfId="4" builtinId="5"/>
  </cellStyles>
  <dxfs count="13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_([$$-409]* \(#,##0.00\);_([$$-409]* &quot;-&quot;??_);_(@_)"/>
    </dxf>
    <dxf>
      <numFmt numFmtId="164" formatCode="_([$$-409]* #,##0.00_);_([$$-409]* \(#,##0.00\);_([$$-409]* &quot;-&quot;??_);_(@_)"/>
    </dxf>
    <dxf>
      <numFmt numFmtId="14" formatCode="0.00%"/>
    </dxf>
    <dxf>
      <numFmt numFmtId="14"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_([$$-409]* \(#,##0.00\);_([$$-409]* &quot;-&quot;??_);_(@_)"/>
    </dxf>
    <dxf>
      <numFmt numFmtId="164" formatCode="_([$$-409]* #,##0.00_);_([$$-409]* \(#,##0.00\);_([$$-409]* &quot;-&quot;??_);_(@_)"/>
    </dxf>
    <dxf>
      <numFmt numFmtId="14" formatCode="0.00%"/>
    </dxf>
    <dxf>
      <numFmt numFmtId="14"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_([$$-409]* \(#,##0.00\);_([$$-409]* &quot;-&quot;??_);_(@_)"/>
    </dxf>
    <dxf>
      <numFmt numFmtId="164" formatCode="_([$$-409]* #,##0.00_);_([$$-409]* \(#,##0.00\);_([$$-409]* &quot;-&quot;??_);_(@_)"/>
    </dxf>
    <dxf>
      <numFmt numFmtId="14" formatCode="0.00%"/>
    </dxf>
    <dxf>
      <numFmt numFmtId="14"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_([$$-409]* \(#,##0.00\);_([$$-409]* &quot;-&quot;??_);_(@_)"/>
    </dxf>
    <dxf>
      <numFmt numFmtId="164" formatCode="_([$$-409]* #,##0.00_);_([$$-409]* \(#,##0.00\);_([$$-409]* &quot;-&quot;??_);_(@_)"/>
    </dxf>
    <dxf>
      <numFmt numFmtId="14" formatCode="0.00%"/>
    </dxf>
    <dxf>
      <numFmt numFmtId="14"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dxf>
    <dxf>
      <numFmt numFmtId="14" formatCode="0.00%"/>
    </dxf>
    <dxf>
      <numFmt numFmtId="164" formatCode="_([$$-409]* #,##0.00_);_([$$-409]* \(#,##0.00\);_([$$-409]* &quot;-&quot;??_);_(@_)"/>
    </dxf>
    <dxf>
      <numFmt numFmtId="164"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409]* #,##0.00_);_([$$-409]* \(#,##0.00\);_([$$-409]*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409]* #,##0.00_);_([$$-409]* \(#,##0.00\);_([$$-409]*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409]* #,##0.00_);_([$$-409]* \(#,##0.00\);_([$$-409]*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nshu Aggarwal" refreshedDate="43938.163710300927" createdVersion="6" refreshedVersion="6" minRefreshableVersion="3" recordCount="18" xr:uid="{EB057F0D-37D4-4B0F-9178-7BEA372DB7AF}">
  <cacheSource type="worksheet">
    <worksheetSource name="Table2"/>
  </cacheSource>
  <cacheFields count="27">
    <cacheField name="Bank Names" numFmtId="0">
      <sharedItems count="18">
        <s v="HDFC Bank"/>
        <s v="Bandhan Bank"/>
        <s v="Kotak Mahindra Bank"/>
        <s v="IndusInd Bank"/>
        <s v="RBL Bank"/>
        <s v="DCB Bank"/>
        <s v="City Union Bank"/>
        <s v="ICICI Bank"/>
        <s v="Yes Bank"/>
        <s v="Axis Bank"/>
        <s v="IDFC Bank"/>
        <s v="State Bank Of India"/>
        <s v="Bank of Baroda"/>
        <s v="Central Bank Of India"/>
        <s v="IDBI Bank"/>
        <s v="UCO Bank"/>
        <s v="Canara Bank"/>
        <s v="Punjab National Bank"/>
      </sharedItems>
    </cacheField>
    <cacheField name="P/B" numFmtId="0">
      <sharedItems containsSemiMixedTypes="0" containsString="0" containsNumber="1" minValue="0.32" maxValue="4.5999999999999996"/>
    </cacheField>
    <cacheField name="CASA" numFmtId="10">
      <sharedItems containsSemiMixedTypes="0" containsString="0" containsNumber="1" minValue="0.1293" maxValue="0.52500000000000002"/>
    </cacheField>
    <cacheField name="ROE" numFmtId="10">
      <sharedItems containsSemiMixedTypes="0" containsString="0" containsNumber="1" minValue="-0.64270000000000005" maxValue="0.18959999999999999"/>
    </cacheField>
    <cacheField name="ROA" numFmtId="10">
      <sharedItems containsSemiMixedTypes="0" containsString="0" containsNumber="1" minValue="-4.5100000000000001E-2" maxValue="0.16500000000000001"/>
    </cacheField>
    <cacheField name="NPA" numFmtId="10">
      <sharedItems containsSemiMixedTypes="0" containsString="0" containsNumber="1" minValue="3.8999999999999998E-3" maxValue="0.38990000000000002"/>
    </cacheField>
    <cacheField name="NIM" numFmtId="10">
      <sharedItems containsSemiMixedTypes="0" containsString="0" containsNumber="1" minValue="2.07E-2" maxValue="8.1000000000000003E-2"/>
    </cacheField>
    <cacheField name="Capital Adequacy" numFmtId="10">
      <sharedItems containsSemiMixedTypes="0" containsString="0" containsNumber="1" minValue="9.6100000000000005E-2" maxValue="0.29199999999999998"/>
    </cacheField>
    <cacheField name="Advances Growth" numFmtId="10">
      <sharedItems containsSemiMixedTypes="0" containsString="0" containsNumber="1" minValue="-0.14530000000000001" maxValue="0.65439999999999998"/>
    </cacheField>
    <cacheField name="Current Price" numFmtId="164">
      <sharedItems containsSemiMixedTypes="0" containsString="0" containsNumber="1" minValue="9.93" maxValue="1130.3499999999999"/>
    </cacheField>
    <cacheField name="52 Week High" numFmtId="164">
      <sharedItems containsSemiMixedTypes="0" containsString="0" containsNumber="1" minValue="22.2" maxValue="1822.15"/>
    </cacheField>
    <cacheField name="52 Week Low" numFmtId="164">
      <sharedItems containsSemiMixedTypes="0" containsString="0" containsNumber="1" minValue="5.55" maxValue="1000.35"/>
    </cacheField>
    <cacheField name="D High" numFmtId="10">
      <sharedItems containsSemiMixedTypes="0" containsString="0" containsNumber="1" minValue="0.48016571136711877" maxValue="9.9164969450101825"/>
    </cacheField>
    <cacheField name="P/B Score" numFmtId="43">
      <sharedItems containsSemiMixedTypes="0" containsString="0" containsNumber="1" containsInteger="1" minValue="0" maxValue="4"/>
    </cacheField>
    <cacheField name="CASA Score" numFmtId="43">
      <sharedItems containsSemiMixedTypes="0" containsString="0" containsNumber="1" containsInteger="1" minValue="0" maxValue="4"/>
    </cacheField>
    <cacheField name="ROE Score" numFmtId="43">
      <sharedItems containsSemiMixedTypes="0" containsString="0" containsNumber="1" containsInteger="1" minValue="0" maxValue="4"/>
    </cacheField>
    <cacheField name="ROA Score" numFmtId="43">
      <sharedItems containsSemiMixedTypes="0" containsString="0" containsNumber="1" containsInteger="1" minValue="0" maxValue="4"/>
    </cacheField>
    <cacheField name="NPA Score" numFmtId="43">
      <sharedItems containsSemiMixedTypes="0" containsString="0" containsNumber="1" containsInteger="1" minValue="0" maxValue="4"/>
    </cacheField>
    <cacheField name="NIM Score" numFmtId="43">
      <sharedItems containsSemiMixedTypes="0" containsString="0" containsNumber="1" containsInteger="1" minValue="2" maxValue="4"/>
    </cacheField>
    <cacheField name="CA Score" numFmtId="43">
      <sharedItems containsSemiMixedTypes="0" containsString="0" containsNumber="1" containsInteger="1" minValue="0" maxValue="4"/>
    </cacheField>
    <cacheField name="AG Score" numFmtId="43">
      <sharedItems containsSemiMixedTypes="0" containsString="0" containsNumber="1" containsInteger="1" minValue="0" maxValue="4"/>
    </cacheField>
    <cacheField name="Total" numFmtId="9">
      <sharedItems containsSemiMixedTypes="0" containsString="0" containsNumber="1" minValue="0.28125" maxValue="0.875"/>
    </cacheField>
    <cacheField name="Risk" numFmtId="0">
      <sharedItems count="3">
        <s v="Low"/>
        <s v="Medium"/>
        <s v="High"/>
      </sharedItems>
    </cacheField>
    <cacheField name="Amount to Invest" numFmtId="44">
      <sharedItems containsSemiMixedTypes="0" containsString="0" containsNumber="1" containsInteger="1" minValue="0" maxValue="2000" count="3">
        <n v="2000"/>
        <n v="1000"/>
        <n v="0"/>
      </sharedItems>
    </cacheField>
    <cacheField name="# Shares" numFmtId="43">
      <sharedItems containsSemiMixedTypes="0" containsString="0" containsNumber="1" minValue="0" maxValue="40.733197556008143" count="10">
        <n v="2.2700187276545032"/>
        <n v="10.088272383354351"/>
        <n v="1.7693634714911313"/>
        <n v="2.2988505747126435"/>
        <n v="8.058017727639001"/>
        <n v="0"/>
        <n v="5.8462437883659746"/>
        <n v="40.733197556008143"/>
        <n v="5.3022269353128317"/>
        <n v="2.3632281696797826" u="1"/>
      </sharedItems>
    </cacheField>
    <cacheField name="Profit" numFmtId="44">
      <sharedItems containsSemiMixedTypes="0" containsString="0" containsNumber="1" minValue="0" maxValue="4458.2484725050917"/>
    </cacheField>
    <cacheField name="Profit %" numFmtId="10">
      <sharedItems containsSemiMixedTypes="0" containsString="0" containsNumber="1" minValue="0" maxValue="4.45824847250509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n v="2.95"/>
    <n v="0.42380000000000001"/>
    <n v="0.16500000000000001"/>
    <n v="0.16500000000000001"/>
    <n v="3.8999999999999998E-3"/>
    <n v="4.0500000000000001E-2"/>
    <n v="0.1711"/>
    <n v="0.2447"/>
    <n v="881.05"/>
    <n v="1304.0999999999999"/>
    <n v="738.9"/>
    <n v="0.48016571136711877"/>
    <n v="2"/>
    <n v="3"/>
    <n v="4"/>
    <n v="4"/>
    <n v="4"/>
    <n v="4"/>
    <n v="4"/>
    <n v="3"/>
    <n v="0.875"/>
    <x v="0"/>
    <x v="0"/>
    <x v="0"/>
    <n v="664.298280460814"/>
    <n v="0.33214914023040698"/>
  </r>
  <r>
    <x v="1"/>
    <n v="2.16"/>
    <n v="0.40749999999999997"/>
    <n v="0.18959999999999999"/>
    <n v="3.8699999999999998E-2"/>
    <n v="5.7999999999999996E-3"/>
    <n v="8.1000000000000003E-2"/>
    <n v="0.29199999999999998"/>
    <n v="0.3342"/>
    <n v="198.25"/>
    <n v="650"/>
    <n v="152.35"/>
    <n v="2.278688524590164"/>
    <n v="2"/>
    <n v="3"/>
    <n v="4"/>
    <n v="1"/>
    <n v="4"/>
    <n v="4"/>
    <n v="4"/>
    <n v="4"/>
    <n v="0.8125"/>
    <x v="1"/>
    <x v="0"/>
    <x v="1"/>
    <n v="2918.032786885246"/>
    <n v="1.459016393442623"/>
  </r>
  <r>
    <x v="2"/>
    <n v="4.5999999999999996"/>
    <n v="0.52500000000000002"/>
    <n v="0.12180000000000001"/>
    <n v="0.12180000000000001"/>
    <n v="1.6899999999999998E-2"/>
    <n v="3.73E-2"/>
    <n v="0.17449999999999999"/>
    <n v="0.21199999999999999"/>
    <n v="1130.3499999999999"/>
    <n v="1739.95"/>
    <n v="1000.35"/>
    <n v="0.53930198611049696"/>
    <n v="0"/>
    <n v="4"/>
    <n v="3"/>
    <n v="4"/>
    <n v="3"/>
    <n v="3"/>
    <n v="4"/>
    <n v="3"/>
    <n v="0.75"/>
    <x v="0"/>
    <x v="0"/>
    <x v="2"/>
    <n v="770.7435749988947"/>
    <n v="0.38537178749944734"/>
  </r>
  <r>
    <x v="3"/>
    <n v="0.89"/>
    <n v="0.43140000000000001"/>
    <n v="0.13250000000000001"/>
    <n v="1.32E-2"/>
    <n v="1.21E-2"/>
    <n v="3.4000000000000002E-2"/>
    <n v="0.1416"/>
    <n v="0.28589999999999999"/>
    <n v="435"/>
    <n v="1822.15"/>
    <n v="235.6"/>
    <n v="3.1888505747126441"/>
    <n v="4"/>
    <n v="3"/>
    <n v="3"/>
    <n v="0"/>
    <n v="3"/>
    <n v="3"/>
    <n v="3"/>
    <n v="4"/>
    <n v="0.71875"/>
    <x v="2"/>
    <x v="1"/>
    <x v="3"/>
    <n v="1094.4252873563219"/>
    <n v="1.0944252873563218"/>
  </r>
  <r>
    <x v="4"/>
    <n v="0.6"/>
    <n v="0.24979999999999999"/>
    <n v="9.8900000000000002E-2"/>
    <n v="0.12189999999999999"/>
    <n v="6.8999999999999999E-3"/>
    <n v="3.27E-2"/>
    <n v="0.1346"/>
    <n v="0.34870000000000001"/>
    <n v="124.1"/>
    <n v="716.55"/>
    <n v="105.6"/>
    <n v="4.7739726027397253"/>
    <n v="4"/>
    <n v="0"/>
    <n v="2"/>
    <n v="4"/>
    <n v="4"/>
    <n v="3"/>
    <n v="2"/>
    <n v="4"/>
    <n v="0.71875"/>
    <x v="1"/>
    <x v="1"/>
    <x v="4"/>
    <n v="3330.4794520547939"/>
    <n v="3.330479452054794"/>
  </r>
  <r>
    <x v="5"/>
    <n v="0.85"/>
    <n v="0.23949999999999999"/>
    <n v="0.11990000000000001"/>
    <n v="9.9000000000000008E-3"/>
    <n v="6.4999999999999997E-3"/>
    <n v="3.3599999999999998E-2"/>
    <n v="0.1681"/>
    <n v="0.15890000000000001"/>
    <n v="84.95"/>
    <n v="244.6"/>
    <n v="73.25"/>
    <n v="1.8793407886992346"/>
    <n v="4"/>
    <n v="0"/>
    <n v="3"/>
    <n v="0"/>
    <n v="4"/>
    <n v="3"/>
    <n v="4"/>
    <n v="2"/>
    <n v="0.625"/>
    <x v="2"/>
    <x v="2"/>
    <x v="5"/>
    <n v="0"/>
    <n v="0"/>
  </r>
  <r>
    <x v="6"/>
    <n v="1.73"/>
    <n v="0.25219999999999998"/>
    <n v="0.1517"/>
    <n v="1.6E-2"/>
    <n v="1.8100000000000002E-2"/>
    <n v="3.7199999999999997E-2"/>
    <n v="0.1555"/>
    <n v="0.1731"/>
    <n v="126.2"/>
    <n v="249"/>
    <n v="110.1"/>
    <n v="0.97305863708399365"/>
    <n v="3"/>
    <n v="0"/>
    <n v="4"/>
    <n v="0"/>
    <n v="3"/>
    <n v="3"/>
    <n v="3"/>
    <n v="2"/>
    <n v="0.5625"/>
    <x v="2"/>
    <x v="2"/>
    <x v="5"/>
    <n v="0"/>
    <n v="0"/>
  </r>
  <r>
    <x v="7"/>
    <n v="1.98"/>
    <n v="0.49609999999999999"/>
    <n v="3.2399999999999998E-2"/>
    <n v="3.5999999999999999E-3"/>
    <n v="2.29E-2"/>
    <n v="3.09E-2"/>
    <n v="0.16889999999999999"/>
    <n v="0.1449"/>
    <n v="342.1"/>
    <n v="552.4"/>
    <n v="269"/>
    <n v="0.61473253434668207"/>
    <n v="3"/>
    <n v="4"/>
    <n v="1"/>
    <n v="0"/>
    <n v="2"/>
    <n v="3"/>
    <n v="4"/>
    <n v="1"/>
    <n v="0.5625"/>
    <x v="0"/>
    <x v="0"/>
    <x v="6"/>
    <n v="906.51856182402776"/>
    <n v="0.4532592809120139"/>
  </r>
  <r>
    <x v="8"/>
    <n v="1.6"/>
    <n v="0.3306"/>
    <n v="6.5299999999999997E-2"/>
    <n v="5.0000000000000001E-3"/>
    <n v="1.8599999999999998E-2"/>
    <n v="2.7400000000000001E-2"/>
    <n v="0.16500000000000001"/>
    <n v="0.1865"/>
    <n v="24.55"/>
    <n v="268"/>
    <n v="5.55"/>
    <n v="9.9164969450101825"/>
    <n v="3"/>
    <n v="1"/>
    <n v="2"/>
    <n v="0"/>
    <n v="3"/>
    <n v="2"/>
    <n v="4"/>
    <n v="2"/>
    <n v="0.53125"/>
    <x v="2"/>
    <x v="1"/>
    <x v="7"/>
    <n v="4458.2484725050917"/>
    <n v="4.4582484725050922"/>
  </r>
  <r>
    <x v="9"/>
    <n v="1.39"/>
    <n v="0.44379999999999997"/>
    <n v="7.1900000000000006E-2"/>
    <n v="6.3E-3"/>
    <n v="2.06E-2"/>
    <n v="2.9499999999999998E-2"/>
    <n v="0.15840000000000001"/>
    <n v="0.12540000000000001"/>
    <n v="423.15"/>
    <n v="826.55"/>
    <n v="285"/>
    <n v="0.95332624364882435"/>
    <n v="3"/>
    <n v="3"/>
    <n v="2"/>
    <n v="0"/>
    <n v="2"/>
    <n v="2"/>
    <n v="3"/>
    <n v="1"/>
    <n v="0.5"/>
    <x v="0"/>
    <x v="2"/>
    <x v="5"/>
    <n v="0"/>
    <n v="0"/>
  </r>
  <r>
    <x v="10"/>
    <n v="0.76"/>
    <n v="0.1293"/>
    <n v="-0.1164"/>
    <n v="-1.32E-2"/>
    <n v="1.2699999999999999E-2"/>
    <n v="2.07E-2"/>
    <n v="0.1547"/>
    <n v="0.65439999999999998"/>
    <n v="24.05"/>
    <n v="54"/>
    <n v="17.75"/>
    <n v="1.2453222453222452"/>
    <n v="4"/>
    <n v="0"/>
    <n v="0"/>
    <n v="0"/>
    <n v="3"/>
    <n v="2"/>
    <n v="3"/>
    <n v="4"/>
    <n v="0.5"/>
    <x v="2"/>
    <x v="2"/>
    <x v="5"/>
    <n v="0"/>
    <n v="0"/>
  </r>
  <r>
    <x v="11"/>
    <n v="0.81"/>
    <n v="0.44569999999999999"/>
    <n v="4.4000000000000003E-3"/>
    <n v="2.0000000000000001E-4"/>
    <n v="3.0099999999999998E-2"/>
    <n v="2.6200000000000001E-2"/>
    <n v="0.1285"/>
    <n v="0.12970000000000001"/>
    <n v="188.6"/>
    <n v="373.7"/>
    <n v="173.6"/>
    <n v="0.98144220572640506"/>
    <n v="4"/>
    <n v="3"/>
    <n v="1"/>
    <n v="0"/>
    <n v="1"/>
    <n v="2"/>
    <n v="2"/>
    <n v="1"/>
    <n v="0.4375"/>
    <x v="0"/>
    <x v="1"/>
    <x v="8"/>
    <n v="783.29798515376456"/>
    <n v="0.78329798515376459"/>
  </r>
  <r>
    <x v="12"/>
    <n v="0.32"/>
    <n v="0.35039999999999999"/>
    <n v="9.7000000000000003E-3"/>
    <n v="6.0000000000000001E-3"/>
    <n v="3.3000000000000002E-2"/>
    <n v="2.52E-2"/>
    <n v="0.13420000000000001"/>
    <n v="9.6799999999999997E-2"/>
    <n v="49.55"/>
    <n v="143.6"/>
    <n v="47"/>
    <n v="1.898082744702321"/>
    <n v="4"/>
    <n v="2"/>
    <n v="1"/>
    <n v="0"/>
    <n v="1"/>
    <n v="2"/>
    <n v="2"/>
    <n v="0"/>
    <n v="0.375"/>
    <x v="0"/>
    <x v="2"/>
    <x v="5"/>
    <n v="0"/>
    <n v="0"/>
  </r>
  <r>
    <x v="13"/>
    <n v="0.37"/>
    <n v="0.46210000000000001"/>
    <n v="-0.36730000000000002"/>
    <n v="-1.72E-2"/>
    <n v="0.38990000000000002"/>
    <n v="2.23E-2"/>
    <n v="9.6100000000000005E-2"/>
    <n v="-6.4000000000000001E-2"/>
    <n v="12.85"/>
    <n v="36"/>
    <n v="10.199999999999999"/>
    <n v="1.8015564202334631"/>
    <n v="4"/>
    <n v="4"/>
    <n v="0"/>
    <n v="0"/>
    <n v="0"/>
    <n v="2"/>
    <n v="0"/>
    <n v="0"/>
    <n v="0.3125"/>
    <x v="2"/>
    <x v="2"/>
    <x v="5"/>
    <n v="0"/>
    <n v="0"/>
  </r>
  <r>
    <x v="14"/>
    <n v="0.79"/>
    <n v="0.4254"/>
    <n v="-0.64270000000000005"/>
    <n v="-4.5100000000000001E-2"/>
    <n v="0.1011"/>
    <n v="2.2599999999999999E-2"/>
    <n v="0.1158"/>
    <n v="-0.14530000000000001"/>
    <n v="20.75"/>
    <n v="44.3"/>
    <n v="17.5"/>
    <n v="1.1349397590361445"/>
    <n v="4"/>
    <n v="3"/>
    <n v="0"/>
    <n v="0"/>
    <n v="0"/>
    <n v="2"/>
    <n v="1"/>
    <n v="0"/>
    <n v="0.3125"/>
    <x v="2"/>
    <x v="2"/>
    <x v="5"/>
    <n v="0"/>
    <n v="0"/>
  </r>
  <r>
    <x v="15"/>
    <n v="0.57999999999999996"/>
    <n v="0.4345"/>
    <n v="-0.45679999999999998"/>
    <n v="-1.9400000000000001E-2"/>
    <n v="9.7199999999999995E-2"/>
    <n v="2.0899999999999998E-2"/>
    <n v="0.107"/>
    <n v="-7.5899999999999995E-2"/>
    <n v="9.93"/>
    <n v="22.2"/>
    <n v="8.4"/>
    <n v="1.2356495468277946"/>
    <n v="4"/>
    <n v="3"/>
    <n v="0"/>
    <n v="0"/>
    <n v="0"/>
    <n v="2"/>
    <n v="1"/>
    <n v="0"/>
    <n v="0.3125"/>
    <x v="2"/>
    <x v="2"/>
    <x v="5"/>
    <n v="0"/>
    <n v="0"/>
  </r>
  <r>
    <x v="16"/>
    <n v="0.74"/>
    <n v="0.2918"/>
    <n v="1.18E-2"/>
    <n v="5.0000000000000001E-4"/>
    <n v="5.3699999999999998E-2"/>
    <n v="2.24E-2"/>
    <n v="0.11899999999999999"/>
    <n v="0.1206"/>
    <n v="85.9"/>
    <n v="296.5"/>
    <n v="73.849999999999994"/>
    <n v="2.4516880093131546"/>
    <n v="4"/>
    <n v="0"/>
    <n v="1"/>
    <n v="0"/>
    <n v="0"/>
    <n v="2"/>
    <n v="1"/>
    <n v="1"/>
    <n v="0.28125"/>
    <x v="2"/>
    <x v="2"/>
    <x v="5"/>
    <n v="0"/>
    <n v="0"/>
  </r>
  <r>
    <x v="17"/>
    <n v="0.48"/>
    <n v="0.42159999999999997"/>
    <n v="-0.25380000000000003"/>
    <n v="-1.29E-2"/>
    <n v="6.5600000000000006E-2"/>
    <n v="2.3300000000000001E-2"/>
    <n v="9.7299999999999998E-2"/>
    <n v="5.6500000000000002E-2"/>
    <n v="31.1"/>
    <n v="92.9"/>
    <n v="28.75"/>
    <n v="1.987138263665595"/>
    <n v="4"/>
    <n v="3"/>
    <n v="0"/>
    <n v="0"/>
    <n v="0"/>
    <n v="2"/>
    <n v="0"/>
    <n v="0"/>
    <n v="0.28125"/>
    <x v="1"/>
    <x v="2"/>
    <x v="5"/>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16D668-A5CF-4CF3-9F4C-3DB4A8EA2F6B}"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2:G11" firstHeaderRow="0" firstDataRow="1" firstDataCol="4"/>
  <pivotFields count="27">
    <pivotField axis="axisRow" compact="0" outline="0" showAll="0" defaultSubtotal="0">
      <items count="18">
        <item x="9"/>
        <item x="1"/>
        <item x="12"/>
        <item x="16"/>
        <item x="13"/>
        <item x="6"/>
        <item x="5"/>
        <item x="0"/>
        <item x="7"/>
        <item x="14"/>
        <item x="10"/>
        <item x="3"/>
        <item x="2"/>
        <item x="17"/>
        <item x="4"/>
        <item x="11"/>
        <item x="15"/>
        <item x="8"/>
      </items>
    </pivotField>
    <pivotField compact="0" outline="0" showAll="0" defaultSubtotal="0"/>
    <pivotField compact="0" numFmtId="10" outline="0" showAll="0" defaultSubtotal="0"/>
    <pivotField compact="0" numFmtId="10" outline="0" showAll="0" defaultSubtotal="0"/>
    <pivotField compact="0" numFmtId="10" outline="0" showAll="0" defaultSubtotal="0"/>
    <pivotField compact="0" numFmtId="10" outline="0" showAll="0" defaultSubtotal="0"/>
    <pivotField compact="0" numFmtId="10" outline="0" showAll="0" defaultSubtotal="0"/>
    <pivotField compact="0" numFmtId="10" outline="0" showAll="0" defaultSubtotal="0"/>
    <pivotField compact="0" numFmtId="10" outline="0" showAll="0" defaultSubtotal="0"/>
    <pivotField compact="0" numFmtId="164" outline="0" showAll="0" defaultSubtotal="0"/>
    <pivotField compact="0" numFmtId="164" outline="0" showAll="0" defaultSubtotal="0"/>
    <pivotField compact="0" numFmtId="164" outline="0" showAll="0" defaultSubtotal="0"/>
    <pivotField compact="0" numFmtId="10"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9" outline="0" showAll="0" defaultSubtotal="0"/>
    <pivotField axis="axisRow" compact="0" outline="0" showAll="0" defaultSubtotal="0">
      <items count="3">
        <item x="2"/>
        <item x="0"/>
        <item x="1"/>
      </items>
    </pivotField>
    <pivotField axis="axisRow" compact="0" numFmtId="44" outline="0" showAll="0" defaultSubtotal="0">
      <items count="3">
        <item h="1" x="2"/>
        <item x="1"/>
        <item x="0"/>
      </items>
    </pivotField>
    <pivotField axis="axisRow" compact="0" numFmtId="43" outline="0" showAll="0" defaultSubtotal="0">
      <items count="10">
        <item x="5"/>
        <item x="2"/>
        <item x="0"/>
        <item m="1" x="9"/>
        <item x="8"/>
        <item x="6"/>
        <item x="4"/>
        <item x="1"/>
        <item x="7"/>
        <item x="3"/>
      </items>
    </pivotField>
    <pivotField dataField="1" compact="0" numFmtId="44" outline="0" showAll="0" defaultSubtotal="0"/>
    <pivotField dataField="1" compact="0" numFmtId="10" outline="0" showAll="0" defaultSubtotal="0"/>
  </pivotFields>
  <rowFields count="4">
    <field x="0"/>
    <field x="22"/>
    <field x="24"/>
    <field x="23"/>
  </rowFields>
  <rowItems count="9">
    <i>
      <x v="1"/>
      <x v="2"/>
      <x v="7"/>
      <x v="2"/>
    </i>
    <i>
      <x v="7"/>
      <x v="1"/>
      <x v="2"/>
      <x v="2"/>
    </i>
    <i>
      <x v="8"/>
      <x v="1"/>
      <x v="5"/>
      <x v="2"/>
    </i>
    <i>
      <x v="11"/>
      <x/>
      <x v="9"/>
      <x v="1"/>
    </i>
    <i>
      <x v="12"/>
      <x v="1"/>
      <x v="1"/>
      <x v="2"/>
    </i>
    <i>
      <x v="14"/>
      <x v="2"/>
      <x v="6"/>
      <x v="1"/>
    </i>
    <i>
      <x v="15"/>
      <x v="1"/>
      <x v="4"/>
      <x v="1"/>
    </i>
    <i>
      <x v="17"/>
      <x/>
      <x v="8"/>
      <x v="1"/>
    </i>
    <i t="grand">
      <x/>
    </i>
  </rowItems>
  <colFields count="1">
    <field x="-2"/>
  </colFields>
  <colItems count="2">
    <i>
      <x/>
    </i>
    <i i="1">
      <x v="1"/>
    </i>
  </colItems>
  <dataFields count="2">
    <dataField name="Sum of Profit" fld="25" baseField="0" baseItem="0" numFmtId="164"/>
    <dataField name="Sum of Profit %" fld="26" baseField="0" baseItem="0" numFmtId="10"/>
  </dataFields>
  <formats count="21">
    <format dxfId="104">
      <pivotArea type="all" dataOnly="0" outline="0" fieldPosition="0"/>
    </format>
    <format dxfId="103">
      <pivotArea outline="0" collapsedLevelsAreSubtotals="1" fieldPosition="0"/>
    </format>
    <format dxfId="102">
      <pivotArea field="0" type="button" dataOnly="0" labelOnly="1" outline="0" axis="axisRow" fieldPosition="0"/>
    </format>
    <format dxfId="101">
      <pivotArea field="22" type="button" dataOnly="0" labelOnly="1" outline="0" axis="axisRow" fieldPosition="1"/>
    </format>
    <format dxfId="100">
      <pivotArea field="23" type="button" dataOnly="0" labelOnly="1" outline="0" axis="axisRow" fieldPosition="3"/>
    </format>
    <format dxfId="99">
      <pivotArea field="24" type="button" dataOnly="0" labelOnly="1" outline="0" axis="axisRow" fieldPosition="2"/>
    </format>
    <format dxfId="98">
      <pivotArea dataOnly="0" labelOnly="1" grandRow="1" outline="0" fieldPosition="0"/>
    </format>
    <format dxfId="97">
      <pivotArea dataOnly="0" labelOnly="1" outline="0" axis="axisValues" fieldPosition="0"/>
    </format>
    <format dxfId="96">
      <pivotArea outline="0" collapsedLevelsAreSubtotals="1" fieldPosition="0"/>
    </format>
    <format dxfId="95">
      <pivotArea dataOnly="0" labelOnly="1" outline="0" axis="axisValues" fieldPosition="0"/>
    </format>
    <format dxfId="94">
      <pivotArea outline="0" fieldPosition="0">
        <references count="1">
          <reference field="4294967294" count="1" selected="0">
            <x v="1"/>
          </reference>
        </references>
      </pivotArea>
    </format>
    <format dxfId="93">
      <pivotArea dataOnly="0" labelOnly="1" outline="0" fieldPosition="0">
        <references count="1">
          <reference field="4294967294" count="1">
            <x v="1"/>
          </reference>
        </references>
      </pivotArea>
    </format>
    <format dxfId="92">
      <pivotArea dataOnly="0" labelOnly="1" outline="0" fieldPosition="0">
        <references count="4">
          <reference field="0" count="1" selected="0">
            <x v="0"/>
          </reference>
          <reference field="22" count="1" selected="0">
            <x v="1"/>
          </reference>
          <reference field="23" count="1">
            <x v="1"/>
          </reference>
          <reference field="24" count="1" selected="0">
            <x v="3"/>
          </reference>
        </references>
      </pivotArea>
    </format>
    <format dxfId="91">
      <pivotArea dataOnly="0" labelOnly="1" outline="0" fieldPosition="0">
        <references count="4">
          <reference field="0" count="1" selected="0">
            <x v="1"/>
          </reference>
          <reference field="22" count="1" selected="0">
            <x v="2"/>
          </reference>
          <reference field="23" count="1">
            <x v="2"/>
          </reference>
          <reference field="24" count="1" selected="0">
            <x v="7"/>
          </reference>
        </references>
      </pivotArea>
    </format>
    <format dxfId="90">
      <pivotArea dataOnly="0" labelOnly="1" outline="0" fieldPosition="0">
        <references count="4">
          <reference field="0" count="1" selected="0">
            <x v="7"/>
          </reference>
          <reference field="22" count="1" selected="0">
            <x v="1"/>
          </reference>
          <reference field="23" count="1">
            <x v="2"/>
          </reference>
          <reference field="24" count="1" selected="0">
            <x v="2"/>
          </reference>
        </references>
      </pivotArea>
    </format>
    <format dxfId="89">
      <pivotArea dataOnly="0" labelOnly="1" outline="0" fieldPosition="0">
        <references count="4">
          <reference field="0" count="1" selected="0">
            <x v="8"/>
          </reference>
          <reference field="22" count="1" selected="0">
            <x v="1"/>
          </reference>
          <reference field="23" count="1">
            <x v="2"/>
          </reference>
          <reference field="24" count="1" selected="0">
            <x v="5"/>
          </reference>
        </references>
      </pivotArea>
    </format>
    <format dxfId="88">
      <pivotArea dataOnly="0" labelOnly="1" outline="0" fieldPosition="0">
        <references count="4">
          <reference field="0" count="1" selected="0">
            <x v="12"/>
          </reference>
          <reference field="22" count="1" selected="0">
            <x v="1"/>
          </reference>
          <reference field="23" count="1">
            <x v="2"/>
          </reference>
          <reference field="24" count="1" selected="0">
            <x v="1"/>
          </reference>
        </references>
      </pivotArea>
    </format>
    <format dxfId="87">
      <pivotArea dataOnly="0" labelOnly="1" outline="0" fieldPosition="0">
        <references count="4">
          <reference field="0" count="1" selected="0">
            <x v="14"/>
          </reference>
          <reference field="22" count="1" selected="0">
            <x v="2"/>
          </reference>
          <reference field="23" count="1">
            <x v="1"/>
          </reference>
          <reference field="24" count="1" selected="0">
            <x v="6"/>
          </reference>
        </references>
      </pivotArea>
    </format>
    <format dxfId="86">
      <pivotArea dataOnly="0" labelOnly="1" outline="0" fieldPosition="0">
        <references count="4">
          <reference field="0" count="1" selected="0">
            <x v="15"/>
          </reference>
          <reference field="22" count="1" selected="0">
            <x v="1"/>
          </reference>
          <reference field="23" count="1">
            <x v="1"/>
          </reference>
          <reference field="24" count="1" selected="0">
            <x v="4"/>
          </reference>
        </references>
      </pivotArea>
    </format>
    <format dxfId="85">
      <pivotArea dataOnly="0" labelOnly="1" outline="0" fieldPosition="0">
        <references count="4">
          <reference field="0" count="1" selected="0">
            <x v="17"/>
          </reference>
          <reference field="22" count="1" selected="0">
            <x v="0"/>
          </reference>
          <reference field="23" count="1">
            <x v="1"/>
          </reference>
          <reference field="24" count="1" selected="0">
            <x v="8"/>
          </reference>
        </references>
      </pivotArea>
    </format>
    <format dxfId="84">
      <pivotArea dataOnly="0" labelOnly="1" outline="0" fieldPosition="0">
        <references count="4">
          <reference field="0" count="1" selected="0">
            <x v="11"/>
          </reference>
          <reference field="22" count="1" selected="0">
            <x v="0"/>
          </reference>
          <reference field="23" count="1">
            <x v="1"/>
          </reference>
          <reference field="24"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3A8A00-310C-4B64-BDC0-C1766C729B57}" name="Table2" displayName="Table2" ref="A2:AA20" totalsRowShown="0" headerRowBorderDxfId="134" tableBorderDxfId="133" totalsRowBorderDxfId="132">
  <autoFilter ref="A2:AA20" xr:uid="{8DEC5EFC-B30F-4018-8A91-2D49549BDAC6}"/>
  <tableColumns count="27">
    <tableColumn id="1" xr3:uid="{C1ED750F-2C4C-4188-9AB4-C02F38A34823}" name="Bank Names" dataDxfId="131"/>
    <tableColumn id="2" xr3:uid="{B7455891-8BF3-4333-8C13-E2595B8B2BE5}" name="P/B" dataDxfId="130"/>
    <tableColumn id="3" xr3:uid="{E526B783-3D6C-46FD-8482-76B134E687A3}" name="CASA" dataDxfId="129" dataCellStyle="Percent"/>
    <tableColumn id="4" xr3:uid="{8CC9B7D2-F125-4F34-9FA3-11FCE735EA44}" name="ROE" dataDxfId="128" dataCellStyle="Percent"/>
    <tableColumn id="5" xr3:uid="{243E9948-3605-4FE3-89BC-F25C3A25177A}" name="ROA" dataDxfId="127" dataCellStyle="Percent"/>
    <tableColumn id="6" xr3:uid="{065817D8-7B4B-480E-B0F8-DEC0857C37D5}" name="NPA" dataDxfId="126" dataCellStyle="Percent"/>
    <tableColumn id="7" xr3:uid="{BB43F7FE-D6FB-45B3-B689-5ED5C80C7011}" name="NIM" dataDxfId="125" dataCellStyle="Percent"/>
    <tableColumn id="8" xr3:uid="{AD1F189C-8DA7-4A8B-B7DD-2D3E49CE39DE}" name="Capital Adequacy" dataDxfId="124" dataCellStyle="Percent"/>
    <tableColumn id="9" xr3:uid="{8E821DD7-DE24-412F-ADD5-AD1BB504D346}" name="Advances Growth" dataDxfId="123" dataCellStyle="Percent"/>
    <tableColumn id="10" xr3:uid="{EBB47D75-E901-4ABC-90E0-60B9208E627D}" name="Current Price" dataDxfId="122"/>
    <tableColumn id="11" xr3:uid="{DEADE9BF-51DB-4F95-B061-CD9CD80AD99F}" name="52 Week High" dataDxfId="121"/>
    <tableColumn id="12" xr3:uid="{C1983505-B276-45E1-A47B-7AA7264205FF}" name="52 Week Low" dataDxfId="120"/>
    <tableColumn id="13" xr3:uid="{8C17F9C2-988D-4C69-AEDF-439762F0E12F}" name="D High" dataDxfId="119" dataCellStyle="Percent">
      <calculatedColumnFormula>(K3-J3)/J3</calculatedColumnFormula>
    </tableColumn>
    <tableColumn id="14" xr3:uid="{DDC11537-3AC5-4001-8A0D-FD388D29CBEF}" name="P/B Score" dataDxfId="118" dataCellStyle="Comma">
      <calculatedColumnFormula>IF(LEFT(B3,1)="0",4,IF(LEFT(B3,1)="1",3,IF(LEFT(B3,1)="2",2,IF(LEFT(B3,1)="3",1,0))))</calculatedColumnFormula>
    </tableColumn>
    <tableColumn id="15" xr3:uid="{1ED764B5-91ED-46B2-9DD1-7A15C8981D0F}" name="CASA Score" dataDxfId="117" dataCellStyle="Comma">
      <calculatedColumnFormula>IF(C3&gt;0.45,4,IF(AND(C3&lt;0.45,C3&gt;0.4),3,IF(AND(C3&lt;0.4,C3&gt;0.35),2,IF(AND(C3&lt;0.35,C3&gt;0.3),1,0))))</calculatedColumnFormula>
    </tableColumn>
    <tableColumn id="16" xr3:uid="{3F75EB64-8FBD-4F36-90DF-8F233002BE4B}" name="ROE Score" dataDxfId="116" dataCellStyle="Comma">
      <calculatedColumnFormula>IF(D3&gt;0.15,4,IF(AND(D3&lt;0.15,D3&gt;0.1),3,IF(AND(D3&lt;0.1,D3&gt;0.05),2,IF(AND(D3&lt;0.05,D3&gt;0),1,0))))</calculatedColumnFormula>
    </tableColumn>
    <tableColumn id="17" xr3:uid="{9D263D82-E7B6-4348-896F-AAA4A3C232C9}" name="ROA Score" dataDxfId="115" dataCellStyle="Comma">
      <calculatedColumnFormula>IF(E3&gt;0.1,4,IF(AND(E3&lt;0.1,E3&gt;0.075),3,IF(AND(E3&lt;0.075,E3&gt;0.05),2,IF(AND(E3&lt;0.05,E3&gt;0.025),1,0))))</calculatedColumnFormula>
    </tableColumn>
    <tableColumn id="18" xr3:uid="{15841E15-3ED6-48A3-8771-6BB471B6331C}" name="NPA Score" dataDxfId="114" dataCellStyle="Comma">
      <calculatedColumnFormula>IF(F3&lt;0.01,4,IF(AND(F3&gt;0.01,F3&lt;0.02),3,IF(AND(F3&gt;0.02,F3&lt;0.03),2,IF(AND(F3&gt;0.03,F3&lt;0.04),1,0))))</calculatedColumnFormula>
    </tableColumn>
    <tableColumn id="19" xr3:uid="{AE0909F8-A9FB-444D-9A75-D0D7567816D5}" name="NIM Score" dataDxfId="113" dataCellStyle="Comma">
      <calculatedColumnFormula>IF(G3&gt;0.04,4,IF(AND(G3&lt;0.04,G3&gt;0.03),3,IF(AND(G3&lt;0.03,G3&gt;0.02),2,IF(AND(G3&lt;0.02,G3&gt;0.01),1,0))))</calculatedColumnFormula>
    </tableColumn>
    <tableColumn id="20" xr3:uid="{83D186DA-E314-4BDD-8C5A-0126D4A9E5A9}" name="CA Score" dataDxfId="112" dataCellStyle="Comma">
      <calculatedColumnFormula>IF(H3&gt;0.16,4,IF(AND(H3&lt;0.16,H3&gt;0.14),3,IF(AND(H3&lt;0.14,H3&gt;0.12),2,IF(AND(H3&lt;0.12,H3&gt;0.1),1,0))))</calculatedColumnFormula>
    </tableColumn>
    <tableColumn id="21" xr3:uid="{4BBE87E0-23BE-4516-9393-9C4117B785D8}" name="AG Score" dataDxfId="111" dataCellStyle="Comma">
      <calculatedColumnFormula>IF(I3&gt;0.25,4,IF(AND(I3&lt;0.25,I3&gt;0.2),3,IF(AND(I3&lt;0.2,I3&gt;0.15),2,IF(AND(I3&lt;0.15,I3&gt;0.1),1,0))))</calculatedColumnFormula>
    </tableColumn>
    <tableColumn id="22" xr3:uid="{B7950838-D2EE-4C53-82CF-C8429661F8D6}" name="Total" dataDxfId="110" dataCellStyle="Percent">
      <calculatedColumnFormula>SUM(N3:U3)/32</calculatedColumnFormula>
    </tableColumn>
    <tableColumn id="23" xr3:uid="{C0D684A0-13F8-4BFA-81BA-3335DD394621}" name="Risk" dataDxfId="109"/>
    <tableColumn id="24" xr3:uid="{F02FCE49-455B-4E6C-8C3E-7A95B5DDDBD0}" name="Amount to Invest" dataDxfId="108" dataCellStyle="Currency"/>
    <tableColumn id="25" xr3:uid="{054E6B93-BCEE-4191-ABD8-A5F3495936CC}" name="# Shares" dataDxfId="107" dataCellStyle="Comma">
      <calculatedColumnFormula>X3/J3</calculatedColumnFormula>
    </tableColumn>
    <tableColumn id="26" xr3:uid="{974A3600-04E6-4D4B-8F06-70711EE6A29D}" name="Profit" dataDxfId="106">
      <calculatedColumnFormula>Y3*(K3*(IF(W3="Low",0.9,IF(W3="Medium",0.75,0.5)))-J3)</calculatedColumnFormula>
    </tableColumn>
    <tableColumn id="27" xr3:uid="{A87DAEFB-3E9B-4436-89EF-13F53172CA91}" name="Profit %" dataDxfId="105" dataCellStyle="Percent">
      <calculatedColumnFormula>IFERROR(Z3/X3,0)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K5k4kF_2j0M&amp;list=PLFQ0hRWyH11RS4KUPadj6aoC2KtEHVIfN&amp;index=2" TargetMode="External"/><Relationship Id="rId2" Type="http://schemas.openxmlformats.org/officeDocument/2006/relationships/hyperlink" Target="https://www.youtube.com/watch?v=RieqxXMds64&amp;list=PLFQ0hRWyH11RS4KUPadj6aoC2KtEHVIfN&amp;index=1" TargetMode="External"/><Relationship Id="rId1" Type="http://schemas.openxmlformats.org/officeDocument/2006/relationships/hyperlink" Target="https://www.youtube.com/watch?v=_lQsquuVKqM&amp;list=PLFQ0hRWyH11RS4KUPadj6aoC2KtEHVIfN&amp;index=6" TargetMode="External"/><Relationship Id="rId6" Type="http://schemas.openxmlformats.org/officeDocument/2006/relationships/printerSettings" Target="../printerSettings/printerSettings1.bin"/><Relationship Id="rId5" Type="http://schemas.openxmlformats.org/officeDocument/2006/relationships/hyperlink" Target="https://www.youtube.com/watch?v=KR_U_X039_k&amp;list=PLFQ0hRWyH11RS4KUPadj6aoC2KtEHVIfN&amp;index=4" TargetMode="External"/><Relationship Id="rId4" Type="http://schemas.openxmlformats.org/officeDocument/2006/relationships/hyperlink" Target="https://www.youtube.com/watch?v=OaHFyZtN0iM&amp;list=PLFQ0hRWyH11RS4KUPadj6aoC2KtEHVIfN&amp;index=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7909E-8685-44E0-AD64-86CD7CBA016F}">
  <dimension ref="A2:AA20"/>
  <sheetViews>
    <sheetView showGridLines="0" tabSelected="1" zoomScaleNormal="100" workbookViewId="0">
      <pane xSplit="1" topLeftCell="B1" activePane="topRight" state="frozen"/>
      <selection pane="topRight" activeCell="B1" sqref="B1"/>
    </sheetView>
  </sheetViews>
  <sheetFormatPr defaultRowHeight="14.5" x14ac:dyDescent="0.35"/>
  <cols>
    <col min="1" max="1" width="18.81640625" bestFit="1" customWidth="1"/>
    <col min="2" max="2" width="5.81640625" customWidth="1"/>
    <col min="3" max="3" width="7.1796875" style="6" customWidth="1"/>
    <col min="4" max="4" width="7.453125" style="6" bestFit="1" customWidth="1"/>
    <col min="5" max="6" width="6.81640625" style="6" bestFit="1" customWidth="1"/>
    <col min="7" max="7" width="6.36328125" style="6" customWidth="1"/>
    <col min="8" max="8" width="17.26953125" style="6" customWidth="1"/>
    <col min="9" max="9" width="17.54296875" style="6" customWidth="1"/>
    <col min="10" max="10" width="14.7265625" style="7" customWidth="1"/>
    <col min="11" max="11" width="15.1796875" style="7" customWidth="1"/>
    <col min="12" max="12" width="14.81640625" style="7" customWidth="1"/>
    <col min="13" max="13" width="10.08984375" style="4" bestFit="1" customWidth="1"/>
    <col min="14" max="14" width="11.7265625" style="14" customWidth="1"/>
    <col min="15" max="15" width="13.08984375" style="14" customWidth="1"/>
    <col min="16" max="16" width="12.1796875" customWidth="1"/>
    <col min="17" max="17" width="12.36328125" customWidth="1"/>
    <col min="18" max="19" width="12.26953125" customWidth="1"/>
    <col min="20" max="20" width="11" customWidth="1"/>
    <col min="21" max="21" width="11.1796875" customWidth="1"/>
    <col min="22" max="22" width="7.08984375" customWidth="1"/>
    <col min="24" max="24" width="18.36328125" style="24" customWidth="1"/>
    <col min="25" max="25" width="9.81640625" customWidth="1"/>
    <col min="26" max="26" width="10.08984375" bestFit="1" customWidth="1"/>
    <col min="27" max="27" width="9.453125" customWidth="1"/>
  </cols>
  <sheetData>
    <row r="2" spans="1:27" x14ac:dyDescent="0.35">
      <c r="A2" s="39" t="s">
        <v>133</v>
      </c>
      <c r="B2" s="40" t="s">
        <v>63</v>
      </c>
      <c r="C2" s="41" t="s">
        <v>134</v>
      </c>
      <c r="D2" s="41" t="s">
        <v>74</v>
      </c>
      <c r="E2" s="41" t="s">
        <v>135</v>
      </c>
      <c r="F2" s="41" t="s">
        <v>136</v>
      </c>
      <c r="G2" s="41" t="s">
        <v>127</v>
      </c>
      <c r="H2" s="41" t="s">
        <v>137</v>
      </c>
      <c r="I2" s="41" t="s">
        <v>138</v>
      </c>
      <c r="J2" s="42" t="s">
        <v>156</v>
      </c>
      <c r="K2" s="42" t="s">
        <v>157</v>
      </c>
      <c r="L2" s="42" t="s">
        <v>158</v>
      </c>
      <c r="M2" s="43" t="s">
        <v>162</v>
      </c>
      <c r="N2" s="44" t="s">
        <v>163</v>
      </c>
      <c r="O2" s="44" t="s">
        <v>164</v>
      </c>
      <c r="P2" s="45" t="s">
        <v>165</v>
      </c>
      <c r="Q2" s="45" t="s">
        <v>166</v>
      </c>
      <c r="R2" s="45" t="s">
        <v>167</v>
      </c>
      <c r="S2" s="45" t="s">
        <v>168</v>
      </c>
      <c r="T2" s="45" t="s">
        <v>170</v>
      </c>
      <c r="U2" s="45" t="s">
        <v>171</v>
      </c>
      <c r="V2" s="43" t="s">
        <v>169</v>
      </c>
      <c r="W2" s="28" t="s">
        <v>172</v>
      </c>
      <c r="X2" s="29" t="s">
        <v>176</v>
      </c>
      <c r="Y2" s="30" t="s">
        <v>177</v>
      </c>
      <c r="Z2" s="31" t="s">
        <v>178</v>
      </c>
      <c r="AA2" s="32" t="s">
        <v>179</v>
      </c>
    </row>
    <row r="3" spans="1:27" x14ac:dyDescent="0.35">
      <c r="A3" s="38" t="s">
        <v>15</v>
      </c>
      <c r="B3" s="17">
        <v>2.95</v>
      </c>
      <c r="C3" s="18">
        <v>0.42380000000000001</v>
      </c>
      <c r="D3" s="18">
        <v>0.16500000000000001</v>
      </c>
      <c r="E3" s="18">
        <v>0.16500000000000001</v>
      </c>
      <c r="F3" s="18">
        <v>3.8999999999999998E-3</v>
      </c>
      <c r="G3" s="18">
        <v>4.0500000000000001E-2</v>
      </c>
      <c r="H3" s="18">
        <v>0.1711</v>
      </c>
      <c r="I3" s="18">
        <v>0.2447</v>
      </c>
      <c r="J3" s="21">
        <v>881.05</v>
      </c>
      <c r="K3" s="21">
        <v>1304.0999999999999</v>
      </c>
      <c r="L3" s="21">
        <v>738.9</v>
      </c>
      <c r="M3" s="18">
        <f>(K3-J3)/J3</f>
        <v>0.48016571136711877</v>
      </c>
      <c r="N3" s="20">
        <f t="shared" ref="N3:N20" si="0">IF(LEFT(B3,1)="0",4,IF(LEFT(B3,1)="1",3,IF(LEFT(B3,1)="2",2,IF(LEFT(B3,1)="3",1,0))))</f>
        <v>2</v>
      </c>
      <c r="O3" s="20">
        <f t="shared" ref="O3:O20" si="1">IF(C3&gt;0.45,4,IF(AND(C3&lt;0.45,C3&gt;0.4),3,IF(AND(C3&lt;0.4,C3&gt;0.35),2,IF(AND(C3&lt;0.35,C3&gt;0.3),1,0))))</f>
        <v>3</v>
      </c>
      <c r="P3" s="20">
        <f t="shared" ref="P3:P20" si="2">IF(D3&gt;0.15,4,IF(AND(D3&lt;0.15,D3&gt;0.1),3,IF(AND(D3&lt;0.1,D3&gt;0.05),2,IF(AND(D3&lt;0.05,D3&gt;0),1,0))))</f>
        <v>4</v>
      </c>
      <c r="Q3" s="20">
        <f t="shared" ref="Q3:Q20" si="3">IF(E3&gt;0.1,4,IF(AND(E3&lt;0.1,E3&gt;0.075),3,IF(AND(E3&lt;0.075,E3&gt;0.05),2,IF(AND(E3&lt;0.05,E3&gt;0.025),1,0))))</f>
        <v>4</v>
      </c>
      <c r="R3" s="20">
        <f t="shared" ref="R3:R20" si="4">IF(F3&lt;0.01,4,IF(AND(F3&gt;0.01,F3&lt;0.02),3,IF(AND(F3&gt;0.02,F3&lt;0.03),2,IF(AND(F3&gt;0.03,F3&lt;0.04),1,0))))</f>
        <v>4</v>
      </c>
      <c r="S3" s="20">
        <f t="shared" ref="S3:S20" si="5">IF(G3&gt;0.04,4,IF(AND(G3&lt;0.04,G3&gt;0.03),3,IF(AND(G3&lt;0.03,G3&gt;0.02),2,IF(AND(G3&lt;0.02,G3&gt;0.01),1,0))))</f>
        <v>4</v>
      </c>
      <c r="T3" s="20">
        <f t="shared" ref="T3:T20" si="6">IF(H3&gt;0.16,4,IF(AND(H3&lt;0.16,H3&gt;0.14),3,IF(AND(H3&lt;0.14,H3&gt;0.12),2,IF(AND(H3&lt;0.12,H3&gt;0.1),1,0))))</f>
        <v>4</v>
      </c>
      <c r="U3" s="20">
        <f t="shared" ref="U3:U20" si="7">IF(I3&gt;0.25,4,IF(AND(I3&lt;0.25,I3&gt;0.2),3,IF(AND(I3&lt;0.2,I3&gt;0.15),2,IF(AND(I3&lt;0.15,I3&gt;0.1),1,0))))</f>
        <v>3</v>
      </c>
      <c r="V3" s="23">
        <f t="shared" ref="V3:V20" si="8">SUM(N3:U3)/32</f>
        <v>0.875</v>
      </c>
      <c r="W3" s="11" t="s">
        <v>173</v>
      </c>
      <c r="X3" s="25">
        <v>2000</v>
      </c>
      <c r="Y3" s="15">
        <f t="shared" ref="Y3:Y20" si="9">X3/J3</f>
        <v>2.2700187276545032</v>
      </c>
      <c r="Z3" s="26">
        <f t="shared" ref="Z3:Z20" si="10">Y3*(K3*(IF(W3="Low",0.9,IF(W3="Medium",0.75,0.5)))-J3)</f>
        <v>664.298280460814</v>
      </c>
      <c r="AA3" s="27">
        <f>IFERROR(Z3/X3,0)</f>
        <v>0.33214914023040698</v>
      </c>
    </row>
    <row r="4" spans="1:27" x14ac:dyDescent="0.35">
      <c r="A4" s="38" t="s">
        <v>146</v>
      </c>
      <c r="B4" s="17">
        <v>2.16</v>
      </c>
      <c r="C4" s="18">
        <v>0.40749999999999997</v>
      </c>
      <c r="D4" s="18">
        <v>0.18959999999999999</v>
      </c>
      <c r="E4" s="18">
        <v>3.8699999999999998E-2</v>
      </c>
      <c r="F4" s="18">
        <v>5.7999999999999996E-3</v>
      </c>
      <c r="G4" s="18">
        <v>8.1000000000000003E-2</v>
      </c>
      <c r="H4" s="18">
        <v>0.29199999999999998</v>
      </c>
      <c r="I4" s="18">
        <v>0.3342</v>
      </c>
      <c r="J4" s="21">
        <v>198.25</v>
      </c>
      <c r="K4" s="21">
        <v>650</v>
      </c>
      <c r="L4" s="21">
        <v>152.35</v>
      </c>
      <c r="M4" s="18">
        <f t="shared" ref="M4:M20" si="11">(K4-J4)/J4</f>
        <v>2.278688524590164</v>
      </c>
      <c r="N4" s="20">
        <f t="shared" si="0"/>
        <v>2</v>
      </c>
      <c r="O4" s="20">
        <f t="shared" si="1"/>
        <v>3</v>
      </c>
      <c r="P4" s="20">
        <f t="shared" si="2"/>
        <v>4</v>
      </c>
      <c r="Q4" s="20">
        <f t="shared" si="3"/>
        <v>1</v>
      </c>
      <c r="R4" s="20">
        <f t="shared" si="4"/>
        <v>4</v>
      </c>
      <c r="S4" s="20">
        <f t="shared" si="5"/>
        <v>4</v>
      </c>
      <c r="T4" s="20">
        <f t="shared" si="6"/>
        <v>4</v>
      </c>
      <c r="U4" s="20">
        <f t="shared" si="7"/>
        <v>4</v>
      </c>
      <c r="V4" s="23">
        <f t="shared" si="8"/>
        <v>0.8125</v>
      </c>
      <c r="W4" s="11" t="s">
        <v>174</v>
      </c>
      <c r="X4" s="25">
        <v>2000</v>
      </c>
      <c r="Y4" s="15">
        <f t="shared" si="9"/>
        <v>10.088272383354351</v>
      </c>
      <c r="Z4" s="26">
        <f t="shared" si="10"/>
        <v>2918.032786885246</v>
      </c>
      <c r="AA4" s="27">
        <f t="shared" ref="AA4:AA20" si="12">IFERROR(Z4/X4,0)</f>
        <v>1.459016393442623</v>
      </c>
    </row>
    <row r="5" spans="1:27" x14ac:dyDescent="0.35">
      <c r="A5" s="38" t="s">
        <v>119</v>
      </c>
      <c r="B5" s="17">
        <v>4.5999999999999996</v>
      </c>
      <c r="C5" s="18">
        <v>0.52500000000000002</v>
      </c>
      <c r="D5" s="18">
        <v>0.12180000000000001</v>
      </c>
      <c r="E5" s="18">
        <v>0.12180000000000001</v>
      </c>
      <c r="F5" s="18">
        <v>1.6899999999999998E-2</v>
      </c>
      <c r="G5" s="18">
        <v>3.73E-2</v>
      </c>
      <c r="H5" s="18">
        <v>0.17449999999999999</v>
      </c>
      <c r="I5" s="18">
        <v>0.21199999999999999</v>
      </c>
      <c r="J5" s="21">
        <v>1130.3499999999999</v>
      </c>
      <c r="K5" s="21">
        <v>1739.95</v>
      </c>
      <c r="L5" s="21">
        <v>1000.35</v>
      </c>
      <c r="M5" s="18">
        <f t="shared" si="11"/>
        <v>0.53930198611049696</v>
      </c>
      <c r="N5" s="20">
        <f t="shared" si="0"/>
        <v>0</v>
      </c>
      <c r="O5" s="20">
        <f t="shared" si="1"/>
        <v>4</v>
      </c>
      <c r="P5" s="20">
        <f t="shared" si="2"/>
        <v>3</v>
      </c>
      <c r="Q5" s="20">
        <f t="shared" si="3"/>
        <v>4</v>
      </c>
      <c r="R5" s="20">
        <f t="shared" si="4"/>
        <v>3</v>
      </c>
      <c r="S5" s="20">
        <f t="shared" si="5"/>
        <v>3</v>
      </c>
      <c r="T5" s="20">
        <f t="shared" si="6"/>
        <v>4</v>
      </c>
      <c r="U5" s="20">
        <f t="shared" si="7"/>
        <v>3</v>
      </c>
      <c r="V5" s="23">
        <f t="shared" si="8"/>
        <v>0.75</v>
      </c>
      <c r="W5" s="11" t="s">
        <v>173</v>
      </c>
      <c r="X5" s="25">
        <v>2000</v>
      </c>
      <c r="Y5" s="15">
        <f t="shared" si="9"/>
        <v>1.7693634714911313</v>
      </c>
      <c r="Z5" s="26">
        <f t="shared" si="10"/>
        <v>770.7435749988947</v>
      </c>
      <c r="AA5" s="27">
        <f t="shared" si="12"/>
        <v>0.38537178749944734</v>
      </c>
    </row>
    <row r="6" spans="1:27" x14ac:dyDescent="0.35">
      <c r="A6" s="38" t="s">
        <v>152</v>
      </c>
      <c r="B6" s="17">
        <v>0.89</v>
      </c>
      <c r="C6" s="18">
        <v>0.43140000000000001</v>
      </c>
      <c r="D6" s="18">
        <v>0.13250000000000001</v>
      </c>
      <c r="E6" s="18">
        <v>1.32E-2</v>
      </c>
      <c r="F6" s="18">
        <v>1.21E-2</v>
      </c>
      <c r="G6" s="18">
        <v>3.4000000000000002E-2</v>
      </c>
      <c r="H6" s="18">
        <v>0.1416</v>
      </c>
      <c r="I6" s="18">
        <v>0.28589999999999999</v>
      </c>
      <c r="J6" s="21">
        <v>435</v>
      </c>
      <c r="K6" s="21">
        <v>1822.15</v>
      </c>
      <c r="L6" s="21">
        <v>235.6</v>
      </c>
      <c r="M6" s="18">
        <f t="shared" si="11"/>
        <v>3.1888505747126441</v>
      </c>
      <c r="N6" s="20">
        <f t="shared" si="0"/>
        <v>4</v>
      </c>
      <c r="O6" s="20">
        <f t="shared" si="1"/>
        <v>3</v>
      </c>
      <c r="P6" s="20">
        <f t="shared" si="2"/>
        <v>3</v>
      </c>
      <c r="Q6" s="20">
        <f t="shared" si="3"/>
        <v>0</v>
      </c>
      <c r="R6" s="20">
        <f t="shared" si="4"/>
        <v>3</v>
      </c>
      <c r="S6" s="20">
        <f t="shared" si="5"/>
        <v>3</v>
      </c>
      <c r="T6" s="20">
        <f t="shared" si="6"/>
        <v>3</v>
      </c>
      <c r="U6" s="20">
        <f t="shared" si="7"/>
        <v>4</v>
      </c>
      <c r="V6" s="23">
        <f t="shared" si="8"/>
        <v>0.71875</v>
      </c>
      <c r="W6" s="11" t="s">
        <v>175</v>
      </c>
      <c r="X6" s="25">
        <v>1000</v>
      </c>
      <c r="Y6" s="15">
        <f t="shared" si="9"/>
        <v>2.2988505747126435</v>
      </c>
      <c r="Z6" s="26">
        <f t="shared" si="10"/>
        <v>1094.4252873563219</v>
      </c>
      <c r="AA6" s="27">
        <f t="shared" si="12"/>
        <v>1.0944252873563218</v>
      </c>
    </row>
    <row r="7" spans="1:27" x14ac:dyDescent="0.35">
      <c r="A7" s="38" t="s">
        <v>153</v>
      </c>
      <c r="B7" s="17">
        <v>0.6</v>
      </c>
      <c r="C7" s="18">
        <v>0.24979999999999999</v>
      </c>
      <c r="D7" s="18">
        <v>9.8900000000000002E-2</v>
      </c>
      <c r="E7" s="18">
        <v>0.12189999999999999</v>
      </c>
      <c r="F7" s="18">
        <v>6.8999999999999999E-3</v>
      </c>
      <c r="G7" s="18">
        <v>3.27E-2</v>
      </c>
      <c r="H7" s="18">
        <v>0.1346</v>
      </c>
      <c r="I7" s="18">
        <v>0.34870000000000001</v>
      </c>
      <c r="J7" s="21">
        <v>124.1</v>
      </c>
      <c r="K7" s="21">
        <v>716.55</v>
      </c>
      <c r="L7" s="21">
        <v>105.6</v>
      </c>
      <c r="M7" s="18">
        <f t="shared" si="11"/>
        <v>4.7739726027397253</v>
      </c>
      <c r="N7" s="20">
        <f t="shared" si="0"/>
        <v>4</v>
      </c>
      <c r="O7" s="20">
        <f t="shared" si="1"/>
        <v>0</v>
      </c>
      <c r="P7" s="20">
        <f t="shared" si="2"/>
        <v>2</v>
      </c>
      <c r="Q7" s="20">
        <f t="shared" si="3"/>
        <v>4</v>
      </c>
      <c r="R7" s="20">
        <f t="shared" si="4"/>
        <v>4</v>
      </c>
      <c r="S7" s="20">
        <f t="shared" si="5"/>
        <v>3</v>
      </c>
      <c r="T7" s="20">
        <f t="shared" si="6"/>
        <v>2</v>
      </c>
      <c r="U7" s="20">
        <f t="shared" si="7"/>
        <v>4</v>
      </c>
      <c r="V7" s="23">
        <f t="shared" si="8"/>
        <v>0.71875</v>
      </c>
      <c r="W7" s="11" t="s">
        <v>174</v>
      </c>
      <c r="X7" s="25">
        <v>1000</v>
      </c>
      <c r="Y7" s="15">
        <f t="shared" si="9"/>
        <v>8.058017727639001</v>
      </c>
      <c r="Z7" s="26">
        <f t="shared" si="10"/>
        <v>3330.4794520547939</v>
      </c>
      <c r="AA7" s="27">
        <f t="shared" si="12"/>
        <v>3.330479452054794</v>
      </c>
    </row>
    <row r="8" spans="1:27" x14ac:dyDescent="0.35">
      <c r="A8" s="38" t="s">
        <v>148</v>
      </c>
      <c r="B8" s="17">
        <v>0.85</v>
      </c>
      <c r="C8" s="18">
        <v>0.23949999999999999</v>
      </c>
      <c r="D8" s="18">
        <v>0.11990000000000001</v>
      </c>
      <c r="E8" s="18">
        <v>9.9000000000000008E-3</v>
      </c>
      <c r="F8" s="18">
        <v>6.4999999999999997E-3</v>
      </c>
      <c r="G8" s="18">
        <v>3.3599999999999998E-2</v>
      </c>
      <c r="H8" s="18">
        <v>0.1681</v>
      </c>
      <c r="I8" s="18">
        <v>0.15890000000000001</v>
      </c>
      <c r="J8" s="21">
        <v>84.95</v>
      </c>
      <c r="K8" s="21">
        <v>244.6</v>
      </c>
      <c r="L8" s="21">
        <v>73.25</v>
      </c>
      <c r="M8" s="18">
        <f t="shared" si="11"/>
        <v>1.8793407886992346</v>
      </c>
      <c r="N8" s="20">
        <f t="shared" si="0"/>
        <v>4</v>
      </c>
      <c r="O8" s="20">
        <f t="shared" si="1"/>
        <v>0</v>
      </c>
      <c r="P8" s="20">
        <f t="shared" si="2"/>
        <v>3</v>
      </c>
      <c r="Q8" s="20">
        <f t="shared" si="3"/>
        <v>0</v>
      </c>
      <c r="R8" s="20">
        <f t="shared" si="4"/>
        <v>4</v>
      </c>
      <c r="S8" s="20">
        <f t="shared" si="5"/>
        <v>3</v>
      </c>
      <c r="T8" s="20">
        <f t="shared" si="6"/>
        <v>4</v>
      </c>
      <c r="U8" s="20">
        <f t="shared" si="7"/>
        <v>2</v>
      </c>
      <c r="V8" s="23">
        <f t="shared" si="8"/>
        <v>0.625</v>
      </c>
      <c r="W8" s="11" t="s">
        <v>175</v>
      </c>
      <c r="X8" s="25">
        <v>0</v>
      </c>
      <c r="Y8" s="15">
        <f t="shared" si="9"/>
        <v>0</v>
      </c>
      <c r="Z8" s="26">
        <f t="shared" si="10"/>
        <v>0</v>
      </c>
      <c r="AA8" s="27">
        <f t="shared" si="12"/>
        <v>0</v>
      </c>
    </row>
    <row r="9" spans="1:27" x14ac:dyDescent="0.35">
      <c r="A9" s="38" t="s">
        <v>147</v>
      </c>
      <c r="B9" s="17">
        <v>1.73</v>
      </c>
      <c r="C9" s="18">
        <v>0.25219999999999998</v>
      </c>
      <c r="D9" s="18">
        <v>0.1517</v>
      </c>
      <c r="E9" s="18">
        <v>1.6E-2</v>
      </c>
      <c r="F9" s="18">
        <v>1.8100000000000002E-2</v>
      </c>
      <c r="G9" s="18">
        <v>3.7199999999999997E-2</v>
      </c>
      <c r="H9" s="18">
        <v>0.1555</v>
      </c>
      <c r="I9" s="18">
        <v>0.1731</v>
      </c>
      <c r="J9" s="21">
        <v>126.2</v>
      </c>
      <c r="K9" s="21">
        <v>249</v>
      </c>
      <c r="L9" s="21">
        <v>110.1</v>
      </c>
      <c r="M9" s="18">
        <f t="shared" si="11"/>
        <v>0.97305863708399365</v>
      </c>
      <c r="N9" s="20">
        <f t="shared" si="0"/>
        <v>3</v>
      </c>
      <c r="O9" s="20">
        <f t="shared" si="1"/>
        <v>0</v>
      </c>
      <c r="P9" s="20">
        <f t="shared" si="2"/>
        <v>4</v>
      </c>
      <c r="Q9" s="20">
        <f t="shared" si="3"/>
        <v>0</v>
      </c>
      <c r="R9" s="20">
        <f t="shared" si="4"/>
        <v>3</v>
      </c>
      <c r="S9" s="20">
        <f t="shared" si="5"/>
        <v>3</v>
      </c>
      <c r="T9" s="20">
        <f t="shared" si="6"/>
        <v>3</v>
      </c>
      <c r="U9" s="20">
        <f t="shared" si="7"/>
        <v>2</v>
      </c>
      <c r="V9" s="23">
        <f t="shared" si="8"/>
        <v>0.5625</v>
      </c>
      <c r="W9" s="11" t="s">
        <v>175</v>
      </c>
      <c r="X9" s="25">
        <v>0</v>
      </c>
      <c r="Y9" s="15">
        <f t="shared" si="9"/>
        <v>0</v>
      </c>
      <c r="Z9" s="26">
        <f t="shared" si="10"/>
        <v>0</v>
      </c>
      <c r="AA9" s="27">
        <f t="shared" si="12"/>
        <v>0</v>
      </c>
    </row>
    <row r="10" spans="1:27" x14ac:dyDescent="0.35">
      <c r="A10" s="38" t="s">
        <v>149</v>
      </c>
      <c r="B10" s="17">
        <v>1.98</v>
      </c>
      <c r="C10" s="18">
        <v>0.49609999999999999</v>
      </c>
      <c r="D10" s="18">
        <v>3.2399999999999998E-2</v>
      </c>
      <c r="E10" s="18">
        <v>3.5999999999999999E-3</v>
      </c>
      <c r="F10" s="18">
        <v>2.29E-2</v>
      </c>
      <c r="G10" s="18">
        <v>3.09E-2</v>
      </c>
      <c r="H10" s="18">
        <v>0.16889999999999999</v>
      </c>
      <c r="I10" s="18">
        <v>0.1449</v>
      </c>
      <c r="J10" s="21">
        <v>342.1</v>
      </c>
      <c r="K10" s="21">
        <v>552.4</v>
      </c>
      <c r="L10" s="21">
        <v>269</v>
      </c>
      <c r="M10" s="18">
        <f t="shared" si="11"/>
        <v>0.61473253434668207</v>
      </c>
      <c r="N10" s="20">
        <f t="shared" si="0"/>
        <v>3</v>
      </c>
      <c r="O10" s="20">
        <f t="shared" si="1"/>
        <v>4</v>
      </c>
      <c r="P10" s="20">
        <f t="shared" si="2"/>
        <v>1</v>
      </c>
      <c r="Q10" s="20">
        <f t="shared" si="3"/>
        <v>0</v>
      </c>
      <c r="R10" s="20">
        <f t="shared" si="4"/>
        <v>2</v>
      </c>
      <c r="S10" s="20">
        <f t="shared" si="5"/>
        <v>3</v>
      </c>
      <c r="T10" s="20">
        <f t="shared" si="6"/>
        <v>4</v>
      </c>
      <c r="U10" s="20">
        <f t="shared" si="7"/>
        <v>1</v>
      </c>
      <c r="V10" s="23">
        <f t="shared" si="8"/>
        <v>0.5625</v>
      </c>
      <c r="W10" s="11" t="s">
        <v>173</v>
      </c>
      <c r="X10" s="25">
        <v>2000</v>
      </c>
      <c r="Y10" s="15">
        <f t="shared" si="9"/>
        <v>5.8462437883659746</v>
      </c>
      <c r="Z10" s="26">
        <f t="shared" si="10"/>
        <v>906.51856182402776</v>
      </c>
      <c r="AA10" s="27">
        <f t="shared" si="12"/>
        <v>0.4532592809120139</v>
      </c>
    </row>
    <row r="11" spans="1:27" x14ac:dyDescent="0.35">
      <c r="A11" s="38" t="s">
        <v>154</v>
      </c>
      <c r="B11" s="17">
        <v>1.6</v>
      </c>
      <c r="C11" s="18">
        <v>0.3306</v>
      </c>
      <c r="D11" s="18">
        <v>6.5299999999999997E-2</v>
      </c>
      <c r="E11" s="18">
        <v>5.0000000000000001E-3</v>
      </c>
      <c r="F11" s="18">
        <v>1.8599999999999998E-2</v>
      </c>
      <c r="G11" s="18">
        <v>2.7400000000000001E-2</v>
      </c>
      <c r="H11" s="18">
        <v>0.16500000000000001</v>
      </c>
      <c r="I11" s="18">
        <v>0.1865</v>
      </c>
      <c r="J11" s="21">
        <v>24.55</v>
      </c>
      <c r="K11" s="21">
        <v>268</v>
      </c>
      <c r="L11" s="21">
        <v>5.55</v>
      </c>
      <c r="M11" s="18">
        <f t="shared" si="11"/>
        <v>9.9164969450101825</v>
      </c>
      <c r="N11" s="20">
        <f t="shared" si="0"/>
        <v>3</v>
      </c>
      <c r="O11" s="20">
        <f t="shared" si="1"/>
        <v>1</v>
      </c>
      <c r="P11" s="20">
        <f t="shared" si="2"/>
        <v>2</v>
      </c>
      <c r="Q11" s="20">
        <f t="shared" si="3"/>
        <v>0</v>
      </c>
      <c r="R11" s="20">
        <f t="shared" si="4"/>
        <v>3</v>
      </c>
      <c r="S11" s="20">
        <f t="shared" si="5"/>
        <v>2</v>
      </c>
      <c r="T11" s="20">
        <f t="shared" si="6"/>
        <v>4</v>
      </c>
      <c r="U11" s="20">
        <f t="shared" si="7"/>
        <v>2</v>
      </c>
      <c r="V11" s="23">
        <f t="shared" si="8"/>
        <v>0.53125</v>
      </c>
      <c r="W11" s="11" t="s">
        <v>175</v>
      </c>
      <c r="X11" s="25">
        <v>1000</v>
      </c>
      <c r="Y11" s="15">
        <f t="shared" si="9"/>
        <v>40.733197556008143</v>
      </c>
      <c r="Z11" s="26">
        <f t="shared" si="10"/>
        <v>4458.2484725050917</v>
      </c>
      <c r="AA11" s="27">
        <f t="shared" si="12"/>
        <v>4.4582484725050922</v>
      </c>
    </row>
    <row r="12" spans="1:27" x14ac:dyDescent="0.35">
      <c r="A12" s="38" t="s">
        <v>145</v>
      </c>
      <c r="B12" s="17">
        <v>1.39</v>
      </c>
      <c r="C12" s="18">
        <v>0.44379999999999997</v>
      </c>
      <c r="D12" s="18">
        <v>7.1900000000000006E-2</v>
      </c>
      <c r="E12" s="18">
        <v>6.3E-3</v>
      </c>
      <c r="F12" s="18">
        <v>2.06E-2</v>
      </c>
      <c r="G12" s="18">
        <v>2.9499999999999998E-2</v>
      </c>
      <c r="H12" s="18">
        <v>0.15840000000000001</v>
      </c>
      <c r="I12" s="18">
        <v>0.12540000000000001</v>
      </c>
      <c r="J12" s="21">
        <v>423.15</v>
      </c>
      <c r="K12" s="21">
        <v>826.55</v>
      </c>
      <c r="L12" s="21">
        <v>285</v>
      </c>
      <c r="M12" s="18">
        <f t="shared" si="11"/>
        <v>0.95332624364882435</v>
      </c>
      <c r="N12" s="20">
        <f t="shared" si="0"/>
        <v>3</v>
      </c>
      <c r="O12" s="20">
        <f t="shared" si="1"/>
        <v>3</v>
      </c>
      <c r="P12" s="20">
        <f t="shared" si="2"/>
        <v>2</v>
      </c>
      <c r="Q12" s="20">
        <f t="shared" si="3"/>
        <v>0</v>
      </c>
      <c r="R12" s="20">
        <f t="shared" si="4"/>
        <v>2</v>
      </c>
      <c r="S12" s="20">
        <f t="shared" si="5"/>
        <v>2</v>
      </c>
      <c r="T12" s="20">
        <f t="shared" si="6"/>
        <v>3</v>
      </c>
      <c r="U12" s="20">
        <f t="shared" si="7"/>
        <v>1</v>
      </c>
      <c r="V12" s="23">
        <f t="shared" si="8"/>
        <v>0.5</v>
      </c>
      <c r="W12" s="11" t="s">
        <v>173</v>
      </c>
      <c r="X12" s="25">
        <v>0</v>
      </c>
      <c r="Y12" s="15">
        <f t="shared" si="9"/>
        <v>0</v>
      </c>
      <c r="Z12" s="26">
        <f t="shared" si="10"/>
        <v>0</v>
      </c>
      <c r="AA12" s="27">
        <f t="shared" si="12"/>
        <v>0</v>
      </c>
    </row>
    <row r="13" spans="1:27" x14ac:dyDescent="0.35">
      <c r="A13" s="38" t="s">
        <v>151</v>
      </c>
      <c r="B13" s="17">
        <v>0.76</v>
      </c>
      <c r="C13" s="18">
        <v>0.1293</v>
      </c>
      <c r="D13" s="18">
        <v>-0.1164</v>
      </c>
      <c r="E13" s="18">
        <v>-1.32E-2</v>
      </c>
      <c r="F13" s="18">
        <v>1.2699999999999999E-2</v>
      </c>
      <c r="G13" s="18">
        <v>2.07E-2</v>
      </c>
      <c r="H13" s="18">
        <v>0.1547</v>
      </c>
      <c r="I13" s="18">
        <v>0.65439999999999998</v>
      </c>
      <c r="J13" s="21">
        <v>24.05</v>
      </c>
      <c r="K13" s="21">
        <v>54</v>
      </c>
      <c r="L13" s="21">
        <v>17.75</v>
      </c>
      <c r="M13" s="18">
        <f t="shared" si="11"/>
        <v>1.2453222453222452</v>
      </c>
      <c r="N13" s="20">
        <f t="shared" si="0"/>
        <v>4</v>
      </c>
      <c r="O13" s="20">
        <f t="shared" si="1"/>
        <v>0</v>
      </c>
      <c r="P13" s="20">
        <f t="shared" si="2"/>
        <v>0</v>
      </c>
      <c r="Q13" s="20">
        <f t="shared" si="3"/>
        <v>0</v>
      </c>
      <c r="R13" s="20">
        <f t="shared" si="4"/>
        <v>3</v>
      </c>
      <c r="S13" s="20">
        <f t="shared" si="5"/>
        <v>2</v>
      </c>
      <c r="T13" s="20">
        <f t="shared" si="6"/>
        <v>3</v>
      </c>
      <c r="U13" s="20">
        <f t="shared" si="7"/>
        <v>4</v>
      </c>
      <c r="V13" s="23">
        <f t="shared" si="8"/>
        <v>0.5</v>
      </c>
      <c r="W13" s="11" t="s">
        <v>175</v>
      </c>
      <c r="X13" s="25">
        <v>0</v>
      </c>
      <c r="Y13" s="15">
        <f t="shared" si="9"/>
        <v>0</v>
      </c>
      <c r="Z13" s="26">
        <f t="shared" si="10"/>
        <v>0</v>
      </c>
      <c r="AA13" s="27">
        <f t="shared" si="12"/>
        <v>0</v>
      </c>
    </row>
    <row r="14" spans="1:27" x14ac:dyDescent="0.35">
      <c r="A14" s="38" t="s">
        <v>142</v>
      </c>
      <c r="B14" s="17">
        <v>0.81</v>
      </c>
      <c r="C14" s="18">
        <v>0.44569999999999999</v>
      </c>
      <c r="D14" s="18">
        <v>4.4000000000000003E-3</v>
      </c>
      <c r="E14" s="18">
        <v>2.0000000000000001E-4</v>
      </c>
      <c r="F14" s="18">
        <v>3.0099999999999998E-2</v>
      </c>
      <c r="G14" s="18">
        <v>2.6200000000000001E-2</v>
      </c>
      <c r="H14" s="18">
        <v>0.1285</v>
      </c>
      <c r="I14" s="18">
        <v>0.12970000000000001</v>
      </c>
      <c r="J14" s="21">
        <v>188.6</v>
      </c>
      <c r="K14" s="21">
        <v>373.7</v>
      </c>
      <c r="L14" s="21">
        <v>173.6</v>
      </c>
      <c r="M14" s="18">
        <f t="shared" si="11"/>
        <v>0.98144220572640506</v>
      </c>
      <c r="N14" s="20">
        <f t="shared" si="0"/>
        <v>4</v>
      </c>
      <c r="O14" s="20">
        <f t="shared" si="1"/>
        <v>3</v>
      </c>
      <c r="P14" s="20">
        <f t="shared" si="2"/>
        <v>1</v>
      </c>
      <c r="Q14" s="20">
        <f t="shared" si="3"/>
        <v>0</v>
      </c>
      <c r="R14" s="20">
        <f t="shared" si="4"/>
        <v>1</v>
      </c>
      <c r="S14" s="20">
        <f t="shared" si="5"/>
        <v>2</v>
      </c>
      <c r="T14" s="20">
        <f t="shared" si="6"/>
        <v>2</v>
      </c>
      <c r="U14" s="20">
        <f t="shared" si="7"/>
        <v>1</v>
      </c>
      <c r="V14" s="23">
        <f t="shared" si="8"/>
        <v>0.4375</v>
      </c>
      <c r="W14" s="11" t="s">
        <v>173</v>
      </c>
      <c r="X14" s="25">
        <v>1000</v>
      </c>
      <c r="Y14" s="15">
        <f t="shared" si="9"/>
        <v>5.3022269353128317</v>
      </c>
      <c r="Z14" s="26">
        <f t="shared" si="10"/>
        <v>783.29798515376456</v>
      </c>
      <c r="AA14" s="27">
        <f t="shared" si="12"/>
        <v>0.78329798515376459</v>
      </c>
    </row>
    <row r="15" spans="1:27" x14ac:dyDescent="0.35">
      <c r="A15" s="38" t="s">
        <v>139</v>
      </c>
      <c r="B15" s="22">
        <v>0.32</v>
      </c>
      <c r="C15" s="18">
        <v>0.35039999999999999</v>
      </c>
      <c r="D15" s="18">
        <v>9.7000000000000003E-3</v>
      </c>
      <c r="E15" s="18">
        <v>6.0000000000000001E-3</v>
      </c>
      <c r="F15" s="18">
        <v>3.3000000000000002E-2</v>
      </c>
      <c r="G15" s="18">
        <v>2.52E-2</v>
      </c>
      <c r="H15" s="18">
        <v>0.13420000000000001</v>
      </c>
      <c r="I15" s="18">
        <v>9.6799999999999997E-2</v>
      </c>
      <c r="J15" s="19">
        <v>49.55</v>
      </c>
      <c r="K15" s="19">
        <v>143.6</v>
      </c>
      <c r="L15" s="19">
        <v>47</v>
      </c>
      <c r="M15" s="18">
        <f t="shared" si="11"/>
        <v>1.898082744702321</v>
      </c>
      <c r="N15" s="20">
        <f t="shared" si="0"/>
        <v>4</v>
      </c>
      <c r="O15" s="20">
        <f t="shared" si="1"/>
        <v>2</v>
      </c>
      <c r="P15" s="20">
        <f t="shared" si="2"/>
        <v>1</v>
      </c>
      <c r="Q15" s="20">
        <f t="shared" si="3"/>
        <v>0</v>
      </c>
      <c r="R15" s="20">
        <f t="shared" si="4"/>
        <v>1</v>
      </c>
      <c r="S15" s="20">
        <f t="shared" si="5"/>
        <v>2</v>
      </c>
      <c r="T15" s="20">
        <f t="shared" si="6"/>
        <v>2</v>
      </c>
      <c r="U15" s="20">
        <f t="shared" si="7"/>
        <v>0</v>
      </c>
      <c r="V15" s="23">
        <f t="shared" si="8"/>
        <v>0.375</v>
      </c>
      <c r="W15" s="11" t="s">
        <v>173</v>
      </c>
      <c r="X15" s="25">
        <v>0</v>
      </c>
      <c r="Y15" s="15">
        <f t="shared" si="9"/>
        <v>0</v>
      </c>
      <c r="Z15" s="26">
        <f t="shared" si="10"/>
        <v>0</v>
      </c>
      <c r="AA15" s="27">
        <f t="shared" si="12"/>
        <v>0</v>
      </c>
    </row>
    <row r="16" spans="1:27" x14ac:dyDescent="0.35">
      <c r="A16" s="38" t="s">
        <v>141</v>
      </c>
      <c r="B16" s="17">
        <v>0.37</v>
      </c>
      <c r="C16" s="18">
        <v>0.46210000000000001</v>
      </c>
      <c r="D16" s="18">
        <v>-0.36730000000000002</v>
      </c>
      <c r="E16" s="18">
        <v>-1.72E-2</v>
      </c>
      <c r="F16" s="18">
        <v>0.38990000000000002</v>
      </c>
      <c r="G16" s="18">
        <v>2.23E-2</v>
      </c>
      <c r="H16" s="18">
        <v>9.6100000000000005E-2</v>
      </c>
      <c r="I16" s="18">
        <v>-6.4000000000000001E-2</v>
      </c>
      <c r="J16" s="21">
        <v>12.85</v>
      </c>
      <c r="K16" s="21">
        <v>36</v>
      </c>
      <c r="L16" s="21">
        <v>10.199999999999999</v>
      </c>
      <c r="M16" s="18">
        <f t="shared" si="11"/>
        <v>1.8015564202334631</v>
      </c>
      <c r="N16" s="20">
        <f t="shared" si="0"/>
        <v>4</v>
      </c>
      <c r="O16" s="20">
        <f t="shared" si="1"/>
        <v>4</v>
      </c>
      <c r="P16" s="20">
        <f t="shared" si="2"/>
        <v>0</v>
      </c>
      <c r="Q16" s="20">
        <f t="shared" si="3"/>
        <v>0</v>
      </c>
      <c r="R16" s="20">
        <f t="shared" si="4"/>
        <v>0</v>
      </c>
      <c r="S16" s="20">
        <f t="shared" si="5"/>
        <v>2</v>
      </c>
      <c r="T16" s="20">
        <f t="shared" si="6"/>
        <v>0</v>
      </c>
      <c r="U16" s="20">
        <f t="shared" si="7"/>
        <v>0</v>
      </c>
      <c r="V16" s="23">
        <f t="shared" si="8"/>
        <v>0.3125</v>
      </c>
      <c r="W16" s="11" t="s">
        <v>175</v>
      </c>
      <c r="X16" s="25">
        <v>0</v>
      </c>
      <c r="Y16" s="15">
        <f t="shared" si="9"/>
        <v>0</v>
      </c>
      <c r="Z16" s="26">
        <f t="shared" si="10"/>
        <v>0</v>
      </c>
      <c r="AA16" s="27">
        <f t="shared" si="12"/>
        <v>0</v>
      </c>
    </row>
    <row r="17" spans="1:27" x14ac:dyDescent="0.35">
      <c r="A17" s="38" t="s">
        <v>150</v>
      </c>
      <c r="B17" s="17">
        <v>0.79</v>
      </c>
      <c r="C17" s="18">
        <v>0.4254</v>
      </c>
      <c r="D17" s="18">
        <v>-0.64270000000000005</v>
      </c>
      <c r="E17" s="18">
        <v>-4.5100000000000001E-2</v>
      </c>
      <c r="F17" s="18">
        <v>0.1011</v>
      </c>
      <c r="G17" s="18">
        <v>2.2599999999999999E-2</v>
      </c>
      <c r="H17" s="18">
        <v>0.1158</v>
      </c>
      <c r="I17" s="18">
        <v>-0.14530000000000001</v>
      </c>
      <c r="J17" s="21">
        <v>20.75</v>
      </c>
      <c r="K17" s="21">
        <v>44.3</v>
      </c>
      <c r="L17" s="21">
        <v>17.5</v>
      </c>
      <c r="M17" s="18">
        <f t="shared" si="11"/>
        <v>1.1349397590361445</v>
      </c>
      <c r="N17" s="20">
        <f t="shared" si="0"/>
        <v>4</v>
      </c>
      <c r="O17" s="20">
        <f t="shared" si="1"/>
        <v>3</v>
      </c>
      <c r="P17" s="20">
        <f t="shared" si="2"/>
        <v>0</v>
      </c>
      <c r="Q17" s="20">
        <f t="shared" si="3"/>
        <v>0</v>
      </c>
      <c r="R17" s="20">
        <f t="shared" si="4"/>
        <v>0</v>
      </c>
      <c r="S17" s="20">
        <f t="shared" si="5"/>
        <v>2</v>
      </c>
      <c r="T17" s="20">
        <f t="shared" si="6"/>
        <v>1</v>
      </c>
      <c r="U17" s="20">
        <f t="shared" si="7"/>
        <v>0</v>
      </c>
      <c r="V17" s="23">
        <f t="shared" si="8"/>
        <v>0.3125</v>
      </c>
      <c r="W17" s="11" t="s">
        <v>175</v>
      </c>
      <c r="X17" s="25">
        <v>0</v>
      </c>
      <c r="Y17" s="15">
        <f t="shared" si="9"/>
        <v>0</v>
      </c>
      <c r="Z17" s="26">
        <f t="shared" si="10"/>
        <v>0</v>
      </c>
      <c r="AA17" s="27">
        <f t="shared" si="12"/>
        <v>0</v>
      </c>
    </row>
    <row r="18" spans="1:27" x14ac:dyDescent="0.35">
      <c r="A18" s="38" t="s">
        <v>144</v>
      </c>
      <c r="B18" s="17">
        <v>0.57999999999999996</v>
      </c>
      <c r="C18" s="18">
        <v>0.4345</v>
      </c>
      <c r="D18" s="18">
        <v>-0.45679999999999998</v>
      </c>
      <c r="E18" s="18">
        <v>-1.9400000000000001E-2</v>
      </c>
      <c r="F18" s="18">
        <v>9.7199999999999995E-2</v>
      </c>
      <c r="G18" s="18">
        <v>2.0899999999999998E-2</v>
      </c>
      <c r="H18" s="18">
        <v>0.107</v>
      </c>
      <c r="I18" s="18">
        <v>-7.5899999999999995E-2</v>
      </c>
      <c r="J18" s="21">
        <v>9.93</v>
      </c>
      <c r="K18" s="21">
        <v>22.2</v>
      </c>
      <c r="L18" s="21">
        <v>8.4</v>
      </c>
      <c r="M18" s="18">
        <f t="shared" si="11"/>
        <v>1.2356495468277946</v>
      </c>
      <c r="N18" s="20">
        <f t="shared" si="0"/>
        <v>4</v>
      </c>
      <c r="O18" s="20">
        <f t="shared" si="1"/>
        <v>3</v>
      </c>
      <c r="P18" s="20">
        <f t="shared" si="2"/>
        <v>0</v>
      </c>
      <c r="Q18" s="20">
        <f t="shared" si="3"/>
        <v>0</v>
      </c>
      <c r="R18" s="20">
        <f t="shared" si="4"/>
        <v>0</v>
      </c>
      <c r="S18" s="20">
        <f t="shared" si="5"/>
        <v>2</v>
      </c>
      <c r="T18" s="20">
        <f t="shared" si="6"/>
        <v>1</v>
      </c>
      <c r="U18" s="20">
        <f t="shared" si="7"/>
        <v>0</v>
      </c>
      <c r="V18" s="23">
        <f t="shared" si="8"/>
        <v>0.3125</v>
      </c>
      <c r="W18" s="11" t="s">
        <v>175</v>
      </c>
      <c r="X18" s="25">
        <v>0</v>
      </c>
      <c r="Y18" s="15">
        <f t="shared" si="9"/>
        <v>0</v>
      </c>
      <c r="Z18" s="26">
        <f t="shared" si="10"/>
        <v>0</v>
      </c>
      <c r="AA18" s="27">
        <f t="shared" si="12"/>
        <v>0</v>
      </c>
    </row>
    <row r="19" spans="1:27" x14ac:dyDescent="0.35">
      <c r="A19" s="38" t="s">
        <v>140</v>
      </c>
      <c r="B19" s="17">
        <v>0.74</v>
      </c>
      <c r="C19" s="18">
        <v>0.2918</v>
      </c>
      <c r="D19" s="18">
        <v>1.18E-2</v>
      </c>
      <c r="E19" s="18">
        <v>5.0000000000000001E-4</v>
      </c>
      <c r="F19" s="18">
        <v>5.3699999999999998E-2</v>
      </c>
      <c r="G19" s="18">
        <v>2.24E-2</v>
      </c>
      <c r="H19" s="18">
        <v>0.11899999999999999</v>
      </c>
      <c r="I19" s="18">
        <v>0.1206</v>
      </c>
      <c r="J19" s="21">
        <v>85.9</v>
      </c>
      <c r="K19" s="21">
        <v>296.5</v>
      </c>
      <c r="L19" s="21">
        <v>73.849999999999994</v>
      </c>
      <c r="M19" s="18">
        <f t="shared" si="11"/>
        <v>2.4516880093131546</v>
      </c>
      <c r="N19" s="20">
        <f t="shared" si="0"/>
        <v>4</v>
      </c>
      <c r="O19" s="20">
        <f t="shared" si="1"/>
        <v>0</v>
      </c>
      <c r="P19" s="20">
        <f t="shared" si="2"/>
        <v>1</v>
      </c>
      <c r="Q19" s="20">
        <f t="shared" si="3"/>
        <v>0</v>
      </c>
      <c r="R19" s="20">
        <f t="shared" si="4"/>
        <v>0</v>
      </c>
      <c r="S19" s="20">
        <f t="shared" si="5"/>
        <v>2</v>
      </c>
      <c r="T19" s="20">
        <f t="shared" si="6"/>
        <v>1</v>
      </c>
      <c r="U19" s="20">
        <f t="shared" si="7"/>
        <v>1</v>
      </c>
      <c r="V19" s="23">
        <f t="shared" si="8"/>
        <v>0.28125</v>
      </c>
      <c r="W19" s="11" t="s">
        <v>175</v>
      </c>
      <c r="X19" s="25">
        <v>0</v>
      </c>
      <c r="Y19" s="15">
        <f t="shared" si="9"/>
        <v>0</v>
      </c>
      <c r="Z19" s="26">
        <f t="shared" si="10"/>
        <v>0</v>
      </c>
      <c r="AA19" s="27">
        <f t="shared" si="12"/>
        <v>0</v>
      </c>
    </row>
    <row r="20" spans="1:27" x14ac:dyDescent="0.35">
      <c r="A20" s="46" t="s">
        <v>143</v>
      </c>
      <c r="B20" s="47">
        <v>0.48</v>
      </c>
      <c r="C20" s="48">
        <v>0.42159999999999997</v>
      </c>
      <c r="D20" s="48">
        <v>-0.25380000000000003</v>
      </c>
      <c r="E20" s="48">
        <v>-1.29E-2</v>
      </c>
      <c r="F20" s="48">
        <v>6.5600000000000006E-2</v>
      </c>
      <c r="G20" s="48">
        <v>2.3300000000000001E-2</v>
      </c>
      <c r="H20" s="48">
        <v>9.7299999999999998E-2</v>
      </c>
      <c r="I20" s="48">
        <v>5.6500000000000002E-2</v>
      </c>
      <c r="J20" s="49">
        <v>31.1</v>
      </c>
      <c r="K20" s="49">
        <v>92.9</v>
      </c>
      <c r="L20" s="49">
        <v>28.75</v>
      </c>
      <c r="M20" s="48">
        <f t="shared" si="11"/>
        <v>1.987138263665595</v>
      </c>
      <c r="N20" s="50">
        <f t="shared" si="0"/>
        <v>4</v>
      </c>
      <c r="O20" s="50">
        <f t="shared" si="1"/>
        <v>3</v>
      </c>
      <c r="P20" s="50">
        <f t="shared" si="2"/>
        <v>0</v>
      </c>
      <c r="Q20" s="50">
        <f t="shared" si="3"/>
        <v>0</v>
      </c>
      <c r="R20" s="50">
        <f t="shared" si="4"/>
        <v>0</v>
      </c>
      <c r="S20" s="50">
        <f t="shared" si="5"/>
        <v>2</v>
      </c>
      <c r="T20" s="50">
        <f t="shared" si="6"/>
        <v>0</v>
      </c>
      <c r="U20" s="50">
        <f t="shared" si="7"/>
        <v>0</v>
      </c>
      <c r="V20" s="51">
        <f t="shared" si="8"/>
        <v>0.28125</v>
      </c>
      <c r="W20" s="33" t="s">
        <v>174</v>
      </c>
      <c r="X20" s="34">
        <v>0</v>
      </c>
      <c r="Y20" s="35">
        <f t="shared" si="9"/>
        <v>0</v>
      </c>
      <c r="Z20" s="36">
        <f t="shared" si="10"/>
        <v>0</v>
      </c>
      <c r="AA20" s="37">
        <f t="shared" si="12"/>
        <v>0</v>
      </c>
    </row>
  </sheetData>
  <sortState xmlns:xlrd2="http://schemas.microsoft.com/office/spreadsheetml/2017/richdata2" ref="A3:V20">
    <sortCondition descending="1" ref="V3"/>
  </sortState>
  <conditionalFormatting sqref="B2:B20">
    <cfRule type="colorScale" priority="13">
      <colorScale>
        <cfvo type="min"/>
        <cfvo type="percentile" val="50"/>
        <cfvo type="max"/>
        <color rgb="FF63BE7B"/>
        <color rgb="FFFFEB84"/>
        <color rgb="FFF8696B"/>
      </colorScale>
    </cfRule>
  </conditionalFormatting>
  <conditionalFormatting sqref="C3:C20">
    <cfRule type="colorScale" priority="12">
      <colorScale>
        <cfvo type="min"/>
        <cfvo type="percentile" val="50"/>
        <cfvo type="max"/>
        <color rgb="FFF8696B"/>
        <color rgb="FFFFEB84"/>
        <color rgb="FF63BE7B"/>
      </colorScale>
    </cfRule>
  </conditionalFormatting>
  <conditionalFormatting sqref="D3:D20">
    <cfRule type="colorScale" priority="9">
      <colorScale>
        <cfvo type="min"/>
        <cfvo type="percentile" val="50"/>
        <cfvo type="max"/>
        <color rgb="FFF8696B"/>
        <color rgb="FFFFEB84"/>
        <color rgb="FF63BE7B"/>
      </colorScale>
    </cfRule>
  </conditionalFormatting>
  <conditionalFormatting sqref="E3:E20">
    <cfRule type="colorScale" priority="8">
      <colorScale>
        <cfvo type="min"/>
        <cfvo type="percentile" val="50"/>
        <cfvo type="max"/>
        <color rgb="FFF8696B"/>
        <color rgb="FFFFEB84"/>
        <color rgb="FF63BE7B"/>
      </colorScale>
    </cfRule>
  </conditionalFormatting>
  <conditionalFormatting sqref="F3:F20">
    <cfRule type="colorScale" priority="7">
      <colorScale>
        <cfvo type="min"/>
        <cfvo type="percentile" val="50"/>
        <cfvo type="max"/>
        <color rgb="FF63BE7B"/>
        <color rgb="FFFFEB84"/>
        <color rgb="FFF8696B"/>
      </colorScale>
    </cfRule>
  </conditionalFormatting>
  <conditionalFormatting sqref="G3:G20">
    <cfRule type="colorScale" priority="4">
      <colorScale>
        <cfvo type="min"/>
        <cfvo type="percentile" val="50"/>
        <cfvo type="max"/>
        <color rgb="FFF8696B"/>
        <color rgb="FFFFEB84"/>
        <color rgb="FF63BE7B"/>
      </colorScale>
    </cfRule>
  </conditionalFormatting>
  <conditionalFormatting sqref="H3:H20">
    <cfRule type="colorScale" priority="3">
      <colorScale>
        <cfvo type="min"/>
        <cfvo type="percentile" val="50"/>
        <cfvo type="max"/>
        <color rgb="FFF8696B"/>
        <color rgb="FFFFEB84"/>
        <color rgb="FF63BE7B"/>
      </colorScale>
    </cfRule>
  </conditionalFormatting>
  <conditionalFormatting sqref="I3:I20">
    <cfRule type="colorScale" priority="2">
      <colorScale>
        <cfvo type="min"/>
        <cfvo type="percentile" val="50"/>
        <cfvo type="max"/>
        <color rgb="FFF8696B"/>
        <color rgb="FFFFEB84"/>
        <color rgb="FF63BE7B"/>
      </colorScale>
    </cfRule>
  </conditionalFormatting>
  <conditionalFormatting sqref="V3:V20">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FE19F-FD95-4FDF-BA45-996AD89312BF}">
  <dimension ref="B2:G11"/>
  <sheetViews>
    <sheetView showGridLines="0" zoomScaleNormal="100" workbookViewId="0">
      <selection activeCell="I3" sqref="I3:I9"/>
    </sheetView>
  </sheetViews>
  <sheetFormatPr defaultRowHeight="14.5" x14ac:dyDescent="0.35"/>
  <cols>
    <col min="2" max="2" width="21.453125" bestFit="1" customWidth="1"/>
    <col min="3" max="3" width="9.81640625" bestFit="1" customWidth="1"/>
    <col min="4" max="4" width="11" bestFit="1" customWidth="1"/>
    <col min="5" max="5" width="17.81640625" bestFit="1" customWidth="1"/>
    <col min="6" max="6" width="11.81640625" bestFit="1" customWidth="1"/>
    <col min="7" max="7" width="13.81640625" style="6" bestFit="1" customWidth="1"/>
    <col min="8" max="8" width="18.26953125" bestFit="1" customWidth="1"/>
  </cols>
  <sheetData>
    <row r="2" spans="2:7" x14ac:dyDescent="0.35">
      <c r="B2" s="52" t="s">
        <v>133</v>
      </c>
      <c r="C2" s="52" t="s">
        <v>172</v>
      </c>
      <c r="D2" s="52" t="s">
        <v>177</v>
      </c>
      <c r="E2" s="52" t="s">
        <v>176</v>
      </c>
      <c r="F2" s="5" t="s">
        <v>180</v>
      </c>
      <c r="G2" s="53" t="s">
        <v>182</v>
      </c>
    </row>
    <row r="3" spans="2:7" x14ac:dyDescent="0.35">
      <c r="B3" s="5" t="s">
        <v>146</v>
      </c>
      <c r="C3" s="5" t="s">
        <v>174</v>
      </c>
      <c r="D3" s="16">
        <v>10.088272383354351</v>
      </c>
      <c r="E3" s="54">
        <v>2000</v>
      </c>
      <c r="F3" s="8">
        <v>2918.032786885246</v>
      </c>
      <c r="G3" s="53">
        <v>1.459016393442623</v>
      </c>
    </row>
    <row r="4" spans="2:7" x14ac:dyDescent="0.35">
      <c r="B4" s="5" t="s">
        <v>15</v>
      </c>
      <c r="C4" s="5" t="s">
        <v>173</v>
      </c>
      <c r="D4" s="16">
        <v>2.2700187276545032</v>
      </c>
      <c r="E4" s="54">
        <v>2000</v>
      </c>
      <c r="F4" s="8">
        <v>664.298280460814</v>
      </c>
      <c r="G4" s="53">
        <v>0.33214914023040698</v>
      </c>
    </row>
    <row r="5" spans="2:7" x14ac:dyDescent="0.35">
      <c r="B5" s="5" t="s">
        <v>149</v>
      </c>
      <c r="C5" s="5" t="s">
        <v>173</v>
      </c>
      <c r="D5" s="16">
        <v>5.8462437883659746</v>
      </c>
      <c r="E5" s="54">
        <v>2000</v>
      </c>
      <c r="F5" s="8">
        <v>906.51856182402776</v>
      </c>
      <c r="G5" s="53">
        <v>0.4532592809120139</v>
      </c>
    </row>
    <row r="6" spans="2:7" x14ac:dyDescent="0.35">
      <c r="B6" s="5" t="s">
        <v>152</v>
      </c>
      <c r="C6" s="5" t="s">
        <v>175</v>
      </c>
      <c r="D6" s="16">
        <v>2.2988505747126435</v>
      </c>
      <c r="E6" s="54">
        <v>1000</v>
      </c>
      <c r="F6" s="8">
        <v>1094.4252873563219</v>
      </c>
      <c r="G6" s="53">
        <v>1.0944252873563218</v>
      </c>
    </row>
    <row r="7" spans="2:7" x14ac:dyDescent="0.35">
      <c r="B7" s="5" t="s">
        <v>119</v>
      </c>
      <c r="C7" s="5" t="s">
        <v>173</v>
      </c>
      <c r="D7" s="16">
        <v>1.7693634714911313</v>
      </c>
      <c r="E7" s="54">
        <v>2000</v>
      </c>
      <c r="F7" s="8">
        <v>770.7435749988947</v>
      </c>
      <c r="G7" s="53">
        <v>0.38537178749944734</v>
      </c>
    </row>
    <row r="8" spans="2:7" x14ac:dyDescent="0.35">
      <c r="B8" s="5" t="s">
        <v>153</v>
      </c>
      <c r="C8" s="5" t="s">
        <v>174</v>
      </c>
      <c r="D8" s="16">
        <v>8.058017727639001</v>
      </c>
      <c r="E8" s="54">
        <v>1000</v>
      </c>
      <c r="F8" s="8">
        <v>3330.4794520547939</v>
      </c>
      <c r="G8" s="53">
        <v>3.330479452054794</v>
      </c>
    </row>
    <row r="9" spans="2:7" x14ac:dyDescent="0.35">
      <c r="B9" s="5" t="s">
        <v>142</v>
      </c>
      <c r="C9" s="5" t="s">
        <v>173</v>
      </c>
      <c r="D9" s="16">
        <v>5.3022269353128317</v>
      </c>
      <c r="E9" s="54">
        <v>1000</v>
      </c>
      <c r="F9" s="8">
        <v>783.29798515376456</v>
      </c>
      <c r="G9" s="53">
        <v>0.78329798515376459</v>
      </c>
    </row>
    <row r="10" spans="2:7" x14ac:dyDescent="0.35">
      <c r="B10" s="5" t="s">
        <v>154</v>
      </c>
      <c r="C10" s="5" t="s">
        <v>175</v>
      </c>
      <c r="D10" s="16">
        <v>40.733197556008143</v>
      </c>
      <c r="E10" s="54">
        <v>1000</v>
      </c>
      <c r="F10" s="8">
        <v>4458.2484725050917</v>
      </c>
      <c r="G10" s="53">
        <v>4.4582484725050922</v>
      </c>
    </row>
    <row r="11" spans="2:7" x14ac:dyDescent="0.35">
      <c r="B11" s="5" t="s">
        <v>181</v>
      </c>
      <c r="C11" s="5"/>
      <c r="D11" s="5"/>
      <c r="E11" s="5"/>
      <c r="F11" s="8">
        <v>14926.044401238953</v>
      </c>
      <c r="G11" s="53">
        <v>12.296247799154465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05B1-9E9D-4645-B786-C96C6BD8C5CE}">
  <dimension ref="B2:F46"/>
  <sheetViews>
    <sheetView showGridLines="0" topLeftCell="E24" zoomScale="80" zoomScaleNormal="80" workbookViewId="0">
      <selection activeCell="E46" sqref="E46"/>
    </sheetView>
  </sheetViews>
  <sheetFormatPr defaultRowHeight="14.5" x14ac:dyDescent="0.35"/>
  <cols>
    <col min="3" max="3" width="26.36328125" bestFit="1" customWidth="1"/>
    <col min="4" max="4" width="48.7265625" bestFit="1" customWidth="1"/>
    <col min="5" max="5" width="32.81640625" bestFit="1" customWidth="1"/>
    <col min="6" max="6" width="255.6328125" bestFit="1" customWidth="1"/>
  </cols>
  <sheetData>
    <row r="2" spans="2:6" x14ac:dyDescent="0.35">
      <c r="B2" s="58" t="s">
        <v>161</v>
      </c>
      <c r="C2" s="10" t="s">
        <v>1</v>
      </c>
      <c r="D2" s="11" t="s">
        <v>2</v>
      </c>
      <c r="E2" s="11"/>
      <c r="F2" s="12"/>
    </row>
    <row r="3" spans="2:6" x14ac:dyDescent="0.35">
      <c r="B3" s="58"/>
      <c r="C3" s="10" t="s">
        <v>3</v>
      </c>
      <c r="D3" s="11" t="s">
        <v>5</v>
      </c>
      <c r="E3" s="11" t="s">
        <v>6</v>
      </c>
      <c r="F3" s="12"/>
    </row>
    <row r="4" spans="2:6" x14ac:dyDescent="0.35">
      <c r="B4" s="58"/>
      <c r="C4" s="55" t="s">
        <v>0</v>
      </c>
      <c r="D4" s="55" t="s">
        <v>4</v>
      </c>
      <c r="E4" s="55" t="s">
        <v>7</v>
      </c>
      <c r="F4" s="12" t="s">
        <v>8</v>
      </c>
    </row>
    <row r="5" spans="2:6" x14ac:dyDescent="0.35">
      <c r="B5" s="58"/>
      <c r="C5" s="57"/>
      <c r="D5" s="57"/>
      <c r="E5" s="57"/>
      <c r="F5" s="12" t="s">
        <v>10</v>
      </c>
    </row>
    <row r="6" spans="2:6" x14ac:dyDescent="0.35">
      <c r="B6" s="58"/>
      <c r="C6" s="57"/>
      <c r="D6" s="57"/>
      <c r="E6" s="57"/>
      <c r="F6" s="12" t="s">
        <v>9</v>
      </c>
    </row>
    <row r="7" spans="2:6" x14ac:dyDescent="0.35">
      <c r="B7" s="58"/>
      <c r="C7" s="56"/>
      <c r="D7" s="56"/>
      <c r="E7" s="56"/>
      <c r="F7" s="12" t="s">
        <v>37</v>
      </c>
    </row>
    <row r="8" spans="2:6" x14ac:dyDescent="0.35">
      <c r="B8" s="58" t="s">
        <v>161</v>
      </c>
      <c r="C8" s="59" t="s">
        <v>16</v>
      </c>
      <c r="D8" s="59" t="s">
        <v>17</v>
      </c>
      <c r="E8" s="59" t="s">
        <v>19</v>
      </c>
      <c r="F8" s="12" t="s">
        <v>21</v>
      </c>
    </row>
    <row r="9" spans="2:6" x14ac:dyDescent="0.35">
      <c r="B9" s="58"/>
      <c r="C9" s="59"/>
      <c r="D9" s="59"/>
      <c r="E9" s="59"/>
      <c r="F9" s="12" t="s">
        <v>22</v>
      </c>
    </row>
    <row r="10" spans="2:6" x14ac:dyDescent="0.35">
      <c r="B10" s="58"/>
      <c r="C10" s="59"/>
      <c r="D10" s="59"/>
      <c r="E10" s="59"/>
      <c r="F10" s="12" t="s">
        <v>23</v>
      </c>
    </row>
    <row r="11" spans="2:6" x14ac:dyDescent="0.35">
      <c r="B11" s="58"/>
      <c r="C11" s="11" t="s">
        <v>24</v>
      </c>
      <c r="D11" s="11" t="s">
        <v>26</v>
      </c>
      <c r="E11" s="11"/>
      <c r="F11" s="12"/>
    </row>
    <row r="12" spans="2:6" x14ac:dyDescent="0.35">
      <c r="B12" s="58"/>
      <c r="C12" s="11" t="s">
        <v>25</v>
      </c>
      <c r="D12" s="11" t="s">
        <v>27</v>
      </c>
      <c r="E12" s="11"/>
      <c r="F12" s="12"/>
    </row>
    <row r="13" spans="2:6" x14ac:dyDescent="0.35">
      <c r="B13" s="58"/>
      <c r="C13" s="55" t="s">
        <v>30</v>
      </c>
      <c r="D13" s="55" t="s">
        <v>31</v>
      </c>
      <c r="E13" s="55" t="s">
        <v>32</v>
      </c>
      <c r="F13" s="12" t="s">
        <v>33</v>
      </c>
    </row>
    <row r="14" spans="2:6" x14ac:dyDescent="0.35">
      <c r="B14" s="58"/>
      <c r="C14" s="56"/>
      <c r="D14" s="56"/>
      <c r="E14" s="56"/>
      <c r="F14" s="12" t="s">
        <v>36</v>
      </c>
    </row>
    <row r="15" spans="2:6" x14ac:dyDescent="0.35">
      <c r="B15" s="58" t="s">
        <v>161</v>
      </c>
      <c r="C15" s="59" t="s">
        <v>39</v>
      </c>
      <c r="D15" s="59" t="s">
        <v>34</v>
      </c>
      <c r="E15" s="59"/>
      <c r="F15" s="12" t="s">
        <v>40</v>
      </c>
    </row>
    <row r="16" spans="2:6" x14ac:dyDescent="0.35">
      <c r="B16" s="58"/>
      <c r="C16" s="59"/>
      <c r="D16" s="59"/>
      <c r="E16" s="59"/>
      <c r="F16" s="12" t="s">
        <v>41</v>
      </c>
    </row>
    <row r="17" spans="2:6" x14ac:dyDescent="0.35">
      <c r="B17" s="58"/>
      <c r="C17" s="59"/>
      <c r="D17" s="59"/>
      <c r="E17" s="59"/>
      <c r="F17" s="12" t="s">
        <v>43</v>
      </c>
    </row>
    <row r="18" spans="2:6" x14ac:dyDescent="0.35">
      <c r="B18" s="58"/>
      <c r="C18" s="11" t="s">
        <v>44</v>
      </c>
      <c r="D18" s="9"/>
      <c r="E18" s="9"/>
      <c r="F18" s="12" t="s">
        <v>47</v>
      </c>
    </row>
    <row r="19" spans="2:6" x14ac:dyDescent="0.35">
      <c r="B19" s="58"/>
      <c r="C19" s="55" t="s">
        <v>51</v>
      </c>
      <c r="D19" s="55"/>
      <c r="E19" s="55"/>
      <c r="F19" s="12" t="s">
        <v>52</v>
      </c>
    </row>
    <row r="20" spans="2:6" x14ac:dyDescent="0.35">
      <c r="B20" s="58"/>
      <c r="C20" s="57"/>
      <c r="D20" s="57"/>
      <c r="E20" s="57"/>
      <c r="F20" s="12" t="s">
        <v>53</v>
      </c>
    </row>
    <row r="21" spans="2:6" x14ac:dyDescent="0.35">
      <c r="B21" s="58"/>
      <c r="C21" s="57"/>
      <c r="D21" s="57"/>
      <c r="E21" s="57"/>
      <c r="F21" s="12" t="s">
        <v>54</v>
      </c>
    </row>
    <row r="22" spans="2:6" x14ac:dyDescent="0.35">
      <c r="B22" s="58"/>
      <c r="C22" s="56"/>
      <c r="D22" s="56"/>
      <c r="E22" s="56"/>
      <c r="F22" s="12" t="s">
        <v>55</v>
      </c>
    </row>
    <row r="23" spans="2:6" x14ac:dyDescent="0.35">
      <c r="B23" s="58"/>
      <c r="C23" s="11" t="s">
        <v>56</v>
      </c>
      <c r="D23" s="11"/>
      <c r="E23" s="11"/>
      <c r="F23" s="12" t="s">
        <v>57</v>
      </c>
    </row>
    <row r="24" spans="2:6" x14ac:dyDescent="0.35">
      <c r="B24" s="58" t="s">
        <v>161</v>
      </c>
      <c r="C24" s="11" t="s">
        <v>66</v>
      </c>
      <c r="D24" s="11" t="s">
        <v>67</v>
      </c>
      <c r="E24" s="11"/>
      <c r="F24" s="12" t="s">
        <v>70</v>
      </c>
    </row>
    <row r="25" spans="2:6" x14ac:dyDescent="0.35">
      <c r="B25" s="58"/>
      <c r="C25" s="11" t="s">
        <v>68</v>
      </c>
      <c r="D25" s="11" t="s">
        <v>69</v>
      </c>
      <c r="E25" s="11" t="s">
        <v>78</v>
      </c>
      <c r="F25" s="12" t="s">
        <v>71</v>
      </c>
    </row>
    <row r="26" spans="2:6" x14ac:dyDescent="0.35">
      <c r="B26" s="58"/>
      <c r="C26" s="11" t="s">
        <v>76</v>
      </c>
      <c r="D26" s="11"/>
      <c r="E26" s="11" t="s">
        <v>77</v>
      </c>
      <c r="F26" s="12"/>
    </row>
    <row r="27" spans="2:6" x14ac:dyDescent="0.35">
      <c r="C27" s="55" t="s">
        <v>79</v>
      </c>
      <c r="D27" s="55"/>
      <c r="E27" s="55"/>
      <c r="F27" s="12" t="s">
        <v>80</v>
      </c>
    </row>
    <row r="28" spans="2:6" x14ac:dyDescent="0.35">
      <c r="C28" s="56"/>
      <c r="D28" s="56"/>
      <c r="E28" s="56"/>
      <c r="F28" s="12" t="s">
        <v>81</v>
      </c>
    </row>
    <row r="29" spans="2:6" x14ac:dyDescent="0.35">
      <c r="C29" s="55" t="s">
        <v>82</v>
      </c>
      <c r="D29" s="55"/>
      <c r="E29" s="55" t="s">
        <v>97</v>
      </c>
      <c r="F29" s="12" t="s">
        <v>83</v>
      </c>
    </row>
    <row r="30" spans="2:6" x14ac:dyDescent="0.35">
      <c r="C30" s="56"/>
      <c r="D30" s="56"/>
      <c r="E30" s="56"/>
      <c r="F30" s="12" t="s">
        <v>84</v>
      </c>
    </row>
    <row r="31" spans="2:6" x14ac:dyDescent="0.35">
      <c r="C31" s="11" t="s">
        <v>95</v>
      </c>
      <c r="D31" s="59" t="s">
        <v>98</v>
      </c>
      <c r="E31" s="55"/>
      <c r="F31" s="12" t="s">
        <v>93</v>
      </c>
    </row>
    <row r="32" spans="2:6" x14ac:dyDescent="0.35">
      <c r="C32" s="11" t="s">
        <v>96</v>
      </c>
      <c r="D32" s="59"/>
      <c r="E32" s="56"/>
      <c r="F32" s="12" t="s">
        <v>94</v>
      </c>
    </row>
    <row r="33" spans="3:6" x14ac:dyDescent="0.35">
      <c r="C33" s="59" t="s">
        <v>99</v>
      </c>
      <c r="D33" s="55"/>
      <c r="E33" s="55"/>
      <c r="F33" s="13" t="s">
        <v>100</v>
      </c>
    </row>
    <row r="34" spans="3:6" x14ac:dyDescent="0.35">
      <c r="C34" s="59"/>
      <c r="D34" s="57"/>
      <c r="E34" s="57"/>
      <c r="F34" s="12" t="s">
        <v>101</v>
      </c>
    </row>
    <row r="35" spans="3:6" x14ac:dyDescent="0.35">
      <c r="C35" s="59"/>
      <c r="D35" s="56"/>
      <c r="E35" s="56"/>
      <c r="F35" s="12" t="s">
        <v>102</v>
      </c>
    </row>
    <row r="36" spans="3:6" x14ac:dyDescent="0.35">
      <c r="C36" s="2"/>
    </row>
    <row r="37" spans="3:6" x14ac:dyDescent="0.35">
      <c r="C37" s="3" t="s">
        <v>106</v>
      </c>
    </row>
    <row r="38" spans="3:6" x14ac:dyDescent="0.35">
      <c r="C38" t="s">
        <v>103</v>
      </c>
      <c r="D38" t="s">
        <v>104</v>
      </c>
      <c r="E38" t="s">
        <v>105</v>
      </c>
    </row>
    <row r="39" spans="3:6" x14ac:dyDescent="0.35">
      <c r="C39" t="s">
        <v>107</v>
      </c>
      <c r="D39" t="s">
        <v>108</v>
      </c>
      <c r="E39" t="s">
        <v>109</v>
      </c>
      <c r="F39" t="s">
        <v>110</v>
      </c>
    </row>
    <row r="40" spans="3:6" x14ac:dyDescent="0.35">
      <c r="C40" t="s">
        <v>111</v>
      </c>
      <c r="D40" t="s">
        <v>112</v>
      </c>
      <c r="E40" t="s">
        <v>109</v>
      </c>
      <c r="F40" t="s">
        <v>113</v>
      </c>
    </row>
    <row r="41" spans="3:6" x14ac:dyDescent="0.35">
      <c r="C41" t="s">
        <v>114</v>
      </c>
      <c r="D41" t="s">
        <v>115</v>
      </c>
      <c r="E41" t="s">
        <v>116</v>
      </c>
      <c r="F41" t="s">
        <v>117</v>
      </c>
    </row>
    <row r="42" spans="3:6" x14ac:dyDescent="0.35">
      <c r="F42" t="s">
        <v>118</v>
      </c>
    </row>
    <row r="43" spans="3:6" x14ac:dyDescent="0.35">
      <c r="C43" t="s">
        <v>120</v>
      </c>
      <c r="D43" t="s">
        <v>121</v>
      </c>
      <c r="E43" t="s">
        <v>116</v>
      </c>
      <c r="F43" t="s">
        <v>122</v>
      </c>
    </row>
    <row r="44" spans="3:6" x14ac:dyDescent="0.35">
      <c r="F44" t="s">
        <v>123</v>
      </c>
    </row>
    <row r="45" spans="3:6" x14ac:dyDescent="0.35">
      <c r="C45" t="s">
        <v>127</v>
      </c>
      <c r="D45" t="s">
        <v>128</v>
      </c>
      <c r="E45" t="s">
        <v>116</v>
      </c>
      <c r="F45" t="s">
        <v>129</v>
      </c>
    </row>
    <row r="46" spans="3:6" x14ac:dyDescent="0.35">
      <c r="C46" t="s">
        <v>130</v>
      </c>
      <c r="D46" t="s">
        <v>131</v>
      </c>
      <c r="E46" t="s">
        <v>116</v>
      </c>
      <c r="F46" t="s">
        <v>132</v>
      </c>
    </row>
  </sheetData>
  <mergeCells count="30">
    <mergeCell ref="D31:D32"/>
    <mergeCell ref="C33:C35"/>
    <mergeCell ref="C15:C17"/>
    <mergeCell ref="C13:C14"/>
    <mergeCell ref="D13:D14"/>
    <mergeCell ref="C19:C22"/>
    <mergeCell ref="D19:D22"/>
    <mergeCell ref="E15:E17"/>
    <mergeCell ref="C8:C10"/>
    <mergeCell ref="D8:D10"/>
    <mergeCell ref="E8:E10"/>
    <mergeCell ref="C4:C7"/>
    <mergeCell ref="D4:D7"/>
    <mergeCell ref="E4:E7"/>
    <mergeCell ref="E31:E32"/>
    <mergeCell ref="E33:E35"/>
    <mergeCell ref="D33:D35"/>
    <mergeCell ref="B2:B7"/>
    <mergeCell ref="B8:B14"/>
    <mergeCell ref="B15:B23"/>
    <mergeCell ref="B24:B26"/>
    <mergeCell ref="E19:E22"/>
    <mergeCell ref="C27:C28"/>
    <mergeCell ref="D27:D28"/>
    <mergeCell ref="E27:E28"/>
    <mergeCell ref="C29:C30"/>
    <mergeCell ref="E29:E30"/>
    <mergeCell ref="D29:D30"/>
    <mergeCell ref="E13:E14"/>
    <mergeCell ref="D15:D17"/>
  </mergeCells>
  <hyperlinks>
    <hyperlink ref="F33" r:id="rId1" xr:uid="{CF22551E-CD5C-4EC8-BA69-092D8ABCE1A8}"/>
    <hyperlink ref="B2:B7" r:id="rId2" display="Link" xr:uid="{310D811D-B360-4710-82AD-6F18DF840A41}"/>
    <hyperlink ref="B8:B14" r:id="rId3" display="Link" xr:uid="{11442B12-3412-42A8-A1C4-C7F64C7B01AD}"/>
    <hyperlink ref="B15:B23" r:id="rId4" display="Link" xr:uid="{2687DEEE-12A2-42E4-BB1A-FB00D696DA38}"/>
    <hyperlink ref="B24:B26" r:id="rId5" display="Link" xr:uid="{3E2D7938-8C15-4162-8C62-7D95ECFB2233}"/>
  </hyperlinks>
  <pageMargins left="0.7" right="0.7" top="0.75" bottom="0.75" header="0.3" footer="0.3"/>
  <pageSetup paperSize="9" orientation="portrait"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A3F6-05EE-472B-BC07-476444B58532}">
  <dimension ref="B2:K22"/>
  <sheetViews>
    <sheetView showGridLines="0" zoomScale="80" zoomScaleNormal="80" workbookViewId="0">
      <selection activeCell="E46" sqref="E46"/>
    </sheetView>
  </sheetViews>
  <sheetFormatPr defaultRowHeight="14.5" x14ac:dyDescent="0.35"/>
  <cols>
    <col min="2" max="3" width="22.81640625" bestFit="1" customWidth="1"/>
    <col min="4" max="4" width="14.6328125" bestFit="1" customWidth="1"/>
    <col min="5" max="5" width="22.81640625" bestFit="1" customWidth="1"/>
    <col min="6" max="6" width="22.36328125" bestFit="1" customWidth="1"/>
    <col min="7" max="7" width="14.90625" bestFit="1" customWidth="1"/>
    <col min="8" max="8" width="5.90625" bestFit="1" customWidth="1"/>
  </cols>
  <sheetData>
    <row r="2" spans="2:11" x14ac:dyDescent="0.35">
      <c r="B2" t="s">
        <v>11</v>
      </c>
      <c r="C2" s="1" t="s">
        <v>58</v>
      </c>
      <c r="D2" t="s">
        <v>59</v>
      </c>
      <c r="E2" t="s">
        <v>79</v>
      </c>
      <c r="F2" t="s">
        <v>82</v>
      </c>
      <c r="K2" t="s">
        <v>125</v>
      </c>
    </row>
    <row r="3" spans="2:11" x14ac:dyDescent="0.35">
      <c r="B3" t="s">
        <v>12</v>
      </c>
      <c r="C3" s="1" t="s">
        <v>58</v>
      </c>
      <c r="K3" t="s">
        <v>155</v>
      </c>
    </row>
    <row r="4" spans="2:11" x14ac:dyDescent="0.35">
      <c r="B4" t="s">
        <v>13</v>
      </c>
      <c r="C4" s="1"/>
      <c r="K4" t="s">
        <v>159</v>
      </c>
    </row>
    <row r="5" spans="2:11" x14ac:dyDescent="0.35">
      <c r="B5" t="s">
        <v>14</v>
      </c>
      <c r="K5" t="s">
        <v>160</v>
      </c>
    </row>
    <row r="6" spans="2:11" x14ac:dyDescent="0.35">
      <c r="B6" t="s">
        <v>15</v>
      </c>
      <c r="C6" t="s">
        <v>63</v>
      </c>
      <c r="D6" t="s">
        <v>103</v>
      </c>
      <c r="E6" t="s">
        <v>107</v>
      </c>
      <c r="F6" t="s">
        <v>111</v>
      </c>
      <c r="G6" t="s">
        <v>114</v>
      </c>
      <c r="H6" t="s">
        <v>120</v>
      </c>
    </row>
    <row r="7" spans="2:11" x14ac:dyDescent="0.35">
      <c r="B7" t="s">
        <v>119</v>
      </c>
      <c r="C7" t="s">
        <v>103</v>
      </c>
      <c r="D7" t="s">
        <v>107</v>
      </c>
      <c r="E7" t="s">
        <v>111</v>
      </c>
      <c r="F7" t="s">
        <v>114</v>
      </c>
      <c r="G7" t="s">
        <v>120</v>
      </c>
    </row>
    <row r="8" spans="2:11" x14ac:dyDescent="0.35">
      <c r="B8" t="s">
        <v>18</v>
      </c>
      <c r="C8" t="s">
        <v>59</v>
      </c>
      <c r="D8" t="s">
        <v>60</v>
      </c>
      <c r="E8" t="s">
        <v>61</v>
      </c>
    </row>
    <row r="9" spans="2:11" x14ac:dyDescent="0.35">
      <c r="B9" t="s">
        <v>20</v>
      </c>
      <c r="C9" t="s">
        <v>59</v>
      </c>
      <c r="D9" t="s">
        <v>60</v>
      </c>
      <c r="E9" t="s">
        <v>61</v>
      </c>
      <c r="F9" t="s">
        <v>62</v>
      </c>
    </row>
    <row r="10" spans="2:11" x14ac:dyDescent="0.35">
      <c r="B10" t="s">
        <v>28</v>
      </c>
      <c r="C10" t="s">
        <v>62</v>
      </c>
    </row>
    <row r="11" spans="2:11" x14ac:dyDescent="0.35">
      <c r="B11" t="s">
        <v>29</v>
      </c>
      <c r="C11" t="s">
        <v>63</v>
      </c>
      <c r="D11" t="s">
        <v>64</v>
      </c>
    </row>
    <row r="12" spans="2:11" x14ac:dyDescent="0.35">
      <c r="B12" t="s">
        <v>35</v>
      </c>
      <c r="C12" t="s">
        <v>63</v>
      </c>
      <c r="D12" t="s">
        <v>64</v>
      </c>
      <c r="E12" t="s">
        <v>42</v>
      </c>
    </row>
    <row r="13" spans="2:11" x14ac:dyDescent="0.35">
      <c r="B13" t="s">
        <v>38</v>
      </c>
      <c r="C13" t="s">
        <v>42</v>
      </c>
    </row>
    <row r="14" spans="2:11" x14ac:dyDescent="0.35">
      <c r="B14" t="s">
        <v>45</v>
      </c>
      <c r="C14" t="s">
        <v>46</v>
      </c>
      <c r="D14" t="s">
        <v>86</v>
      </c>
      <c r="E14" t="s">
        <v>87</v>
      </c>
    </row>
    <row r="15" spans="2:11" x14ac:dyDescent="0.35">
      <c r="B15" t="s">
        <v>49</v>
      </c>
      <c r="C15" t="s">
        <v>48</v>
      </c>
      <c r="D15" t="s">
        <v>65</v>
      </c>
    </row>
    <row r="16" spans="2:11" x14ac:dyDescent="0.35">
      <c r="B16" t="s">
        <v>50</v>
      </c>
      <c r="C16" t="s">
        <v>48</v>
      </c>
      <c r="D16" t="s">
        <v>65</v>
      </c>
    </row>
    <row r="17" spans="2:5" x14ac:dyDescent="0.35">
      <c r="B17" t="s">
        <v>72</v>
      </c>
      <c r="C17" t="s">
        <v>73</v>
      </c>
      <c r="D17" t="s">
        <v>74</v>
      </c>
      <c r="E17" t="s">
        <v>76</v>
      </c>
    </row>
    <row r="18" spans="2:5" x14ac:dyDescent="0.35">
      <c r="B18" t="s">
        <v>75</v>
      </c>
      <c r="C18" t="s">
        <v>73</v>
      </c>
      <c r="D18" t="s">
        <v>74</v>
      </c>
      <c r="E18" t="s">
        <v>76</v>
      </c>
    </row>
    <row r="19" spans="2:5" x14ac:dyDescent="0.35">
      <c r="B19" t="s">
        <v>85</v>
      </c>
      <c r="C19" t="s">
        <v>86</v>
      </c>
      <c r="D19" t="s">
        <v>87</v>
      </c>
    </row>
    <row r="20" spans="2:5" x14ac:dyDescent="0.35">
      <c r="B20" t="s">
        <v>90</v>
      </c>
    </row>
    <row r="21" spans="2:5" x14ac:dyDescent="0.35">
      <c r="B21" t="s">
        <v>89</v>
      </c>
      <c r="C21" t="s">
        <v>91</v>
      </c>
      <c r="D21" t="s">
        <v>92</v>
      </c>
    </row>
    <row r="22" spans="2:5" x14ac:dyDescent="0.35">
      <c r="B22" t="s">
        <v>124</v>
      </c>
      <c r="C22" t="s">
        <v>126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7F8B2-903F-4FF2-84D0-30EA51216324}">
  <dimension ref="B2:B4"/>
  <sheetViews>
    <sheetView showGridLines="0" workbookViewId="0">
      <selection activeCell="E46" sqref="E46"/>
    </sheetView>
  </sheetViews>
  <sheetFormatPr defaultRowHeight="14.5" x14ac:dyDescent="0.35"/>
  <sheetData>
    <row r="2" spans="2:2" x14ac:dyDescent="0.35">
      <c r="B2" t="s">
        <v>88</v>
      </c>
    </row>
    <row r="3" spans="2:2" x14ac:dyDescent="0.35">
      <c r="B3" t="s">
        <v>89</v>
      </c>
    </row>
    <row r="4" spans="2:2" x14ac:dyDescent="0.35">
      <c r="B4" t="s">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238261E73C88439BB98AF91E7C8BB9" ma:contentTypeVersion="12" ma:contentTypeDescription="Create a new document." ma:contentTypeScope="" ma:versionID="ce24275585ad6faa1994631f599f0ad0">
  <xsd:schema xmlns:xsd="http://www.w3.org/2001/XMLSchema" xmlns:xs="http://www.w3.org/2001/XMLSchema" xmlns:p="http://schemas.microsoft.com/office/2006/metadata/properties" xmlns:ns2="df96cac6-5edc-4d96-a14f-21dec8cebb64" xmlns:ns3="e6f9aa0a-a4db-4c69-b1fa-f7c559ce6762" targetNamespace="http://schemas.microsoft.com/office/2006/metadata/properties" ma:root="true" ma:fieldsID="e48c4e51891a7ad7a9848e84a11e2199" ns2:_="" ns3:_="">
    <xsd:import namespace="df96cac6-5edc-4d96-a14f-21dec8cebb64"/>
    <xsd:import namespace="e6f9aa0a-a4db-4c69-b1fa-f7c559ce67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96cac6-5edc-4d96-a14f-21dec8cebb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9aa0a-a4db-4c69-b1fa-f7c559ce676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7A0851-BAB2-48E6-9FE4-A56E1E166634}"/>
</file>

<file path=customXml/itemProps2.xml><?xml version="1.0" encoding="utf-8"?>
<ds:datastoreItem xmlns:ds="http://schemas.openxmlformats.org/officeDocument/2006/customXml" ds:itemID="{6EE4F7E2-68ED-455A-886D-828F8C73B51D}"/>
</file>

<file path=customXml/itemProps3.xml><?xml version="1.0" encoding="utf-8"?>
<ds:datastoreItem xmlns:ds="http://schemas.openxmlformats.org/officeDocument/2006/customXml" ds:itemID="{8ACED896-81B2-4167-B490-9147CC6B19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BanksList</vt:lpstr>
      <vt:lpstr>SelectedBanks</vt:lpstr>
      <vt:lpstr>Taxonomy</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Sudhanshu Aggarwal</dc:creator>
  <cp:lastModifiedBy>Sudhanshu Aggarwal</cp:lastModifiedBy>
  <dcterms:created xsi:type="dcterms:W3CDTF">2020-04-13T14:36:56Z</dcterms:created>
  <dcterms:modified xsi:type="dcterms:W3CDTF">2020-04-17T06:53:56Z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0x01010080238261E73C88439BB98AF91E7C8BB9</vt:lpwstr>
  </property>
</Properties>
</file>