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hanshu.aggarwal\Desktop\Personal Docs\Investments\"/>
    </mc:Choice>
  </mc:AlternateContent>
  <xr:revisionPtr revIDLastSave="0" documentId="13_ncr:1_{CB6F395E-5397-471A-AB34-AD329E6B7665}" xr6:coauthVersionLast="45" xr6:coauthVersionMax="45" xr10:uidLastSave="{00000000-0000-0000-0000-000000000000}"/>
  <bookViews>
    <workbookView xWindow="-110" yWindow="-110" windowWidth="19420" windowHeight="11020" activeTab="4" xr2:uid="{00000000-000D-0000-FFFF-FFFF00000000}"/>
  </bookViews>
  <sheets>
    <sheet name="TRADEBOOK" sheetId="1" r:id="rId1"/>
    <sheet name="BuySheet" sheetId="2" r:id="rId2"/>
    <sheet name="SellSheet" sheetId="3" r:id="rId3"/>
    <sheet name="DividendSheet" sheetId="6" r:id="rId4"/>
    <sheet name="BalanceSheet" sheetId="5" r:id="rId5"/>
  </sheets>
  <definedNames>
    <definedName name="_xlnm._FilterDatabase" localSheetId="0" hidden="1">TRADEBOOK!$B$10:$F$68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6" l="1"/>
  <c r="G5" i="6"/>
  <c r="G6" i="6"/>
  <c r="I15" i="5" s="1"/>
  <c r="G7" i="6"/>
  <c r="G8" i="6"/>
  <c r="I20" i="5" s="1"/>
  <c r="G9" i="6"/>
  <c r="G10" i="6"/>
  <c r="I19" i="5" s="1"/>
  <c r="G11" i="6"/>
  <c r="I21" i="5" s="1"/>
  <c r="G12" i="6"/>
  <c r="G13" i="6"/>
  <c r="G3" i="6"/>
  <c r="I27" i="5" s="1"/>
  <c r="I5" i="5"/>
  <c r="I6" i="5"/>
  <c r="I7" i="5"/>
  <c r="I8" i="5"/>
  <c r="I9" i="5"/>
  <c r="I11" i="5"/>
  <c r="I12" i="5"/>
  <c r="I14" i="5"/>
  <c r="I17" i="5"/>
  <c r="I18" i="5"/>
  <c r="I22" i="5"/>
  <c r="I23" i="5"/>
  <c r="I25" i="5"/>
  <c r="I26" i="5"/>
  <c r="I28" i="5"/>
  <c r="I30" i="5"/>
  <c r="I31" i="5"/>
  <c r="I3" i="5"/>
  <c r="I29" i="5"/>
  <c r="I10" i="5"/>
  <c r="I4" i="5"/>
  <c r="I13" i="5"/>
  <c r="I16" i="5"/>
  <c r="I24" i="5"/>
  <c r="D32" i="5"/>
  <c r="G5" i="5"/>
  <c r="G7" i="5"/>
  <c r="G8" i="5"/>
  <c r="G9" i="5"/>
  <c r="G10" i="5"/>
  <c r="G13" i="5"/>
  <c r="G15" i="5"/>
  <c r="G16" i="5"/>
  <c r="G17" i="5"/>
  <c r="G19" i="5"/>
  <c r="G20" i="5"/>
  <c r="G21" i="5"/>
  <c r="G25" i="5"/>
  <c r="G26" i="5"/>
  <c r="G28" i="5"/>
  <c r="G29" i="5"/>
  <c r="G31" i="5"/>
  <c r="F5" i="5"/>
  <c r="J5" i="5" s="1"/>
  <c r="F7" i="5"/>
  <c r="J7" i="5" s="1"/>
  <c r="F8" i="5"/>
  <c r="J8" i="5" s="1"/>
  <c r="F9" i="5"/>
  <c r="J9" i="5" s="1"/>
  <c r="F10" i="5"/>
  <c r="J10" i="5" s="1"/>
  <c r="F13" i="5"/>
  <c r="J13" i="5" s="1"/>
  <c r="F15" i="5"/>
  <c r="J15" i="5" s="1"/>
  <c r="F16" i="5"/>
  <c r="J16" i="5" s="1"/>
  <c r="F17" i="5"/>
  <c r="J17" i="5" s="1"/>
  <c r="F19" i="5"/>
  <c r="J19" i="5" s="1"/>
  <c r="F20" i="5"/>
  <c r="J20" i="5" s="1"/>
  <c r="F21" i="5"/>
  <c r="J21" i="5" s="1"/>
  <c r="F25" i="5"/>
  <c r="J25" i="5" s="1"/>
  <c r="F26" i="5"/>
  <c r="J26" i="5" s="1"/>
  <c r="F28" i="5"/>
  <c r="J28" i="5" s="1"/>
  <c r="F29" i="5"/>
  <c r="J29" i="5" s="1"/>
  <c r="F31" i="5"/>
  <c r="J31" i="5" s="1"/>
  <c r="E18" i="5"/>
  <c r="D4" i="5"/>
  <c r="D5" i="5"/>
  <c r="D7" i="5"/>
  <c r="D8" i="5"/>
  <c r="D9" i="5"/>
  <c r="D10" i="5"/>
  <c r="D11" i="5"/>
  <c r="D12" i="5"/>
  <c r="D13" i="5"/>
  <c r="D14" i="5"/>
  <c r="D15" i="5"/>
  <c r="D16" i="5"/>
  <c r="D17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" i="5"/>
  <c r="C4" i="5"/>
  <c r="C5" i="5"/>
  <c r="C7" i="5"/>
  <c r="C8" i="5"/>
  <c r="C9" i="5"/>
  <c r="C10" i="5"/>
  <c r="C11" i="5"/>
  <c r="C12" i="5"/>
  <c r="C13" i="5"/>
  <c r="C14" i="5"/>
  <c r="C15" i="5"/>
  <c r="E15" i="5" s="1"/>
  <c r="C16" i="5"/>
  <c r="C17" i="5"/>
  <c r="C19" i="5"/>
  <c r="C20" i="5"/>
  <c r="C21" i="5"/>
  <c r="C22" i="5"/>
  <c r="C23" i="5"/>
  <c r="C24" i="5"/>
  <c r="C25" i="5"/>
  <c r="E25" i="5" s="1"/>
  <c r="C26" i="5"/>
  <c r="C27" i="5"/>
  <c r="C28" i="5"/>
  <c r="C29" i="5"/>
  <c r="C30" i="5"/>
  <c r="C31" i="5"/>
  <c r="C3" i="5"/>
  <c r="I30" i="2"/>
  <c r="I14" i="3" a="1"/>
  <c r="I14" i="3" s="1"/>
  <c r="G30" i="5" s="1"/>
  <c r="I5" i="3" a="1"/>
  <c r="I5" i="3" s="1"/>
  <c r="G6" i="5" s="1"/>
  <c r="I3" i="3" a="1"/>
  <c r="I3" i="3" s="1"/>
  <c r="G3" i="5" s="1"/>
  <c r="I7" i="3" a="1"/>
  <c r="I7" i="3" s="1"/>
  <c r="G12" i="5" s="1"/>
  <c r="I6" i="3" a="1"/>
  <c r="I6" i="3" s="1"/>
  <c r="G11" i="5" s="1"/>
  <c r="I10" i="3" a="1"/>
  <c r="I10" i="3" s="1"/>
  <c r="G22" i="5" s="1"/>
  <c r="I9" i="3" a="1"/>
  <c r="I9" i="3" s="1"/>
  <c r="G18" i="5" s="1"/>
  <c r="I4" i="3" a="1"/>
  <c r="I4" i="3" s="1"/>
  <c r="G4" i="5" s="1"/>
  <c r="I12" i="3" a="1"/>
  <c r="I12" i="3" s="1"/>
  <c r="G24" i="5" s="1"/>
  <c r="I8" i="3" a="1"/>
  <c r="I8" i="3" s="1"/>
  <c r="G14" i="5" s="1"/>
  <c r="I11" i="3" a="1"/>
  <c r="I11" i="3" s="1"/>
  <c r="G23" i="5" s="1"/>
  <c r="I13" i="3" a="1"/>
  <c r="I13" i="3" s="1"/>
  <c r="G27" i="5" s="1"/>
  <c r="H14" i="3"/>
  <c r="F30" i="5" s="1"/>
  <c r="J30" i="5" s="1"/>
  <c r="H5" i="3"/>
  <c r="F6" i="5" s="1"/>
  <c r="H3" i="3"/>
  <c r="F3" i="5" s="1"/>
  <c r="J3" i="5" s="1"/>
  <c r="H7" i="3"/>
  <c r="F12" i="5" s="1"/>
  <c r="J12" i="5" s="1"/>
  <c r="H6" i="3"/>
  <c r="F11" i="5" s="1"/>
  <c r="J11" i="5" s="1"/>
  <c r="H10" i="3"/>
  <c r="F22" i="5" s="1"/>
  <c r="J22" i="5" s="1"/>
  <c r="H9" i="3"/>
  <c r="F18" i="5" s="1"/>
  <c r="J18" i="5" s="1"/>
  <c r="H4" i="3"/>
  <c r="F4" i="5" s="1"/>
  <c r="J4" i="5" s="1"/>
  <c r="H12" i="3"/>
  <c r="F24" i="5" s="1"/>
  <c r="J24" i="5" s="1"/>
  <c r="H8" i="3"/>
  <c r="F14" i="5" s="1"/>
  <c r="J14" i="5" s="1"/>
  <c r="H11" i="3"/>
  <c r="F23" i="5" s="1"/>
  <c r="J23" i="5" s="1"/>
  <c r="H13" i="3"/>
  <c r="F27" i="5" s="1"/>
  <c r="J27" i="5" s="1"/>
  <c r="L23" i="5" l="1"/>
  <c r="L22" i="5"/>
  <c r="L24" i="5"/>
  <c r="L18" i="5"/>
  <c r="L6" i="5"/>
  <c r="L30" i="5"/>
  <c r="L11" i="5"/>
  <c r="L4" i="5"/>
  <c r="H25" i="5"/>
  <c r="K25" i="5" s="1"/>
  <c r="H27" i="5"/>
  <c r="K27" i="5" s="1"/>
  <c r="H18" i="5"/>
  <c r="K18" i="5" s="1"/>
  <c r="L14" i="5"/>
  <c r="H11" i="5"/>
  <c r="K11" i="5" s="1"/>
  <c r="H26" i="5"/>
  <c r="K26" i="5" s="1"/>
  <c r="E28" i="5"/>
  <c r="E20" i="5"/>
  <c r="E11" i="5"/>
  <c r="H3" i="5"/>
  <c r="K3" i="5" s="1"/>
  <c r="H24" i="5"/>
  <c r="K24" i="5" s="1"/>
  <c r="H23" i="5"/>
  <c r="K23" i="5" s="1"/>
  <c r="H15" i="5"/>
  <c r="K15" i="5" s="1"/>
  <c r="H7" i="5"/>
  <c r="K7" i="5" s="1"/>
  <c r="H30" i="5"/>
  <c r="K30" i="5" s="1"/>
  <c r="H22" i="5"/>
  <c r="K22" i="5" s="1"/>
  <c r="H14" i="5"/>
  <c r="K14" i="5" s="1"/>
  <c r="H6" i="5"/>
  <c r="H13" i="5"/>
  <c r="K13" i="5" s="1"/>
  <c r="H5" i="5"/>
  <c r="K5" i="5" s="1"/>
  <c r="H28" i="5"/>
  <c r="K28" i="5" s="1"/>
  <c r="H20" i="5"/>
  <c r="K20" i="5" s="1"/>
  <c r="H12" i="5"/>
  <c r="K12" i="5" s="1"/>
  <c r="H4" i="5"/>
  <c r="K4" i="5" s="1"/>
  <c r="E29" i="5"/>
  <c r="H29" i="5" s="1"/>
  <c r="K29" i="5" s="1"/>
  <c r="E21" i="5"/>
  <c r="H21" i="5" s="1"/>
  <c r="K21" i="5" s="1"/>
  <c r="E12" i="5"/>
  <c r="E17" i="5"/>
  <c r="H17" i="5" s="1"/>
  <c r="K17" i="5" s="1"/>
  <c r="E9" i="5"/>
  <c r="H9" i="5" s="1"/>
  <c r="K9" i="5" s="1"/>
  <c r="E3" i="5"/>
  <c r="E27" i="5"/>
  <c r="E19" i="5"/>
  <c r="H19" i="5" s="1"/>
  <c r="K19" i="5" s="1"/>
  <c r="E10" i="5"/>
  <c r="H10" i="5" s="1"/>
  <c r="K10" i="5" s="1"/>
  <c r="E16" i="5"/>
  <c r="H16" i="5" s="1"/>
  <c r="K16" i="5" s="1"/>
  <c r="E8" i="5"/>
  <c r="H8" i="5" s="1"/>
  <c r="K8" i="5" s="1"/>
  <c r="E24" i="5"/>
  <c r="E7" i="5"/>
  <c r="E26" i="5"/>
  <c r="E31" i="5"/>
  <c r="H31" i="5" s="1"/>
  <c r="K31" i="5" s="1"/>
  <c r="E23" i="5"/>
  <c r="E14" i="5"/>
  <c r="E5" i="5"/>
  <c r="E30" i="5"/>
  <c r="E22" i="5"/>
  <c r="E13" i="5"/>
  <c r="E4" i="5"/>
  <c r="I28" i="2" a="1"/>
  <c r="I28" i="2" s="1"/>
  <c r="I22" i="2" a="1"/>
  <c r="I22" i="2" s="1"/>
  <c r="I6" i="2" a="1"/>
  <c r="I6" i="2" s="1"/>
  <c r="I26" i="2" a="1"/>
  <c r="I26" i="2" s="1"/>
  <c r="I5" i="2" a="1"/>
  <c r="I5" i="2" s="1"/>
  <c r="I12" i="2" a="1"/>
  <c r="I12" i="2" s="1"/>
  <c r="I4" i="2" a="1"/>
  <c r="I4" i="2" s="1"/>
  <c r="I3" i="2" a="1"/>
  <c r="I3" i="2" s="1"/>
  <c r="I24" i="2" a="1"/>
  <c r="I24" i="2" s="1"/>
  <c r="I29" i="2" a="1"/>
  <c r="I29" i="2" s="1"/>
  <c r="I15" i="2" a="1"/>
  <c r="I15" i="2" s="1"/>
  <c r="I25" i="2" a="1"/>
  <c r="I25" i="2" s="1"/>
  <c r="I8" i="2" a="1"/>
  <c r="I8" i="2" s="1"/>
  <c r="I17" i="2" a="1"/>
  <c r="I17" i="2" s="1"/>
  <c r="I21" i="2" a="1"/>
  <c r="I21" i="2" s="1"/>
  <c r="I16" i="2" a="1"/>
  <c r="I16" i="2" s="1"/>
  <c r="I19" i="2" a="1"/>
  <c r="I19" i="2" s="1"/>
  <c r="I9" i="2" a="1"/>
  <c r="I9" i="2" s="1"/>
  <c r="I13" i="2" a="1"/>
  <c r="I13" i="2" s="1"/>
  <c r="I14" i="2" a="1"/>
  <c r="I14" i="2" s="1"/>
  <c r="I7" i="2" a="1"/>
  <c r="I7" i="2" s="1"/>
  <c r="I18" i="2" a="1"/>
  <c r="I18" i="2" s="1"/>
  <c r="I27" i="2" a="1"/>
  <c r="I27" i="2" s="1"/>
  <c r="I10" i="2" a="1"/>
  <c r="I10" i="2" s="1"/>
  <c r="I11" i="2" a="1"/>
  <c r="I11" i="2" s="1"/>
  <c r="I23" i="2" a="1"/>
  <c r="I23" i="2" s="1"/>
  <c r="I20" i="2" a="1"/>
  <c r="I20" i="2" s="1"/>
  <c r="H28" i="2"/>
  <c r="H22" i="2"/>
  <c r="H6" i="2"/>
  <c r="H26" i="2"/>
  <c r="H5" i="2"/>
  <c r="H12" i="2"/>
  <c r="H4" i="2"/>
  <c r="H3" i="2"/>
  <c r="H24" i="2"/>
  <c r="H29" i="2"/>
  <c r="H15" i="2"/>
  <c r="H25" i="2"/>
  <c r="H8" i="2"/>
  <c r="H17" i="2"/>
  <c r="H21" i="2"/>
  <c r="H16" i="2"/>
  <c r="H19" i="2"/>
  <c r="H9" i="2"/>
  <c r="H13" i="2"/>
  <c r="H14" i="2"/>
  <c r="H7" i="2"/>
  <c r="H18" i="2"/>
  <c r="H27" i="2"/>
  <c r="H10" i="2"/>
  <c r="H11" i="2"/>
  <c r="H23" i="2"/>
  <c r="H20" i="2"/>
  <c r="L25" i="5" l="1"/>
  <c r="L3" i="5"/>
  <c r="L5" i="5"/>
  <c r="L27" i="5"/>
  <c r="L17" i="5"/>
  <c r="L12" i="5"/>
  <c r="L10" i="5"/>
  <c r="L21" i="5"/>
  <c r="L9" i="5"/>
  <c r="L13" i="5"/>
  <c r="L29" i="5"/>
  <c r="L7" i="5"/>
  <c r="L31" i="5"/>
  <c r="L26" i="5"/>
  <c r="L19" i="5"/>
  <c r="L15" i="5"/>
  <c r="L16" i="5"/>
  <c r="L28" i="5"/>
  <c r="L8" i="5"/>
  <c r="L20" i="5"/>
  <c r="L32" i="5" l="1"/>
  <c r="O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<sst xmlns="http://schemas.openxmlformats.org/spreadsheetml/2006/main" count="425" uniqueCount="72">
  <si>
    <t>Client ID</t>
  </si>
  <si>
    <t>QH4450</t>
  </si>
  <si>
    <t>Tradebook for EQ from 2020-04-01 to 2020-11-07</t>
  </si>
  <si>
    <t>Trade Date</t>
  </si>
  <si>
    <t>Symbol</t>
  </si>
  <si>
    <t>Trade Type</t>
  </si>
  <si>
    <t>Qty</t>
  </si>
  <si>
    <t>Price</t>
  </si>
  <si>
    <t>2020-04-20</t>
  </si>
  <si>
    <t>MCDOWELL-N</t>
  </si>
  <si>
    <t>buy</t>
  </si>
  <si>
    <t>UBL</t>
  </si>
  <si>
    <t>RADICO</t>
  </si>
  <si>
    <t>GMRINFRA</t>
  </si>
  <si>
    <t>TATAMOTORS</t>
  </si>
  <si>
    <t>EIHOTEL</t>
  </si>
  <si>
    <t>INDHOTEL</t>
  </si>
  <si>
    <t>CASTROLIND</t>
  </si>
  <si>
    <t>ADANIENT</t>
  </si>
  <si>
    <t>SBICARD</t>
  </si>
  <si>
    <t>WIPRO</t>
  </si>
  <si>
    <t>ITC</t>
  </si>
  <si>
    <t>SBIN</t>
  </si>
  <si>
    <t>HDFCLIFE</t>
  </si>
  <si>
    <t>LT</t>
  </si>
  <si>
    <t>PVR</t>
  </si>
  <si>
    <t>KOTAKBANK</t>
  </si>
  <si>
    <t>MARUTI</t>
  </si>
  <si>
    <t>HINDUNILVR</t>
  </si>
  <si>
    <t>INDIGO</t>
  </si>
  <si>
    <t>2020-04-21</t>
  </si>
  <si>
    <t>INFY</t>
  </si>
  <si>
    <t>HDFCBANK</t>
  </si>
  <si>
    <t>LTI</t>
  </si>
  <si>
    <t>TCS</t>
  </si>
  <si>
    <t>2020-04-24</t>
  </si>
  <si>
    <t>2020-05-06</t>
  </si>
  <si>
    <t>2020-05-15</t>
  </si>
  <si>
    <t>2020-05-18</t>
  </si>
  <si>
    <t>2020-07-10</t>
  </si>
  <si>
    <t>sell</t>
  </si>
  <si>
    <t>2020-07-30</t>
  </si>
  <si>
    <t>2020-09-25</t>
  </si>
  <si>
    <t>IDFC</t>
  </si>
  <si>
    <t>IDFCFIRSTB</t>
  </si>
  <si>
    <t>2020-10-01</t>
  </si>
  <si>
    <t>EIH-RE-R</t>
  </si>
  <si>
    <t>2020-10-05</t>
  </si>
  <si>
    <t>2020-10-06</t>
  </si>
  <si>
    <t>2020-10-08</t>
  </si>
  <si>
    <t>2020-10-16</t>
  </si>
  <si>
    <t>LIKHITHA-T</t>
  </si>
  <si>
    <t>2020-10-28</t>
  </si>
  <si>
    <t>2020-11-03</t>
  </si>
  <si>
    <t>2020-11-04</t>
  </si>
  <si>
    <t>RELIANCE</t>
  </si>
  <si>
    <t>2020-11-05</t>
  </si>
  <si>
    <t>Total</t>
  </si>
  <si>
    <t>Stocks</t>
  </si>
  <si>
    <t>Dividend Earned</t>
  </si>
  <si>
    <t>Average Buying Price</t>
  </si>
  <si>
    <t>Stocks Bought</t>
  </si>
  <si>
    <t>Stocks Sold</t>
  </si>
  <si>
    <t>Investment Amount</t>
  </si>
  <si>
    <t>Dividened</t>
  </si>
  <si>
    <t>Selling Price</t>
  </si>
  <si>
    <t>Average Selling Price</t>
  </si>
  <si>
    <t>Expected Profit</t>
  </si>
  <si>
    <t>Stocks Left</t>
  </si>
  <si>
    <t>Realised Profit (Inc Dividend)</t>
  </si>
  <si>
    <t>Profit Earned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</si>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</sst>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2" fontId="1" fillId="0" borderId="0" xfId="0" applyNumberFormat="1" applyFont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4" fontId="1" fillId="0" borderId="1" xfId="1" applyFont="1" applyFill="1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44" fontId="0" fillId="0" borderId="0" xfId="1" applyFont="1"/>
    <xf numFmtId="44" fontId="0" fillId="0" borderId="1" xfId="1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43" fontId="0" fillId="0" borderId="1" xfId="2" applyFont="1" applyBorder="1"/>
    <xf numFmtId="43" fontId="0" fillId="0" borderId="0" xfId="2" applyFont="1"/>
    <xf numFmtId="44" fontId="0" fillId="0" borderId="1" xfId="0" applyNumberFormat="1" applyBorder="1"/>
    <xf numFmtId="43" fontId="1" fillId="0" borderId="1" xfId="2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44" fontId="0" fillId="0" borderId="1" xfId="0" applyNumberFormat="1" applyFill="1" applyBorder="1"/>
    <xf numFmtId="0" fontId="1" fillId="2" borderId="1" xfId="0" applyFont="1" applyFill="1" applyBorder="1"/>
    <xf numFmtId="10" fontId="1" fillId="2" borderId="1" xfId="3" applyNumberFormat="1" applyFont="1" applyFill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8"/>
  <sheetViews>
    <sheetView showGridLines="0" zoomScale="80" zoomScaleNormal="80" workbookViewId="0"/>
  </sheetViews>
  <sheetFormatPr defaultRowHeight="14.5" x14ac:dyDescent="0.35"/>
  <cols>
    <col min="1" max="1" width="2.7265625" customWidth="1"/>
    <col min="2" max="2" width="30.7265625" customWidth="1"/>
    <col min="3" max="6" width="15.7265625" customWidth="1"/>
  </cols>
  <sheetData>
    <row r="1" spans="2:6" ht="12" customHeight="1" x14ac:dyDescent="0.35"/>
    <row r="5" spans="2:6" x14ac:dyDescent="0.35">
      <c r="B5" s="1" t="s">
        <v>0</v>
      </c>
      <c r="C5" s="1" t="s">
        <v>1</v>
      </c>
    </row>
    <row r="7" spans="2:6" x14ac:dyDescent="0.35">
      <c r="B7" s="1" t="s">
        <v>2</v>
      </c>
    </row>
    <row r="10" spans="2:6" x14ac:dyDescent="0.35"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</row>
    <row r="11" spans="2:6" x14ac:dyDescent="0.35">
      <c r="B11" s="3" t="s">
        <v>8</v>
      </c>
      <c r="C11" s="3" t="s">
        <v>9</v>
      </c>
      <c r="D11" s="3" t="s">
        <v>10</v>
      </c>
      <c r="E11" s="3">
        <v>2</v>
      </c>
      <c r="F11" s="3">
        <v>532.4</v>
      </c>
    </row>
    <row r="12" spans="2:6" x14ac:dyDescent="0.35">
      <c r="B12" s="3" t="s">
        <v>8</v>
      </c>
      <c r="C12" s="3" t="s">
        <v>11</v>
      </c>
      <c r="D12" s="3" t="s">
        <v>10</v>
      </c>
      <c r="E12" s="3">
        <v>1</v>
      </c>
      <c r="F12" s="3">
        <v>922.95</v>
      </c>
    </row>
    <row r="13" spans="2:6" x14ac:dyDescent="0.35">
      <c r="B13" s="3" t="s">
        <v>8</v>
      </c>
      <c r="C13" s="3" t="s">
        <v>12</v>
      </c>
      <c r="D13" s="3" t="s">
        <v>10</v>
      </c>
      <c r="E13" s="3">
        <v>3</v>
      </c>
      <c r="F13" s="3">
        <v>321.14999999999998</v>
      </c>
    </row>
    <row r="14" spans="2:6" x14ac:dyDescent="0.35">
      <c r="B14" s="3" t="s">
        <v>8</v>
      </c>
      <c r="C14" s="3" t="s">
        <v>13</v>
      </c>
      <c r="D14" s="3" t="s">
        <v>10</v>
      </c>
      <c r="E14" s="3">
        <v>46</v>
      </c>
      <c r="F14" s="3">
        <v>17.649999999999999</v>
      </c>
    </row>
    <row r="15" spans="2:6" x14ac:dyDescent="0.35">
      <c r="B15" s="3" t="s">
        <v>8</v>
      </c>
      <c r="C15" s="3" t="s">
        <v>14</v>
      </c>
      <c r="D15" s="3" t="s">
        <v>10</v>
      </c>
      <c r="E15" s="3">
        <v>11</v>
      </c>
      <c r="F15" s="3">
        <v>82.8</v>
      </c>
    </row>
    <row r="16" spans="2:6" x14ac:dyDescent="0.35">
      <c r="B16" s="3" t="s">
        <v>8</v>
      </c>
      <c r="C16" s="3" t="s">
        <v>15</v>
      </c>
      <c r="D16" s="3" t="s">
        <v>10</v>
      </c>
      <c r="E16" s="3">
        <v>11</v>
      </c>
      <c r="F16" s="3">
        <v>79.2</v>
      </c>
    </row>
    <row r="17" spans="2:6" x14ac:dyDescent="0.35">
      <c r="B17" s="3" t="s">
        <v>8</v>
      </c>
      <c r="C17" s="3" t="s">
        <v>16</v>
      </c>
      <c r="D17" s="3" t="s">
        <v>10</v>
      </c>
      <c r="E17" s="3">
        <v>10</v>
      </c>
      <c r="F17" s="3">
        <v>83.3</v>
      </c>
    </row>
    <row r="18" spans="2:6" x14ac:dyDescent="0.35">
      <c r="B18" s="3" t="s">
        <v>8</v>
      </c>
      <c r="C18" s="3" t="s">
        <v>17</v>
      </c>
      <c r="D18" s="3" t="s">
        <v>10</v>
      </c>
      <c r="E18" s="3">
        <v>2</v>
      </c>
      <c r="F18" s="3">
        <v>117.35</v>
      </c>
    </row>
    <row r="19" spans="2:6" x14ac:dyDescent="0.35">
      <c r="B19" s="3" t="s">
        <v>8</v>
      </c>
      <c r="C19" s="3" t="s">
        <v>17</v>
      </c>
      <c r="D19" s="3" t="s">
        <v>10</v>
      </c>
      <c r="E19" s="3">
        <v>5</v>
      </c>
      <c r="F19" s="3">
        <v>117.5</v>
      </c>
    </row>
    <row r="20" spans="2:6" x14ac:dyDescent="0.35">
      <c r="B20" s="3" t="s">
        <v>8</v>
      </c>
      <c r="C20" s="3" t="s">
        <v>18</v>
      </c>
      <c r="D20" s="3" t="s">
        <v>10</v>
      </c>
      <c r="E20" s="3">
        <v>6</v>
      </c>
      <c r="F20" s="3">
        <v>153.4</v>
      </c>
    </row>
    <row r="21" spans="2:6" x14ac:dyDescent="0.35">
      <c r="B21" s="3" t="s">
        <v>8</v>
      </c>
      <c r="C21" s="3" t="s">
        <v>19</v>
      </c>
      <c r="D21" s="3" t="s">
        <v>10</v>
      </c>
      <c r="E21" s="3">
        <v>2</v>
      </c>
      <c r="F21" s="3">
        <v>538</v>
      </c>
    </row>
    <row r="22" spans="2:6" x14ac:dyDescent="0.35">
      <c r="B22" s="3" t="s">
        <v>8</v>
      </c>
      <c r="C22" s="3" t="s">
        <v>20</v>
      </c>
      <c r="D22" s="3" t="s">
        <v>10</v>
      </c>
      <c r="E22" s="3">
        <v>5</v>
      </c>
      <c r="F22" s="3">
        <v>185.35</v>
      </c>
    </row>
    <row r="23" spans="2:6" x14ac:dyDescent="0.35">
      <c r="B23" s="3" t="s">
        <v>8</v>
      </c>
      <c r="C23" s="3" t="s">
        <v>21</v>
      </c>
      <c r="D23" s="3" t="s">
        <v>10</v>
      </c>
      <c r="E23" s="3">
        <v>5</v>
      </c>
      <c r="F23" s="3">
        <v>182.35</v>
      </c>
    </row>
    <row r="24" spans="2:6" x14ac:dyDescent="0.35">
      <c r="B24" s="3" t="s">
        <v>8</v>
      </c>
      <c r="C24" s="3" t="s">
        <v>22</v>
      </c>
      <c r="D24" s="3" t="s">
        <v>10</v>
      </c>
      <c r="E24" s="3">
        <v>5</v>
      </c>
      <c r="F24" s="3">
        <v>196.2</v>
      </c>
    </row>
    <row r="25" spans="2:6" x14ac:dyDescent="0.35">
      <c r="B25" s="3" t="s">
        <v>8</v>
      </c>
      <c r="C25" s="3" t="s">
        <v>23</v>
      </c>
      <c r="D25" s="3" t="s">
        <v>10</v>
      </c>
      <c r="E25" s="3">
        <v>2</v>
      </c>
      <c r="F25" s="3">
        <v>510.25</v>
      </c>
    </row>
    <row r="26" spans="2:6" x14ac:dyDescent="0.35">
      <c r="B26" s="3" t="s">
        <v>8</v>
      </c>
      <c r="C26" s="3" t="s">
        <v>24</v>
      </c>
      <c r="D26" s="3" t="s">
        <v>10</v>
      </c>
      <c r="E26" s="3">
        <v>5</v>
      </c>
      <c r="F26" s="3">
        <v>941.15</v>
      </c>
    </row>
    <row r="27" spans="2:6" x14ac:dyDescent="0.35">
      <c r="B27" s="3" t="s">
        <v>8</v>
      </c>
      <c r="C27" s="3" t="s">
        <v>25</v>
      </c>
      <c r="D27" s="3" t="s">
        <v>10</v>
      </c>
      <c r="E27" s="3">
        <v>5</v>
      </c>
      <c r="F27" s="3">
        <v>1158</v>
      </c>
    </row>
    <row r="28" spans="2:6" x14ac:dyDescent="0.35">
      <c r="B28" s="3" t="s">
        <v>8</v>
      </c>
      <c r="C28" s="3" t="s">
        <v>26</v>
      </c>
      <c r="D28" s="3" t="s">
        <v>10</v>
      </c>
      <c r="E28" s="3">
        <v>5</v>
      </c>
      <c r="F28" s="3">
        <v>1196.5</v>
      </c>
    </row>
    <row r="29" spans="2:6" x14ac:dyDescent="0.35">
      <c r="B29" s="3" t="s">
        <v>8</v>
      </c>
      <c r="C29" s="3" t="s">
        <v>27</v>
      </c>
      <c r="D29" s="3" t="s">
        <v>10</v>
      </c>
      <c r="E29" s="3">
        <v>1</v>
      </c>
      <c r="F29" s="3">
        <v>5399.7</v>
      </c>
    </row>
    <row r="30" spans="2:6" x14ac:dyDescent="0.35">
      <c r="B30" s="3" t="s">
        <v>8</v>
      </c>
      <c r="C30" s="3" t="s">
        <v>28</v>
      </c>
      <c r="D30" s="3" t="s">
        <v>10</v>
      </c>
      <c r="E30" s="3">
        <v>1</v>
      </c>
      <c r="F30" s="3">
        <v>2344.4499999999998</v>
      </c>
    </row>
    <row r="31" spans="2:6" x14ac:dyDescent="0.35">
      <c r="B31" s="3" t="s">
        <v>8</v>
      </c>
      <c r="C31" s="3" t="s">
        <v>21</v>
      </c>
      <c r="D31" s="3" t="s">
        <v>10</v>
      </c>
      <c r="E31" s="3">
        <v>40</v>
      </c>
      <c r="F31" s="3">
        <v>181</v>
      </c>
    </row>
    <row r="32" spans="2:6" x14ac:dyDescent="0.35">
      <c r="B32" s="3" t="s">
        <v>8</v>
      </c>
      <c r="C32" s="3" t="s">
        <v>29</v>
      </c>
      <c r="D32" s="3" t="s">
        <v>10</v>
      </c>
      <c r="E32" s="3">
        <v>3</v>
      </c>
      <c r="F32" s="3">
        <v>1022.05</v>
      </c>
    </row>
    <row r="33" spans="2:6" x14ac:dyDescent="0.35">
      <c r="B33" s="3" t="s">
        <v>30</v>
      </c>
      <c r="C33" s="3" t="s">
        <v>24</v>
      </c>
      <c r="D33" s="3" t="s">
        <v>10</v>
      </c>
      <c r="E33" s="3">
        <v>3</v>
      </c>
      <c r="F33" s="3">
        <v>882.15</v>
      </c>
    </row>
    <row r="34" spans="2:6" x14ac:dyDescent="0.35">
      <c r="B34" s="3" t="s">
        <v>30</v>
      </c>
      <c r="C34" s="3" t="s">
        <v>24</v>
      </c>
      <c r="D34" s="3" t="s">
        <v>10</v>
      </c>
      <c r="E34" s="3">
        <v>3</v>
      </c>
      <c r="F34" s="3">
        <v>882.15</v>
      </c>
    </row>
    <row r="35" spans="2:6" x14ac:dyDescent="0.35">
      <c r="B35" s="3" t="s">
        <v>30</v>
      </c>
      <c r="C35" s="3" t="s">
        <v>24</v>
      </c>
      <c r="D35" s="3" t="s">
        <v>10</v>
      </c>
      <c r="E35" s="3">
        <v>1</v>
      </c>
      <c r="F35" s="3">
        <v>882.15</v>
      </c>
    </row>
    <row r="36" spans="2:6" x14ac:dyDescent="0.35">
      <c r="B36" s="3" t="s">
        <v>30</v>
      </c>
      <c r="C36" s="3" t="s">
        <v>24</v>
      </c>
      <c r="D36" s="3" t="s">
        <v>10</v>
      </c>
      <c r="E36" s="3">
        <v>2</v>
      </c>
      <c r="F36" s="3">
        <v>882.15</v>
      </c>
    </row>
    <row r="37" spans="2:6" x14ac:dyDescent="0.35">
      <c r="B37" s="3" t="s">
        <v>30</v>
      </c>
      <c r="C37" s="3" t="s">
        <v>24</v>
      </c>
      <c r="D37" s="3" t="s">
        <v>10</v>
      </c>
      <c r="E37" s="3">
        <v>1</v>
      </c>
      <c r="F37" s="3">
        <v>882.15</v>
      </c>
    </row>
    <row r="38" spans="2:6" x14ac:dyDescent="0.35">
      <c r="B38" s="3" t="s">
        <v>30</v>
      </c>
      <c r="C38" s="3" t="s">
        <v>31</v>
      </c>
      <c r="D38" s="3" t="s">
        <v>10</v>
      </c>
      <c r="E38" s="3">
        <v>5</v>
      </c>
      <c r="F38" s="3">
        <v>638.20000000000005</v>
      </c>
    </row>
    <row r="39" spans="2:6" x14ac:dyDescent="0.35">
      <c r="B39" s="3" t="s">
        <v>30</v>
      </c>
      <c r="C39" s="3" t="s">
        <v>32</v>
      </c>
      <c r="D39" s="3" t="s">
        <v>10</v>
      </c>
      <c r="E39" s="3">
        <v>3</v>
      </c>
      <c r="F39" s="3">
        <v>918</v>
      </c>
    </row>
    <row r="40" spans="2:6" x14ac:dyDescent="0.35">
      <c r="B40" s="3" t="s">
        <v>30</v>
      </c>
      <c r="C40" s="3" t="s">
        <v>33</v>
      </c>
      <c r="D40" s="3" t="s">
        <v>10</v>
      </c>
      <c r="E40" s="3">
        <v>1</v>
      </c>
      <c r="F40" s="3">
        <v>1450.75</v>
      </c>
    </row>
    <row r="41" spans="2:6" x14ac:dyDescent="0.35">
      <c r="B41" s="3" t="s">
        <v>30</v>
      </c>
      <c r="C41" s="3" t="s">
        <v>34</v>
      </c>
      <c r="D41" s="3" t="s">
        <v>10</v>
      </c>
      <c r="E41" s="3">
        <v>3</v>
      </c>
      <c r="F41" s="3">
        <v>1738.6</v>
      </c>
    </row>
    <row r="42" spans="2:6" x14ac:dyDescent="0.35">
      <c r="B42" s="3" t="s">
        <v>30</v>
      </c>
      <c r="C42" s="3" t="s">
        <v>22</v>
      </c>
      <c r="D42" s="3" t="s">
        <v>10</v>
      </c>
      <c r="E42" s="3">
        <v>5</v>
      </c>
      <c r="F42" s="3">
        <v>183.5</v>
      </c>
    </row>
    <row r="43" spans="2:6" x14ac:dyDescent="0.35">
      <c r="B43" s="3" t="s">
        <v>35</v>
      </c>
      <c r="C43" s="3" t="s">
        <v>22</v>
      </c>
      <c r="D43" s="3" t="s">
        <v>10</v>
      </c>
      <c r="E43" s="3">
        <v>31</v>
      </c>
      <c r="F43" s="3">
        <v>179.7</v>
      </c>
    </row>
    <row r="44" spans="2:6" x14ac:dyDescent="0.35">
      <c r="B44" s="3" t="s">
        <v>35</v>
      </c>
      <c r="C44" s="3" t="s">
        <v>22</v>
      </c>
      <c r="D44" s="3" t="s">
        <v>10</v>
      </c>
      <c r="E44" s="3">
        <v>19</v>
      </c>
      <c r="F44" s="3">
        <v>179.7</v>
      </c>
    </row>
    <row r="45" spans="2:6" x14ac:dyDescent="0.35">
      <c r="B45" s="3" t="s">
        <v>36</v>
      </c>
      <c r="C45" s="3" t="s">
        <v>21</v>
      </c>
      <c r="D45" s="3" t="s">
        <v>10</v>
      </c>
      <c r="E45" s="3">
        <v>25</v>
      </c>
      <c r="F45" s="3">
        <v>163.1</v>
      </c>
    </row>
    <row r="46" spans="2:6" x14ac:dyDescent="0.35">
      <c r="B46" s="3" t="s">
        <v>37</v>
      </c>
      <c r="C46" s="3" t="s">
        <v>34</v>
      </c>
      <c r="D46" s="3" t="s">
        <v>10</v>
      </c>
      <c r="E46" s="3">
        <v>5</v>
      </c>
      <c r="F46" s="3">
        <v>1870.75</v>
      </c>
    </row>
    <row r="47" spans="2:6" x14ac:dyDescent="0.35">
      <c r="B47" s="3" t="s">
        <v>38</v>
      </c>
      <c r="C47" s="3" t="s">
        <v>28</v>
      </c>
      <c r="D47" s="3" t="s">
        <v>10</v>
      </c>
      <c r="E47" s="3">
        <v>5</v>
      </c>
      <c r="F47" s="3">
        <v>1997.2</v>
      </c>
    </row>
    <row r="48" spans="2:6" x14ac:dyDescent="0.35">
      <c r="B48" s="3" t="s">
        <v>39</v>
      </c>
      <c r="C48" s="3" t="s">
        <v>22</v>
      </c>
      <c r="D48" s="3" t="s">
        <v>40</v>
      </c>
      <c r="E48" s="3">
        <v>50</v>
      </c>
      <c r="F48" s="3">
        <v>201.25</v>
      </c>
    </row>
    <row r="49" spans="2:6" x14ac:dyDescent="0.35">
      <c r="B49" s="3" t="s">
        <v>41</v>
      </c>
      <c r="C49" s="3" t="s">
        <v>15</v>
      </c>
      <c r="D49" s="3" t="s">
        <v>10</v>
      </c>
      <c r="E49" s="3">
        <v>11</v>
      </c>
      <c r="F49" s="3">
        <v>61.15</v>
      </c>
    </row>
    <row r="50" spans="2:6" x14ac:dyDescent="0.35">
      <c r="B50" s="3" t="s">
        <v>42</v>
      </c>
      <c r="C50" s="3" t="s">
        <v>11</v>
      </c>
      <c r="D50" s="3" t="s">
        <v>40</v>
      </c>
      <c r="E50" s="3">
        <v>1</v>
      </c>
      <c r="F50" s="3">
        <v>950.75</v>
      </c>
    </row>
    <row r="51" spans="2:6" x14ac:dyDescent="0.35">
      <c r="B51" s="3" t="s">
        <v>42</v>
      </c>
      <c r="C51" s="3" t="s">
        <v>43</v>
      </c>
      <c r="D51" s="3" t="s">
        <v>10</v>
      </c>
      <c r="E51" s="3">
        <v>29</v>
      </c>
      <c r="F51" s="3">
        <v>31.7</v>
      </c>
    </row>
    <row r="52" spans="2:6" x14ac:dyDescent="0.35">
      <c r="B52" s="3" t="s">
        <v>42</v>
      </c>
      <c r="C52" s="3" t="s">
        <v>44</v>
      </c>
      <c r="D52" s="3" t="s">
        <v>10</v>
      </c>
      <c r="E52" s="3">
        <v>1</v>
      </c>
      <c r="F52" s="3">
        <v>28.4</v>
      </c>
    </row>
    <row r="53" spans="2:6" x14ac:dyDescent="0.35">
      <c r="B53" s="3" t="s">
        <v>45</v>
      </c>
      <c r="C53" s="3" t="s">
        <v>46</v>
      </c>
      <c r="D53" s="3" t="s">
        <v>40</v>
      </c>
      <c r="E53" s="3">
        <v>2</v>
      </c>
      <c r="F53" s="3">
        <v>15</v>
      </c>
    </row>
    <row r="54" spans="2:6" x14ac:dyDescent="0.35">
      <c r="B54" s="3" t="s">
        <v>47</v>
      </c>
      <c r="C54" s="3" t="s">
        <v>18</v>
      </c>
      <c r="D54" s="3" t="s">
        <v>40</v>
      </c>
      <c r="E54" s="3">
        <v>3</v>
      </c>
      <c r="F54" s="3">
        <v>309.64999999999998</v>
      </c>
    </row>
    <row r="55" spans="2:6" x14ac:dyDescent="0.35">
      <c r="B55" s="3" t="s">
        <v>47</v>
      </c>
      <c r="C55" s="3" t="s">
        <v>44</v>
      </c>
      <c r="D55" s="3" t="s">
        <v>10</v>
      </c>
      <c r="E55" s="3">
        <v>30</v>
      </c>
      <c r="F55" s="3">
        <v>30.75</v>
      </c>
    </row>
    <row r="56" spans="2:6" x14ac:dyDescent="0.35">
      <c r="B56" s="3" t="s">
        <v>47</v>
      </c>
      <c r="C56" s="3" t="s">
        <v>44</v>
      </c>
      <c r="D56" s="3" t="s">
        <v>40</v>
      </c>
      <c r="E56" s="3">
        <v>30</v>
      </c>
      <c r="F56" s="3">
        <v>30.2</v>
      </c>
    </row>
    <row r="57" spans="2:6" x14ac:dyDescent="0.35">
      <c r="B57" s="3" t="s">
        <v>48</v>
      </c>
      <c r="C57" s="3" t="s">
        <v>43</v>
      </c>
      <c r="D57" s="3" t="s">
        <v>40</v>
      </c>
      <c r="E57" s="3">
        <v>29</v>
      </c>
      <c r="F57" s="3">
        <v>30.5</v>
      </c>
    </row>
    <row r="58" spans="2:6" x14ac:dyDescent="0.35">
      <c r="B58" s="3" t="s">
        <v>48</v>
      </c>
      <c r="C58" s="3" t="s">
        <v>44</v>
      </c>
      <c r="D58" s="3" t="s">
        <v>10</v>
      </c>
      <c r="E58" s="3">
        <v>54</v>
      </c>
      <c r="F58" s="3">
        <v>31.25</v>
      </c>
    </row>
    <row r="59" spans="2:6" x14ac:dyDescent="0.35">
      <c r="B59" s="3" t="s">
        <v>49</v>
      </c>
      <c r="C59" s="3" t="s">
        <v>9</v>
      </c>
      <c r="D59" s="3" t="s">
        <v>40</v>
      </c>
      <c r="E59" s="3">
        <v>2</v>
      </c>
      <c r="F59" s="3">
        <v>534.20000000000005</v>
      </c>
    </row>
    <row r="60" spans="2:6" x14ac:dyDescent="0.35">
      <c r="B60" s="3" t="s">
        <v>50</v>
      </c>
      <c r="C60" s="3" t="s">
        <v>51</v>
      </c>
      <c r="D60" s="3" t="s">
        <v>40</v>
      </c>
      <c r="E60" s="3">
        <v>100</v>
      </c>
      <c r="F60" s="3">
        <v>137.30000000000001</v>
      </c>
    </row>
    <row r="61" spans="2:6" x14ac:dyDescent="0.35">
      <c r="B61" s="3" t="s">
        <v>50</v>
      </c>
      <c r="C61" s="3" t="s">
        <v>51</v>
      </c>
      <c r="D61" s="3" t="s">
        <v>40</v>
      </c>
      <c r="E61" s="3">
        <v>25</v>
      </c>
      <c r="F61" s="3">
        <v>137.25</v>
      </c>
    </row>
    <row r="62" spans="2:6" x14ac:dyDescent="0.35">
      <c r="B62" s="3" t="s">
        <v>52</v>
      </c>
      <c r="C62" s="3" t="s">
        <v>17</v>
      </c>
      <c r="D62" s="3" t="s">
        <v>40</v>
      </c>
      <c r="E62" s="3">
        <v>7</v>
      </c>
      <c r="F62" s="3">
        <v>118.1</v>
      </c>
    </row>
    <row r="63" spans="2:6" x14ac:dyDescent="0.35">
      <c r="B63" s="3" t="s">
        <v>52</v>
      </c>
      <c r="C63" s="3" t="s">
        <v>12</v>
      </c>
      <c r="D63" s="3" t="s">
        <v>40</v>
      </c>
      <c r="E63" s="3">
        <v>1</v>
      </c>
      <c r="F63" s="3">
        <v>459.55</v>
      </c>
    </row>
    <row r="64" spans="2:6" x14ac:dyDescent="0.35">
      <c r="B64" s="3" t="s">
        <v>53</v>
      </c>
      <c r="C64" s="3" t="s">
        <v>29</v>
      </c>
      <c r="D64" s="3" t="s">
        <v>40</v>
      </c>
      <c r="E64" s="3">
        <v>3</v>
      </c>
      <c r="F64" s="3">
        <v>1371.95</v>
      </c>
    </row>
    <row r="65" spans="2:6" x14ac:dyDescent="0.35">
      <c r="B65" s="3" t="s">
        <v>54</v>
      </c>
      <c r="C65" s="3" t="s">
        <v>55</v>
      </c>
      <c r="D65" s="3" t="s">
        <v>10</v>
      </c>
      <c r="E65" s="3">
        <v>3</v>
      </c>
      <c r="F65" s="3">
        <v>1867.45</v>
      </c>
    </row>
    <row r="66" spans="2:6" x14ac:dyDescent="0.35">
      <c r="B66" s="3" t="s">
        <v>54</v>
      </c>
      <c r="C66" s="3" t="s">
        <v>12</v>
      </c>
      <c r="D66" s="3" t="s">
        <v>40</v>
      </c>
      <c r="E66" s="3">
        <v>2</v>
      </c>
      <c r="F66" s="3">
        <v>436.5</v>
      </c>
    </row>
    <row r="67" spans="2:6" x14ac:dyDescent="0.35">
      <c r="B67" s="3" t="s">
        <v>56</v>
      </c>
      <c r="C67" s="3" t="s">
        <v>25</v>
      </c>
      <c r="D67" s="3" t="s">
        <v>40</v>
      </c>
      <c r="E67" s="3">
        <v>5</v>
      </c>
      <c r="F67" s="3">
        <v>1161.25</v>
      </c>
    </row>
    <row r="68" spans="2:6" x14ac:dyDescent="0.35">
      <c r="B68" s="3" t="s">
        <v>56</v>
      </c>
      <c r="C68" s="3" t="s">
        <v>55</v>
      </c>
      <c r="D68" s="3" t="s">
        <v>10</v>
      </c>
      <c r="E68" s="3">
        <v>3</v>
      </c>
      <c r="F68" s="3">
        <v>1948.35</v>
      </c>
    </row>
  </sheetData>
  <autoFilter ref="B10:F68" xr:uid="{59FB56CC-D875-4A34-B351-FA2D56F6B93C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DE22-1D8F-4733-8912-28E5F66BFF72}">
  <dimension ref="B2:I46"/>
  <sheetViews>
    <sheetView showGridLines="0" topLeftCell="A2" zoomScale="80" zoomScaleNormal="80" workbookViewId="0">
      <selection activeCell="G3" sqref="G3:G29"/>
    </sheetView>
  </sheetViews>
  <sheetFormatPr defaultRowHeight="14.5" x14ac:dyDescent="0.35"/>
  <cols>
    <col min="2" max="2" width="10.54296875" bestFit="1" customWidth="1"/>
    <col min="3" max="3" width="13.1796875" bestFit="1" customWidth="1"/>
    <col min="4" max="4" width="4.08984375" bestFit="1" customWidth="1"/>
    <col min="5" max="5" width="8.1796875" bestFit="1" customWidth="1"/>
    <col min="7" max="7" width="13.1796875" bestFit="1" customWidth="1"/>
    <col min="8" max="8" width="6.7265625" bestFit="1" customWidth="1"/>
    <col min="9" max="9" width="12.36328125" style="10" bestFit="1" customWidth="1"/>
    <col min="18" max="18" width="10.54296875" bestFit="1" customWidth="1"/>
    <col min="19" max="19" width="13.1796875" bestFit="1" customWidth="1"/>
    <col min="20" max="20" width="4.08984375" bestFit="1" customWidth="1"/>
    <col min="21" max="21" width="8.1796875" bestFit="1" customWidth="1"/>
  </cols>
  <sheetData>
    <row r="2" spans="2:9" x14ac:dyDescent="0.35">
      <c r="B2" s="2" t="s">
        <v>3</v>
      </c>
      <c r="C2" s="2" t="s">
        <v>4</v>
      </c>
      <c r="D2" s="2" t="s">
        <v>6</v>
      </c>
      <c r="E2" s="2" t="s">
        <v>7</v>
      </c>
      <c r="G2" s="4" t="s">
        <v>4</v>
      </c>
      <c r="H2" s="4" t="s">
        <v>6</v>
      </c>
      <c r="I2" s="7" t="s">
        <v>7</v>
      </c>
    </row>
    <row r="3" spans="2:9" x14ac:dyDescent="0.35">
      <c r="B3" s="3" t="s">
        <v>8</v>
      </c>
      <c r="C3" s="3" t="s">
        <v>9</v>
      </c>
      <c r="D3" s="3">
        <v>2</v>
      </c>
      <c r="E3" s="3">
        <v>532.4</v>
      </c>
      <c r="G3" s="5" t="s">
        <v>18</v>
      </c>
      <c r="H3" s="5">
        <f t="shared" ref="H3:H29" si="0">SUMIFS(D:D,C:C,G3)</f>
        <v>6</v>
      </c>
      <c r="I3" s="8" cm="1">
        <f t="array" ref="I3">SUMPRODUCT($D$3:$D$46,$E$3:$E$46*($C$3:$C$46=G3))</f>
        <v>920.40000000000009</v>
      </c>
    </row>
    <row r="4" spans="2:9" x14ac:dyDescent="0.35">
      <c r="B4" s="3" t="s">
        <v>8</v>
      </c>
      <c r="C4" s="3" t="s">
        <v>11</v>
      </c>
      <c r="D4" s="3">
        <v>1</v>
      </c>
      <c r="E4" s="3">
        <v>922.95</v>
      </c>
      <c r="G4" s="5" t="s">
        <v>17</v>
      </c>
      <c r="H4" s="5">
        <f t="shared" si="0"/>
        <v>7</v>
      </c>
      <c r="I4" s="8" cm="1">
        <f t="array" ref="I4">SUMPRODUCT($D$3:$D$46,$E$3:$E$46*($C$3:$C$46=G4))</f>
        <v>822.2</v>
      </c>
    </row>
    <row r="5" spans="2:9" x14ac:dyDescent="0.35">
      <c r="B5" s="3" t="s">
        <v>8</v>
      </c>
      <c r="C5" s="3" t="s">
        <v>12</v>
      </c>
      <c r="D5" s="3">
        <v>3</v>
      </c>
      <c r="E5" s="3">
        <v>321.14999999999998</v>
      </c>
      <c r="G5" s="5" t="s">
        <v>15</v>
      </c>
      <c r="H5" s="5">
        <f t="shared" si="0"/>
        <v>22</v>
      </c>
      <c r="I5" s="8" cm="1">
        <f t="array" ref="I5">SUMPRODUCT($D$3:$D$46,$E$3:$E$46*($C$3:$C$46=G5))</f>
        <v>1543.85</v>
      </c>
    </row>
    <row r="6" spans="2:9" x14ac:dyDescent="0.35">
      <c r="B6" s="3" t="s">
        <v>8</v>
      </c>
      <c r="C6" s="3" t="s">
        <v>13</v>
      </c>
      <c r="D6" s="3">
        <v>46</v>
      </c>
      <c r="E6" s="3">
        <v>17.649999999999999</v>
      </c>
      <c r="G6" s="5" t="s">
        <v>13</v>
      </c>
      <c r="H6" s="5">
        <f t="shared" si="0"/>
        <v>46</v>
      </c>
      <c r="I6" s="8" cm="1">
        <f t="array" ref="I6">SUMPRODUCT($D$3:$D$46,$E$3:$E$46*($C$3:$C$46=G6))</f>
        <v>811.9</v>
      </c>
    </row>
    <row r="7" spans="2:9" x14ac:dyDescent="0.35">
      <c r="B7" s="3" t="s">
        <v>8</v>
      </c>
      <c r="C7" s="3" t="s">
        <v>14</v>
      </c>
      <c r="D7" s="3">
        <v>11</v>
      </c>
      <c r="E7" s="3">
        <v>82.8</v>
      </c>
      <c r="G7" s="5" t="s">
        <v>32</v>
      </c>
      <c r="H7" s="5">
        <f t="shared" si="0"/>
        <v>3</v>
      </c>
      <c r="I7" s="8" cm="1">
        <f t="array" ref="I7">SUMPRODUCT($D$3:$D$46,$E$3:$E$46*($C$3:$C$46=G7))</f>
        <v>2754</v>
      </c>
    </row>
    <row r="8" spans="2:9" x14ac:dyDescent="0.35">
      <c r="B8" s="3" t="s">
        <v>8</v>
      </c>
      <c r="C8" s="3" t="s">
        <v>15</v>
      </c>
      <c r="D8" s="3">
        <v>11</v>
      </c>
      <c r="E8" s="3">
        <v>79.2</v>
      </c>
      <c r="G8" s="5" t="s">
        <v>23</v>
      </c>
      <c r="H8" s="5">
        <f t="shared" si="0"/>
        <v>2</v>
      </c>
      <c r="I8" s="8" cm="1">
        <f t="array" ref="I8">SUMPRODUCT($D$3:$D$46,$E$3:$E$46*($C$3:$C$46=G8))</f>
        <v>1020.5</v>
      </c>
    </row>
    <row r="9" spans="2:9" x14ac:dyDescent="0.35">
      <c r="B9" s="3" t="s">
        <v>8</v>
      </c>
      <c r="C9" s="3" t="s">
        <v>16</v>
      </c>
      <c r="D9" s="3">
        <v>10</v>
      </c>
      <c r="E9" s="3">
        <v>83.3</v>
      </c>
      <c r="G9" s="5" t="s">
        <v>28</v>
      </c>
      <c r="H9" s="5">
        <f t="shared" si="0"/>
        <v>6</v>
      </c>
      <c r="I9" s="8" cm="1">
        <f t="array" ref="I9">SUMPRODUCT($D$3:$D$46,$E$3:$E$46*($C$3:$C$46=G9))</f>
        <v>12330.45</v>
      </c>
    </row>
    <row r="10" spans="2:9" x14ac:dyDescent="0.35">
      <c r="B10" s="3" t="s">
        <v>8</v>
      </c>
      <c r="C10" s="3" t="s">
        <v>17</v>
      </c>
      <c r="D10" s="3">
        <v>2</v>
      </c>
      <c r="E10" s="3">
        <v>117.35</v>
      </c>
      <c r="G10" s="5" t="s">
        <v>43</v>
      </c>
      <c r="H10" s="5">
        <f t="shared" si="0"/>
        <v>29</v>
      </c>
      <c r="I10" s="8" cm="1">
        <f t="array" ref="I10">SUMPRODUCT($D$3:$D$46,$E$3:$E$46*($C$3:$C$46=G10))</f>
        <v>919.3</v>
      </c>
    </row>
    <row r="11" spans="2:9" x14ac:dyDescent="0.35">
      <c r="B11" s="3" t="s">
        <v>8</v>
      </c>
      <c r="C11" s="3" t="s">
        <v>17</v>
      </c>
      <c r="D11" s="3">
        <v>5</v>
      </c>
      <c r="E11" s="3">
        <v>117.5</v>
      </c>
      <c r="G11" s="5" t="s">
        <v>44</v>
      </c>
      <c r="H11" s="5">
        <f t="shared" si="0"/>
        <v>85</v>
      </c>
      <c r="I11" s="8" cm="1">
        <f t="array" ref="I11">SUMPRODUCT($D$3:$D$46,$E$3:$E$46*($C$3:$C$46=G11))</f>
        <v>2638.4</v>
      </c>
    </row>
    <row r="12" spans="2:9" x14ac:dyDescent="0.35">
      <c r="B12" s="3" t="s">
        <v>8</v>
      </c>
      <c r="C12" s="3" t="s">
        <v>18</v>
      </c>
      <c r="D12" s="3">
        <v>6</v>
      </c>
      <c r="E12" s="3">
        <v>153.4</v>
      </c>
      <c r="G12" s="5" t="s">
        <v>16</v>
      </c>
      <c r="H12" s="5">
        <f t="shared" si="0"/>
        <v>10</v>
      </c>
      <c r="I12" s="8" cm="1">
        <f t="array" ref="I12">SUMPRODUCT($D$3:$D$46,$E$3:$E$46*($C$3:$C$46=G12))</f>
        <v>833</v>
      </c>
    </row>
    <row r="13" spans="2:9" x14ac:dyDescent="0.35">
      <c r="B13" s="3" t="s">
        <v>8</v>
      </c>
      <c r="C13" s="3" t="s">
        <v>19</v>
      </c>
      <c r="D13" s="3">
        <v>2</v>
      </c>
      <c r="E13" s="3">
        <v>538</v>
      </c>
      <c r="G13" s="5" t="s">
        <v>29</v>
      </c>
      <c r="H13" s="5">
        <f t="shared" si="0"/>
        <v>3</v>
      </c>
      <c r="I13" s="8" cm="1">
        <f t="array" ref="I13">SUMPRODUCT($D$3:$D$46,$E$3:$E$46*($C$3:$C$46=G13))</f>
        <v>3066.1499999999996</v>
      </c>
    </row>
    <row r="14" spans="2:9" x14ac:dyDescent="0.35">
      <c r="B14" s="3" t="s">
        <v>8</v>
      </c>
      <c r="C14" s="3" t="s">
        <v>20</v>
      </c>
      <c r="D14" s="3">
        <v>5</v>
      </c>
      <c r="E14" s="3">
        <v>185.35</v>
      </c>
      <c r="G14" s="5" t="s">
        <v>31</v>
      </c>
      <c r="H14" s="5">
        <f t="shared" si="0"/>
        <v>5</v>
      </c>
      <c r="I14" s="8" cm="1">
        <f t="array" ref="I14">SUMPRODUCT($D$3:$D$46,$E$3:$E$46*($C$3:$C$46=G14))</f>
        <v>3191</v>
      </c>
    </row>
    <row r="15" spans="2:9" x14ac:dyDescent="0.35">
      <c r="B15" s="3" t="s">
        <v>8</v>
      </c>
      <c r="C15" s="3" t="s">
        <v>21</v>
      </c>
      <c r="D15" s="3">
        <v>5</v>
      </c>
      <c r="E15" s="3">
        <v>182.35</v>
      </c>
      <c r="G15" s="5" t="s">
        <v>21</v>
      </c>
      <c r="H15" s="5">
        <f t="shared" si="0"/>
        <v>70</v>
      </c>
      <c r="I15" s="8" cm="1">
        <f t="array" ref="I15">SUMPRODUCT($D$3:$D$46,$E$3:$E$46*($C$3:$C$46=G15))</f>
        <v>12229.25</v>
      </c>
    </row>
    <row r="16" spans="2:9" x14ac:dyDescent="0.35">
      <c r="B16" s="3" t="s">
        <v>8</v>
      </c>
      <c r="C16" s="3" t="s">
        <v>22</v>
      </c>
      <c r="D16" s="3">
        <v>5</v>
      </c>
      <c r="E16" s="3">
        <v>196.2</v>
      </c>
      <c r="G16" s="5" t="s">
        <v>26</v>
      </c>
      <c r="H16" s="5">
        <f t="shared" si="0"/>
        <v>5</v>
      </c>
      <c r="I16" s="8" cm="1">
        <f t="array" ref="I16">SUMPRODUCT($D$3:$D$46,$E$3:$E$46*($C$3:$C$46=G16))</f>
        <v>5982.5</v>
      </c>
    </row>
    <row r="17" spans="2:9" x14ac:dyDescent="0.35">
      <c r="B17" s="3" t="s">
        <v>8</v>
      </c>
      <c r="C17" s="3" t="s">
        <v>23</v>
      </c>
      <c r="D17" s="3">
        <v>2</v>
      </c>
      <c r="E17" s="3">
        <v>510.25</v>
      </c>
      <c r="G17" s="5" t="s">
        <v>24</v>
      </c>
      <c r="H17" s="5">
        <f t="shared" si="0"/>
        <v>15</v>
      </c>
      <c r="I17" s="8" cm="1">
        <f t="array" ref="I17">SUMPRODUCT($D$3:$D$46,$E$3:$E$46*($C$3:$C$46=G17))</f>
        <v>13527.249999999998</v>
      </c>
    </row>
    <row r="18" spans="2:9" x14ac:dyDescent="0.35">
      <c r="B18" s="3" t="s">
        <v>8</v>
      </c>
      <c r="C18" s="3" t="s">
        <v>24</v>
      </c>
      <c r="D18" s="3">
        <v>5</v>
      </c>
      <c r="E18" s="3">
        <v>941.15</v>
      </c>
      <c r="G18" s="5" t="s">
        <v>33</v>
      </c>
      <c r="H18" s="5">
        <f t="shared" si="0"/>
        <v>1</v>
      </c>
      <c r="I18" s="8" cm="1">
        <f t="array" ref="I18">SUMPRODUCT($D$3:$D$46,$E$3:$E$46*($C$3:$C$46=G18))</f>
        <v>1450.75</v>
      </c>
    </row>
    <row r="19" spans="2:9" x14ac:dyDescent="0.35">
      <c r="B19" s="3" t="s">
        <v>8</v>
      </c>
      <c r="C19" s="3" t="s">
        <v>25</v>
      </c>
      <c r="D19" s="3">
        <v>5</v>
      </c>
      <c r="E19" s="3">
        <v>1158</v>
      </c>
      <c r="G19" s="5" t="s">
        <v>27</v>
      </c>
      <c r="H19" s="5">
        <f t="shared" si="0"/>
        <v>1</v>
      </c>
      <c r="I19" s="8" cm="1">
        <f t="array" ref="I19">SUMPRODUCT($D$3:$D$46,$E$3:$E$46*($C$3:$C$46=G19))</f>
        <v>5399.7</v>
      </c>
    </row>
    <row r="20" spans="2:9" x14ac:dyDescent="0.35">
      <c r="B20" s="3" t="s">
        <v>8</v>
      </c>
      <c r="C20" s="3" t="s">
        <v>26</v>
      </c>
      <c r="D20" s="3">
        <v>5</v>
      </c>
      <c r="E20" s="3">
        <v>1196.5</v>
      </c>
      <c r="G20" s="5" t="s">
        <v>9</v>
      </c>
      <c r="H20" s="5">
        <f t="shared" si="0"/>
        <v>2</v>
      </c>
      <c r="I20" s="8" cm="1">
        <f t="array" ref="I20">SUMPRODUCT($D$3:$D$46,$E$3:$E$46*($C$3:$C$46=G20))</f>
        <v>1064.8</v>
      </c>
    </row>
    <row r="21" spans="2:9" x14ac:dyDescent="0.35">
      <c r="B21" s="3" t="s">
        <v>8</v>
      </c>
      <c r="C21" s="3" t="s">
        <v>27</v>
      </c>
      <c r="D21" s="3">
        <v>1</v>
      </c>
      <c r="E21" s="3">
        <v>5399.7</v>
      </c>
      <c r="G21" s="5" t="s">
        <v>25</v>
      </c>
      <c r="H21" s="5">
        <f t="shared" si="0"/>
        <v>5</v>
      </c>
      <c r="I21" s="8" cm="1">
        <f t="array" ref="I21">SUMPRODUCT($D$3:$D$46,$E$3:$E$46*($C$3:$C$46=G21))</f>
        <v>5790</v>
      </c>
    </row>
    <row r="22" spans="2:9" x14ac:dyDescent="0.35">
      <c r="B22" s="3" t="s">
        <v>8</v>
      </c>
      <c r="C22" s="3" t="s">
        <v>28</v>
      </c>
      <c r="D22" s="3">
        <v>1</v>
      </c>
      <c r="E22" s="3">
        <v>2344.4499999999998</v>
      </c>
      <c r="G22" s="5" t="s">
        <v>12</v>
      </c>
      <c r="H22" s="5">
        <f t="shared" si="0"/>
        <v>3</v>
      </c>
      <c r="I22" s="8" cm="1">
        <f t="array" ref="I22">SUMPRODUCT($D$3:$D$46,$E$3:$E$46*($C$3:$C$46=G22))</f>
        <v>963.44999999999993</v>
      </c>
    </row>
    <row r="23" spans="2:9" x14ac:dyDescent="0.35">
      <c r="B23" s="3" t="s">
        <v>8</v>
      </c>
      <c r="C23" s="3" t="s">
        <v>21</v>
      </c>
      <c r="D23" s="3">
        <v>40</v>
      </c>
      <c r="E23" s="3">
        <v>181</v>
      </c>
      <c r="G23" s="5" t="s">
        <v>55</v>
      </c>
      <c r="H23" s="5">
        <f t="shared" si="0"/>
        <v>6</v>
      </c>
      <c r="I23" s="8" cm="1">
        <f t="array" ref="I23">SUMPRODUCT($D$3:$D$46,$E$3:$E$46*($C$3:$C$46=G23))</f>
        <v>11447.4</v>
      </c>
    </row>
    <row r="24" spans="2:9" x14ac:dyDescent="0.35">
      <c r="B24" s="3" t="s">
        <v>8</v>
      </c>
      <c r="C24" s="3" t="s">
        <v>29</v>
      </c>
      <c r="D24" s="3">
        <v>3</v>
      </c>
      <c r="E24" s="3">
        <v>1022.05</v>
      </c>
      <c r="G24" s="5" t="s">
        <v>19</v>
      </c>
      <c r="H24" s="5">
        <f t="shared" si="0"/>
        <v>2</v>
      </c>
      <c r="I24" s="8" cm="1">
        <f t="array" ref="I24">SUMPRODUCT($D$3:$D$46,$E$3:$E$46*($C$3:$C$46=G24))</f>
        <v>1076</v>
      </c>
    </row>
    <row r="25" spans="2:9" x14ac:dyDescent="0.35">
      <c r="B25" s="3" t="s">
        <v>30</v>
      </c>
      <c r="C25" s="3" t="s">
        <v>24</v>
      </c>
      <c r="D25" s="3">
        <v>3</v>
      </c>
      <c r="E25" s="3">
        <v>882.15</v>
      </c>
      <c r="G25" s="5" t="s">
        <v>22</v>
      </c>
      <c r="H25" s="5">
        <f t="shared" si="0"/>
        <v>60</v>
      </c>
      <c r="I25" s="8" cm="1">
        <f t="array" ref="I25">SUMPRODUCT($D$3:$D$46,$E$3:$E$46*($C$3:$C$46=G25))</f>
        <v>10883.5</v>
      </c>
    </row>
    <row r="26" spans="2:9" x14ac:dyDescent="0.35">
      <c r="B26" s="3" t="s">
        <v>30</v>
      </c>
      <c r="C26" s="3" t="s">
        <v>24</v>
      </c>
      <c r="D26" s="3">
        <v>3</v>
      </c>
      <c r="E26" s="3">
        <v>882.15</v>
      </c>
      <c r="G26" s="5" t="s">
        <v>14</v>
      </c>
      <c r="H26" s="5">
        <f t="shared" si="0"/>
        <v>11</v>
      </c>
      <c r="I26" s="8" cm="1">
        <f t="array" ref="I26">SUMPRODUCT($D$3:$D$46,$E$3:$E$46*($C$3:$C$46=G26))</f>
        <v>910.8</v>
      </c>
    </row>
    <row r="27" spans="2:9" x14ac:dyDescent="0.35">
      <c r="B27" s="3" t="s">
        <v>30</v>
      </c>
      <c r="C27" s="3" t="s">
        <v>24</v>
      </c>
      <c r="D27" s="3">
        <v>1</v>
      </c>
      <c r="E27" s="3">
        <v>882.15</v>
      </c>
      <c r="G27" s="5" t="s">
        <v>34</v>
      </c>
      <c r="H27" s="5">
        <f t="shared" si="0"/>
        <v>8</v>
      </c>
      <c r="I27" s="8" cm="1">
        <f t="array" ref="I27">SUMPRODUCT($D$3:$D$46,$E$3:$E$46*($C$3:$C$46=G27))</f>
        <v>14569.55</v>
      </c>
    </row>
    <row r="28" spans="2:9" x14ac:dyDescent="0.35">
      <c r="B28" s="3" t="s">
        <v>30</v>
      </c>
      <c r="C28" s="3" t="s">
        <v>24</v>
      </c>
      <c r="D28" s="3">
        <v>2</v>
      </c>
      <c r="E28" s="3">
        <v>882.15</v>
      </c>
      <c r="G28" s="5" t="s">
        <v>11</v>
      </c>
      <c r="H28" s="5">
        <f t="shared" si="0"/>
        <v>1</v>
      </c>
      <c r="I28" s="8" cm="1">
        <f t="array" ref="I28">SUMPRODUCT($D$3:$D$46,$E$3:$E$46*($C$3:$C$46=G28))</f>
        <v>922.95</v>
      </c>
    </row>
    <row r="29" spans="2:9" x14ac:dyDescent="0.35">
      <c r="B29" s="3" t="s">
        <v>30</v>
      </c>
      <c r="C29" s="3" t="s">
        <v>24</v>
      </c>
      <c r="D29" s="3">
        <v>1</v>
      </c>
      <c r="E29" s="3">
        <v>882.15</v>
      </c>
      <c r="G29" s="5" t="s">
        <v>20</v>
      </c>
      <c r="H29" s="5">
        <f t="shared" si="0"/>
        <v>5</v>
      </c>
      <c r="I29" s="8" cm="1">
        <f t="array" ref="I29">SUMPRODUCT($D$3:$D$46,$E$3:$E$46*($C$3:$C$46=G29))</f>
        <v>926.75</v>
      </c>
    </row>
    <row r="30" spans="2:9" x14ac:dyDescent="0.35">
      <c r="B30" s="3" t="s">
        <v>30</v>
      </c>
      <c r="C30" s="3" t="s">
        <v>31</v>
      </c>
      <c r="D30" s="3">
        <v>5</v>
      </c>
      <c r="E30" s="3">
        <v>638.20000000000005</v>
      </c>
      <c r="G30" s="26" t="s">
        <v>57</v>
      </c>
      <c r="H30" s="27"/>
      <c r="I30" s="9">
        <f>SUM(I2:I29)</f>
        <v>117995.8</v>
      </c>
    </row>
    <row r="31" spans="2:9" x14ac:dyDescent="0.35">
      <c r="B31" s="3" t="s">
        <v>30</v>
      </c>
      <c r="C31" s="3" t="s">
        <v>32</v>
      </c>
      <c r="D31" s="3">
        <v>3</v>
      </c>
      <c r="E31" s="3">
        <v>918</v>
      </c>
    </row>
    <row r="32" spans="2:9" x14ac:dyDescent="0.35">
      <c r="B32" s="3" t="s">
        <v>30</v>
      </c>
      <c r="C32" s="3" t="s">
        <v>33</v>
      </c>
      <c r="D32" s="3">
        <v>1</v>
      </c>
      <c r="E32" s="3">
        <v>1450.75</v>
      </c>
    </row>
    <row r="33" spans="2:5" x14ac:dyDescent="0.35">
      <c r="B33" s="3" t="s">
        <v>30</v>
      </c>
      <c r="C33" s="3" t="s">
        <v>34</v>
      </c>
      <c r="D33" s="3">
        <v>3</v>
      </c>
      <c r="E33" s="3">
        <v>1738.6</v>
      </c>
    </row>
    <row r="34" spans="2:5" x14ac:dyDescent="0.35">
      <c r="B34" s="3" t="s">
        <v>30</v>
      </c>
      <c r="C34" s="3" t="s">
        <v>22</v>
      </c>
      <c r="D34" s="3">
        <v>5</v>
      </c>
      <c r="E34" s="3">
        <v>183.5</v>
      </c>
    </row>
    <row r="35" spans="2:5" x14ac:dyDescent="0.35">
      <c r="B35" s="3" t="s">
        <v>35</v>
      </c>
      <c r="C35" s="3" t="s">
        <v>22</v>
      </c>
      <c r="D35" s="3">
        <v>31</v>
      </c>
      <c r="E35" s="3">
        <v>179.7</v>
      </c>
    </row>
    <row r="36" spans="2:5" x14ac:dyDescent="0.35">
      <c r="B36" s="3" t="s">
        <v>35</v>
      </c>
      <c r="C36" s="3" t="s">
        <v>22</v>
      </c>
      <c r="D36" s="3">
        <v>19</v>
      </c>
      <c r="E36" s="3">
        <v>179.7</v>
      </c>
    </row>
    <row r="37" spans="2:5" x14ac:dyDescent="0.35">
      <c r="B37" s="3" t="s">
        <v>36</v>
      </c>
      <c r="C37" s="3" t="s">
        <v>21</v>
      </c>
      <c r="D37" s="3">
        <v>25</v>
      </c>
      <c r="E37" s="3">
        <v>163.1</v>
      </c>
    </row>
    <row r="38" spans="2:5" x14ac:dyDescent="0.35">
      <c r="B38" s="3" t="s">
        <v>37</v>
      </c>
      <c r="C38" s="3" t="s">
        <v>34</v>
      </c>
      <c r="D38" s="3">
        <v>5</v>
      </c>
      <c r="E38" s="3">
        <v>1870.75</v>
      </c>
    </row>
    <row r="39" spans="2:5" x14ac:dyDescent="0.35">
      <c r="B39" s="3" t="s">
        <v>38</v>
      </c>
      <c r="C39" s="3" t="s">
        <v>28</v>
      </c>
      <c r="D39" s="3">
        <v>5</v>
      </c>
      <c r="E39" s="3">
        <v>1997.2</v>
      </c>
    </row>
    <row r="40" spans="2:5" x14ac:dyDescent="0.35">
      <c r="B40" s="3" t="s">
        <v>41</v>
      </c>
      <c r="C40" s="3" t="s">
        <v>15</v>
      </c>
      <c r="D40" s="3">
        <v>11</v>
      </c>
      <c r="E40" s="3">
        <v>61.15</v>
      </c>
    </row>
    <row r="41" spans="2:5" x14ac:dyDescent="0.35">
      <c r="B41" s="3" t="s">
        <v>42</v>
      </c>
      <c r="C41" s="3" t="s">
        <v>43</v>
      </c>
      <c r="D41" s="3">
        <v>29</v>
      </c>
      <c r="E41" s="3">
        <v>31.7</v>
      </c>
    </row>
    <row r="42" spans="2:5" x14ac:dyDescent="0.35">
      <c r="B42" s="3" t="s">
        <v>42</v>
      </c>
      <c r="C42" s="3" t="s">
        <v>44</v>
      </c>
      <c r="D42" s="3">
        <v>1</v>
      </c>
      <c r="E42" s="3">
        <v>28.4</v>
      </c>
    </row>
    <row r="43" spans="2:5" x14ac:dyDescent="0.35">
      <c r="B43" s="3" t="s">
        <v>47</v>
      </c>
      <c r="C43" s="3" t="s">
        <v>44</v>
      </c>
      <c r="D43" s="3">
        <v>30</v>
      </c>
      <c r="E43" s="3">
        <v>30.75</v>
      </c>
    </row>
    <row r="44" spans="2:5" x14ac:dyDescent="0.35">
      <c r="B44" s="3" t="s">
        <v>48</v>
      </c>
      <c r="C44" s="3" t="s">
        <v>44</v>
      </c>
      <c r="D44" s="3">
        <v>54</v>
      </c>
      <c r="E44" s="3">
        <v>31.25</v>
      </c>
    </row>
    <row r="45" spans="2:5" x14ac:dyDescent="0.35">
      <c r="B45" s="3" t="s">
        <v>54</v>
      </c>
      <c r="C45" s="3" t="s">
        <v>55</v>
      </c>
      <c r="D45" s="3">
        <v>3</v>
      </c>
      <c r="E45" s="3">
        <v>1867.45</v>
      </c>
    </row>
    <row r="46" spans="2:5" x14ac:dyDescent="0.35">
      <c r="B46" s="3" t="s">
        <v>56</v>
      </c>
      <c r="C46" s="3" t="s">
        <v>55</v>
      </c>
      <c r="D46" s="3">
        <v>3</v>
      </c>
      <c r="E46" s="3">
        <v>1948.35</v>
      </c>
    </row>
  </sheetData>
  <sortState xmlns:xlrd2="http://schemas.microsoft.com/office/spreadsheetml/2017/richdata2" ref="G3:I29">
    <sortCondition ref="G29"/>
  </sortState>
  <mergeCells count="1">
    <mergeCell ref="G30:H3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48BA-F6F2-4AB8-9731-42505EC3179F}">
  <dimension ref="B2:I16"/>
  <sheetViews>
    <sheetView showGridLines="0" zoomScale="80" zoomScaleNormal="80" workbookViewId="0">
      <selection activeCell="B1" sqref="B1"/>
    </sheetView>
  </sheetViews>
  <sheetFormatPr defaultRowHeight="14.5" x14ac:dyDescent="0.35"/>
  <cols>
    <col min="2" max="2" width="10.54296875" bestFit="1" customWidth="1"/>
    <col min="3" max="3" width="13.1796875" bestFit="1" customWidth="1"/>
    <col min="4" max="4" width="4.08984375" bestFit="1" customWidth="1"/>
    <col min="5" max="5" width="8.1796875" bestFit="1" customWidth="1"/>
    <col min="7" max="7" width="13.1796875" bestFit="1" customWidth="1"/>
    <col min="8" max="8" width="4.08984375" bestFit="1" customWidth="1"/>
    <col min="9" max="9" width="11.36328125" bestFit="1" customWidth="1"/>
  </cols>
  <sheetData>
    <row r="2" spans="2:9" x14ac:dyDescent="0.35">
      <c r="B2" s="2" t="s">
        <v>3</v>
      </c>
      <c r="C2" s="2" t="s">
        <v>4</v>
      </c>
      <c r="D2" s="2" t="s">
        <v>6</v>
      </c>
      <c r="E2" s="2" t="s">
        <v>7</v>
      </c>
      <c r="G2" s="4" t="s">
        <v>4</v>
      </c>
      <c r="H2" s="4" t="s">
        <v>6</v>
      </c>
      <c r="I2" s="7" t="s">
        <v>7</v>
      </c>
    </row>
    <row r="3" spans="2:9" x14ac:dyDescent="0.35">
      <c r="B3" s="3" t="s">
        <v>39</v>
      </c>
      <c r="C3" s="3" t="s">
        <v>22</v>
      </c>
      <c r="D3" s="3">
        <v>50</v>
      </c>
      <c r="E3" s="3">
        <v>201.25</v>
      </c>
      <c r="G3" s="3" t="s">
        <v>18</v>
      </c>
      <c r="H3" s="5">
        <f t="shared" ref="H3:H14" si="0">SUMIFS(D:D,C:C,G3)</f>
        <v>3</v>
      </c>
      <c r="I3" s="8" cm="1">
        <f t="array" ref="I3">SUMPRODUCT($D$3:$D$46,$E$3:$E$46*($C$3:$C$46=G3))</f>
        <v>928.94999999999993</v>
      </c>
    </row>
    <row r="4" spans="2:9" x14ac:dyDescent="0.35">
      <c r="B4" s="3" t="s">
        <v>42</v>
      </c>
      <c r="C4" s="3" t="s">
        <v>11</v>
      </c>
      <c r="D4" s="3">
        <v>1</v>
      </c>
      <c r="E4" s="3">
        <v>950.75</v>
      </c>
      <c r="G4" s="3" t="s">
        <v>17</v>
      </c>
      <c r="H4" s="5">
        <f t="shared" si="0"/>
        <v>7</v>
      </c>
      <c r="I4" s="8" cm="1">
        <f t="array" ref="I4">SUMPRODUCT($D$3:$D$46,$E$3:$E$46*($C$3:$C$46=G4))</f>
        <v>826.69999999999993</v>
      </c>
    </row>
    <row r="5" spans="2:9" x14ac:dyDescent="0.35">
      <c r="B5" s="3" t="s">
        <v>45</v>
      </c>
      <c r="C5" s="3" t="s">
        <v>46</v>
      </c>
      <c r="D5" s="3">
        <v>2</v>
      </c>
      <c r="E5" s="3">
        <v>15</v>
      </c>
      <c r="G5" s="3" t="s">
        <v>46</v>
      </c>
      <c r="H5" s="5">
        <f t="shared" si="0"/>
        <v>2</v>
      </c>
      <c r="I5" s="8" cm="1">
        <f t="array" ref="I5">SUMPRODUCT($D$3:$D$46,$E$3:$E$46*($C$3:$C$46=G5))</f>
        <v>30</v>
      </c>
    </row>
    <row r="6" spans="2:9" x14ac:dyDescent="0.35">
      <c r="B6" s="3" t="s">
        <v>47</v>
      </c>
      <c r="C6" s="3" t="s">
        <v>18</v>
      </c>
      <c r="D6" s="3">
        <v>3</v>
      </c>
      <c r="E6" s="3">
        <v>309.64999999999998</v>
      </c>
      <c r="G6" s="3" t="s">
        <v>43</v>
      </c>
      <c r="H6" s="5">
        <f t="shared" si="0"/>
        <v>29</v>
      </c>
      <c r="I6" s="8" cm="1">
        <f t="array" ref="I6">SUMPRODUCT($D$3:$D$46,$E$3:$E$46*($C$3:$C$46=G6))</f>
        <v>884.5</v>
      </c>
    </row>
    <row r="7" spans="2:9" x14ac:dyDescent="0.35">
      <c r="B7" s="3" t="s">
        <v>47</v>
      </c>
      <c r="C7" s="3" t="s">
        <v>44</v>
      </c>
      <c r="D7" s="3">
        <v>30</v>
      </c>
      <c r="E7" s="3">
        <v>30.2</v>
      </c>
      <c r="G7" s="3" t="s">
        <v>44</v>
      </c>
      <c r="H7" s="5">
        <f t="shared" si="0"/>
        <v>30</v>
      </c>
      <c r="I7" s="8" cm="1">
        <f t="array" ref="I7">SUMPRODUCT($D$3:$D$46,$E$3:$E$46*($C$3:$C$46=G7))</f>
        <v>906</v>
      </c>
    </row>
    <row r="8" spans="2:9" x14ac:dyDescent="0.35">
      <c r="B8" s="3" t="s">
        <v>48</v>
      </c>
      <c r="C8" s="3" t="s">
        <v>43</v>
      </c>
      <c r="D8" s="3">
        <v>29</v>
      </c>
      <c r="E8" s="3">
        <v>30.5</v>
      </c>
      <c r="G8" s="3" t="s">
        <v>29</v>
      </c>
      <c r="H8" s="5">
        <f t="shared" si="0"/>
        <v>3</v>
      </c>
      <c r="I8" s="8" cm="1">
        <f t="array" ref="I8">SUMPRODUCT($D$3:$D$46,$E$3:$E$46*($C$3:$C$46=G8))</f>
        <v>4115.8500000000004</v>
      </c>
    </row>
    <row r="9" spans="2:9" x14ac:dyDescent="0.35">
      <c r="B9" s="3" t="s">
        <v>49</v>
      </c>
      <c r="C9" s="3" t="s">
        <v>9</v>
      </c>
      <c r="D9" s="3">
        <v>2</v>
      </c>
      <c r="E9" s="3">
        <v>534.20000000000005</v>
      </c>
      <c r="G9" s="3" t="s">
        <v>51</v>
      </c>
      <c r="H9" s="5">
        <f t="shared" si="0"/>
        <v>125</v>
      </c>
      <c r="I9" s="8" cm="1">
        <f t="array" ref="I9">SUMPRODUCT($D$3:$D$46,$E$3:$E$46*($C$3:$C$46=G9))</f>
        <v>17161.25</v>
      </c>
    </row>
    <row r="10" spans="2:9" x14ac:dyDescent="0.35">
      <c r="B10" s="3" t="s">
        <v>50</v>
      </c>
      <c r="C10" s="3" t="s">
        <v>51</v>
      </c>
      <c r="D10" s="3">
        <v>100</v>
      </c>
      <c r="E10" s="3">
        <v>137.30000000000001</v>
      </c>
      <c r="G10" s="3" t="s">
        <v>9</v>
      </c>
      <c r="H10" s="5">
        <f t="shared" si="0"/>
        <v>2</v>
      </c>
      <c r="I10" s="8" cm="1">
        <f t="array" ref="I10">SUMPRODUCT($D$3:$D$46,$E$3:$E$46*($C$3:$C$46=G10))</f>
        <v>1068.4000000000001</v>
      </c>
    </row>
    <row r="11" spans="2:9" x14ac:dyDescent="0.35">
      <c r="B11" s="3" t="s">
        <v>50</v>
      </c>
      <c r="C11" s="3" t="s">
        <v>51</v>
      </c>
      <c r="D11" s="3">
        <v>25</v>
      </c>
      <c r="E11" s="3">
        <v>137.25</v>
      </c>
      <c r="G11" s="3" t="s">
        <v>25</v>
      </c>
      <c r="H11" s="5">
        <f t="shared" si="0"/>
        <v>5</v>
      </c>
      <c r="I11" s="8" cm="1">
        <f t="array" ref="I11">SUMPRODUCT($D$3:$D$46,$E$3:$E$46*($C$3:$C$46=G11))</f>
        <v>5806.25</v>
      </c>
    </row>
    <row r="12" spans="2:9" x14ac:dyDescent="0.35">
      <c r="B12" s="3" t="s">
        <v>52</v>
      </c>
      <c r="C12" s="3" t="s">
        <v>17</v>
      </c>
      <c r="D12" s="3">
        <v>7</v>
      </c>
      <c r="E12" s="3">
        <v>118.1</v>
      </c>
      <c r="G12" s="3" t="s">
        <v>12</v>
      </c>
      <c r="H12" s="5">
        <f t="shared" si="0"/>
        <v>3</v>
      </c>
      <c r="I12" s="8" cm="1">
        <f t="array" ref="I12">SUMPRODUCT($D$3:$D$46,$E$3:$E$46*($C$3:$C$46=G12))</f>
        <v>1332.55</v>
      </c>
    </row>
    <row r="13" spans="2:9" x14ac:dyDescent="0.35">
      <c r="B13" s="3" t="s">
        <v>52</v>
      </c>
      <c r="C13" s="3" t="s">
        <v>12</v>
      </c>
      <c r="D13" s="3">
        <v>1</v>
      </c>
      <c r="E13" s="3">
        <v>459.55</v>
      </c>
      <c r="G13" s="3" t="s">
        <v>22</v>
      </c>
      <c r="H13" s="5">
        <f t="shared" si="0"/>
        <v>50</v>
      </c>
      <c r="I13" s="8" cm="1">
        <f t="array" ref="I13">SUMPRODUCT($D$3:$D$46,$E$3:$E$46*($C$3:$C$46=G13))</f>
        <v>10062.5</v>
      </c>
    </row>
    <row r="14" spans="2:9" x14ac:dyDescent="0.35">
      <c r="B14" s="3" t="s">
        <v>53</v>
      </c>
      <c r="C14" s="3" t="s">
        <v>29</v>
      </c>
      <c r="D14" s="3">
        <v>3</v>
      </c>
      <c r="E14" s="3">
        <v>1371.95</v>
      </c>
      <c r="G14" s="3" t="s">
        <v>11</v>
      </c>
      <c r="H14" s="5">
        <f t="shared" si="0"/>
        <v>1</v>
      </c>
      <c r="I14" s="8" cm="1">
        <f t="array" ref="I14">SUMPRODUCT($D$3:$D$46,$E$3:$E$46*($C$3:$C$46=G14))</f>
        <v>950.75</v>
      </c>
    </row>
    <row r="15" spans="2:9" x14ac:dyDescent="0.35">
      <c r="B15" s="3" t="s">
        <v>54</v>
      </c>
      <c r="C15" s="3" t="s">
        <v>12</v>
      </c>
      <c r="D15" s="3">
        <v>2</v>
      </c>
      <c r="E15" s="3">
        <v>436.5</v>
      </c>
    </row>
    <row r="16" spans="2:9" x14ac:dyDescent="0.35">
      <c r="B16" s="3" t="s">
        <v>56</v>
      </c>
      <c r="C16" s="3" t="s">
        <v>25</v>
      </c>
      <c r="D16" s="3">
        <v>5</v>
      </c>
      <c r="E16" s="3">
        <v>1161.25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90D6-8BF4-4DC3-BD6D-7BD59C3D1460}">
  <dimension ref="B2:G17"/>
  <sheetViews>
    <sheetView showGridLines="0" zoomScale="80" zoomScaleNormal="80" workbookViewId="0"/>
  </sheetViews>
  <sheetFormatPr defaultRowHeight="14.5" x14ac:dyDescent="0.35"/>
  <cols>
    <col min="2" max="2" width="9.54296875" bestFit="1" customWidth="1"/>
    <col min="3" max="3" width="11.90625" bestFit="1" customWidth="1"/>
    <col min="4" max="4" width="15.90625" bestFit="1" customWidth="1"/>
    <col min="6" max="6" width="11.90625" bestFit="1" customWidth="1"/>
    <col min="7" max="7" width="15.90625" bestFit="1" customWidth="1"/>
  </cols>
  <sheetData>
    <row r="2" spans="2:7" x14ac:dyDescent="0.35">
      <c r="B2" s="13" t="s">
        <v>71</v>
      </c>
      <c r="C2" s="13" t="s">
        <v>58</v>
      </c>
      <c r="D2" s="14" t="s">
        <v>59</v>
      </c>
      <c r="F2" s="13" t="s">
        <v>58</v>
      </c>
      <c r="G2" s="14" t="s">
        <v>59</v>
      </c>
    </row>
    <row r="3" spans="2:7" x14ac:dyDescent="0.35">
      <c r="B3" s="24">
        <v>43984</v>
      </c>
      <c r="C3" s="5" t="s">
        <v>22</v>
      </c>
      <c r="D3" s="8">
        <v>2</v>
      </c>
      <c r="F3" s="5" t="s">
        <v>22</v>
      </c>
      <c r="G3" s="8">
        <f ca="1">SUMIF(C3:C20,F3,D3:D15)</f>
        <v>2</v>
      </c>
    </row>
    <row r="4" spans="2:7" x14ac:dyDescent="0.35">
      <c r="B4" s="24">
        <v>43997</v>
      </c>
      <c r="C4" s="5" t="s">
        <v>34</v>
      </c>
      <c r="D4" s="8">
        <v>48</v>
      </c>
      <c r="F4" s="5" t="s">
        <v>34</v>
      </c>
      <c r="G4" s="8">
        <f t="shared" ref="G4:G13" ca="1" si="0">SUMIF(C4:C21,F4,D4:D16)</f>
        <v>184</v>
      </c>
    </row>
    <row r="5" spans="2:7" x14ac:dyDescent="0.35">
      <c r="B5" s="25">
        <v>44015</v>
      </c>
      <c r="C5" s="5" t="s">
        <v>28</v>
      </c>
      <c r="D5" s="8">
        <v>84</v>
      </c>
      <c r="F5" s="5" t="s">
        <v>28</v>
      </c>
      <c r="G5" s="8">
        <f t="shared" ca="1" si="0"/>
        <v>141</v>
      </c>
    </row>
    <row r="6" spans="2:7" x14ac:dyDescent="0.35">
      <c r="B6" s="25">
        <v>44015</v>
      </c>
      <c r="C6" s="5" t="s">
        <v>31</v>
      </c>
      <c r="D6" s="8">
        <v>47.5</v>
      </c>
      <c r="F6" s="5" t="s">
        <v>31</v>
      </c>
      <c r="G6" s="8">
        <f t="shared" ca="1" si="0"/>
        <v>47.5</v>
      </c>
    </row>
    <row r="7" spans="2:7" x14ac:dyDescent="0.35">
      <c r="B7" s="24">
        <v>44021</v>
      </c>
      <c r="C7" s="5" t="s">
        <v>17</v>
      </c>
      <c r="D7" s="8">
        <v>21</v>
      </c>
      <c r="F7" s="5" t="s">
        <v>17</v>
      </c>
      <c r="G7" s="8">
        <f t="shared" ca="1" si="0"/>
        <v>21</v>
      </c>
    </row>
    <row r="8" spans="2:7" x14ac:dyDescent="0.35">
      <c r="B8" s="24">
        <v>44035</v>
      </c>
      <c r="C8" s="5" t="s">
        <v>33</v>
      </c>
      <c r="D8" s="8">
        <v>16</v>
      </c>
      <c r="F8" s="5" t="s">
        <v>33</v>
      </c>
      <c r="G8" s="8">
        <f t="shared" ca="1" si="0"/>
        <v>16</v>
      </c>
    </row>
    <row r="9" spans="2:7" x14ac:dyDescent="0.35">
      <c r="B9" s="24">
        <v>44043</v>
      </c>
      <c r="C9" s="5" t="s">
        <v>34</v>
      </c>
      <c r="D9" s="8">
        <v>40</v>
      </c>
      <c r="F9" s="5" t="s">
        <v>16</v>
      </c>
      <c r="G9" s="8">
        <f t="shared" ca="1" si="0"/>
        <v>5</v>
      </c>
    </row>
    <row r="10" spans="2:7" x14ac:dyDescent="0.35">
      <c r="B10" s="24">
        <v>44047</v>
      </c>
      <c r="C10" s="5" t="s">
        <v>16</v>
      </c>
      <c r="D10" s="8">
        <v>5</v>
      </c>
      <c r="F10" s="5" t="s">
        <v>24</v>
      </c>
      <c r="G10" s="8">
        <f t="shared" ca="1" si="0"/>
        <v>120</v>
      </c>
    </row>
    <row r="11" spans="2:7" x14ac:dyDescent="0.35">
      <c r="B11" s="24">
        <v>44060</v>
      </c>
      <c r="C11" s="5" t="s">
        <v>28</v>
      </c>
      <c r="D11" s="8">
        <v>57</v>
      </c>
      <c r="F11" s="5" t="s">
        <v>27</v>
      </c>
      <c r="G11" s="8">
        <f t="shared" ca="1" si="0"/>
        <v>60</v>
      </c>
    </row>
    <row r="12" spans="2:7" x14ac:dyDescent="0.35">
      <c r="B12" s="24">
        <v>44060</v>
      </c>
      <c r="C12" s="5" t="s">
        <v>24</v>
      </c>
      <c r="D12" s="8">
        <v>120</v>
      </c>
      <c r="F12" s="5" t="s">
        <v>21</v>
      </c>
      <c r="G12" s="8">
        <f t="shared" ca="1" si="0"/>
        <v>711</v>
      </c>
    </row>
    <row r="13" spans="2:7" x14ac:dyDescent="0.35">
      <c r="B13" s="24">
        <v>44074</v>
      </c>
      <c r="C13" s="5" t="s">
        <v>27</v>
      </c>
      <c r="D13" s="8">
        <v>60</v>
      </c>
      <c r="F13" s="5" t="s">
        <v>12</v>
      </c>
      <c r="G13" s="8">
        <f t="shared" ca="1" si="0"/>
        <v>6</v>
      </c>
    </row>
    <row r="14" spans="2:7" x14ac:dyDescent="0.35">
      <c r="B14" s="24">
        <v>44082</v>
      </c>
      <c r="C14" s="5" t="s">
        <v>21</v>
      </c>
      <c r="D14" s="8">
        <v>711</v>
      </c>
    </row>
    <row r="15" spans="2:7" x14ac:dyDescent="0.35">
      <c r="B15" s="24">
        <v>44081</v>
      </c>
      <c r="C15" s="5" t="s">
        <v>12</v>
      </c>
      <c r="D15" s="8">
        <v>6</v>
      </c>
    </row>
    <row r="16" spans="2:7" x14ac:dyDescent="0.35">
      <c r="B16" s="23">
        <v>44089</v>
      </c>
      <c r="C16" s="5" t="s">
        <v>11</v>
      </c>
      <c r="D16" s="9">
        <v>2.5</v>
      </c>
    </row>
    <row r="17" spans="2:4" x14ac:dyDescent="0.35">
      <c r="B17" s="23">
        <v>44139</v>
      </c>
      <c r="C17" s="6" t="s">
        <v>34</v>
      </c>
      <c r="D17" s="9">
        <v>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49E7-0ADB-493F-8E7A-42BE132900DE}">
  <dimension ref="B2:O32"/>
  <sheetViews>
    <sheetView showGridLines="0" tabSelected="1" zoomScale="80" zoomScaleNormal="80" workbookViewId="0"/>
  </sheetViews>
  <sheetFormatPr defaultRowHeight="14.5" x14ac:dyDescent="0.35"/>
  <cols>
    <col min="2" max="2" width="13.1796875" bestFit="1" customWidth="1"/>
    <col min="3" max="3" width="13.36328125" bestFit="1" customWidth="1"/>
    <col min="4" max="4" width="19.90625" style="10" bestFit="1" customWidth="1"/>
    <col min="5" max="5" width="19.26953125" bestFit="1" customWidth="1"/>
    <col min="6" max="6" width="10.81640625" bestFit="1" customWidth="1"/>
    <col min="7" max="7" width="12.6328125" style="10" bestFit="1" customWidth="1"/>
    <col min="8" max="8" width="20.36328125" style="10" bestFit="1" customWidth="1"/>
    <col min="9" max="9" width="11" style="10" bestFit="1" customWidth="1"/>
    <col min="10" max="10" width="11.7265625" style="16" bestFit="1" customWidth="1"/>
    <col min="11" max="11" width="15.54296875" style="10" bestFit="1" customWidth="1"/>
    <col min="12" max="12" width="26.26953125" bestFit="1" customWidth="1"/>
    <col min="14" max="14" width="11.90625" bestFit="1" customWidth="1"/>
    <col min="15" max="15" width="6.08984375" bestFit="1" customWidth="1"/>
  </cols>
  <sheetData>
    <row r="2" spans="2:15" x14ac:dyDescent="0.35">
      <c r="B2" s="4" t="s">
        <v>4</v>
      </c>
      <c r="C2" s="13" t="s">
        <v>61</v>
      </c>
      <c r="D2" s="14" t="s">
        <v>63</v>
      </c>
      <c r="E2" s="13" t="s">
        <v>60</v>
      </c>
      <c r="F2" s="13" t="s">
        <v>62</v>
      </c>
      <c r="G2" s="14" t="s">
        <v>65</v>
      </c>
      <c r="H2" s="14" t="s">
        <v>66</v>
      </c>
      <c r="I2" s="14" t="s">
        <v>64</v>
      </c>
      <c r="J2" s="18" t="s">
        <v>68</v>
      </c>
      <c r="K2" s="14" t="s">
        <v>67</v>
      </c>
      <c r="L2" s="13" t="s">
        <v>69</v>
      </c>
      <c r="N2" s="21" t="s">
        <v>70</v>
      </c>
      <c r="O2" s="22">
        <f ca="1">L32/D32</f>
        <v>4.1821120165699485E-2</v>
      </c>
    </row>
    <row r="3" spans="2:15" x14ac:dyDescent="0.35">
      <c r="B3" s="3" t="s">
        <v>18</v>
      </c>
      <c r="C3" s="12">
        <f>VLOOKUP(B3,BuySheet!$G$2:$I$29,2,FALSE)</f>
        <v>6</v>
      </c>
      <c r="D3" s="11">
        <f>VLOOKUP(B3,BuySheet!$G$2:$I$29,3,FALSE)</f>
        <v>920.40000000000009</v>
      </c>
      <c r="E3" s="17">
        <f>D3/C3</f>
        <v>153.4</v>
      </c>
      <c r="F3" s="12">
        <f>IFERROR(VLOOKUP(B3,SellSheet!$G$2:$I$14,2,FALSE),0)</f>
        <v>3</v>
      </c>
      <c r="G3" s="11">
        <f>IFERROR(VLOOKUP(B3,SellSheet!$G$2:$I$14,3,FALSE),0)</f>
        <v>928.94999999999993</v>
      </c>
      <c r="H3" s="11">
        <f>IFERROR(G3/F3,E3)</f>
        <v>309.64999999999998</v>
      </c>
      <c r="I3" s="11">
        <f>IFERROR(VLOOKUP(B3,DividendSheet!$F$2:$G$13,2,FALSE),0)</f>
        <v>0</v>
      </c>
      <c r="J3" s="15">
        <f>C3-F3</f>
        <v>3</v>
      </c>
      <c r="K3" s="11">
        <f>H3*C3</f>
        <v>1857.8999999999999</v>
      </c>
      <c r="L3" s="17">
        <f>IF(J3&gt;0,(H3*J3-E3*J3),G3-D3)+I3</f>
        <v>468.74999999999989</v>
      </c>
    </row>
    <row r="4" spans="2:15" x14ac:dyDescent="0.35">
      <c r="B4" s="3" t="s">
        <v>17</v>
      </c>
      <c r="C4" s="12">
        <f>VLOOKUP(B4,BuySheet!$G$2:$I$29,2,FALSE)</f>
        <v>7</v>
      </c>
      <c r="D4" s="11">
        <f>VLOOKUP(B4,BuySheet!$G$2:$I$29,3,FALSE)</f>
        <v>822.2</v>
      </c>
      <c r="E4" s="17">
        <f t="shared" ref="E4:E31" si="0">D4/C4</f>
        <v>117.45714285714287</v>
      </c>
      <c r="F4" s="12">
        <f>IFERROR(VLOOKUP(B4,SellSheet!$G$2:$I$14,2,FALSE),0)</f>
        <v>7</v>
      </c>
      <c r="G4" s="11">
        <f>IFERROR(VLOOKUP(B4,SellSheet!$G$2:$I$14,3,FALSE),0)</f>
        <v>826.69999999999993</v>
      </c>
      <c r="H4" s="11">
        <f t="shared" ref="H4:H31" si="1">IFERROR(G4/F4,E4)</f>
        <v>118.1</v>
      </c>
      <c r="I4" s="11">
        <f ca="1">IFERROR(VLOOKUP(B4,DividendSheet!$F$2:$G$13,2,FALSE),0)</f>
        <v>21</v>
      </c>
      <c r="J4" s="15">
        <f t="shared" ref="J4:J31" si="2">C4-F4</f>
        <v>0</v>
      </c>
      <c r="K4" s="11">
        <f>H4*C4</f>
        <v>826.69999999999993</v>
      </c>
      <c r="L4" s="17">
        <f t="shared" ref="L4:L31" ca="1" si="3">IF(J4&gt;0,(H4*J4-E4*J4),G4-D4)+I4</f>
        <v>25.499999999999886</v>
      </c>
    </row>
    <row r="5" spans="2:15" x14ac:dyDescent="0.35">
      <c r="B5" s="3" t="s">
        <v>15</v>
      </c>
      <c r="C5" s="12">
        <f>VLOOKUP(B5,BuySheet!$G$2:$I$29,2,FALSE)</f>
        <v>22</v>
      </c>
      <c r="D5" s="11">
        <f>VLOOKUP(B5,BuySheet!$G$2:$I$29,3,FALSE)</f>
        <v>1543.85</v>
      </c>
      <c r="E5" s="17">
        <f t="shared" si="0"/>
        <v>70.174999999999997</v>
      </c>
      <c r="F5" s="12">
        <f>IFERROR(VLOOKUP(B5,SellSheet!$G$2:$I$14,2,FALSE),0)</f>
        <v>0</v>
      </c>
      <c r="G5" s="11">
        <f>IFERROR(VLOOKUP(B5,SellSheet!$G$2:$I$14,3,FALSE),0)</f>
        <v>0</v>
      </c>
      <c r="H5" s="11">
        <f t="shared" si="1"/>
        <v>70.174999999999997</v>
      </c>
      <c r="I5" s="11">
        <f>IFERROR(VLOOKUP(B5,DividendSheet!$F$2:$G$13,2,FALSE),0)</f>
        <v>0</v>
      </c>
      <c r="J5" s="15">
        <f t="shared" si="2"/>
        <v>22</v>
      </c>
      <c r="K5" s="11">
        <f>H5*C5</f>
        <v>1543.85</v>
      </c>
      <c r="L5" s="17">
        <f t="shared" si="3"/>
        <v>0</v>
      </c>
    </row>
    <row r="6" spans="2:15" x14ac:dyDescent="0.35">
      <c r="B6" s="3" t="s">
        <v>46</v>
      </c>
      <c r="C6" s="12">
        <v>0</v>
      </c>
      <c r="D6" s="11">
        <v>0</v>
      </c>
      <c r="E6" s="17">
        <v>0</v>
      </c>
      <c r="F6" s="12">
        <f>IFERROR(VLOOKUP(B6,SellSheet!$G$2:$I$14,2,FALSE),0)</f>
        <v>2</v>
      </c>
      <c r="G6" s="11">
        <f>IFERROR(VLOOKUP(B6,SellSheet!$G$2:$I$14,3,FALSE),0)</f>
        <v>30</v>
      </c>
      <c r="H6" s="11">
        <f t="shared" si="1"/>
        <v>15</v>
      </c>
      <c r="I6" s="11">
        <f>IFERROR(VLOOKUP(B6,DividendSheet!$F$2:$G$13,2,FALSE),0)</f>
        <v>0</v>
      </c>
      <c r="J6" s="15">
        <v>0</v>
      </c>
      <c r="K6" s="11">
        <v>30</v>
      </c>
      <c r="L6" s="17">
        <f t="shared" si="3"/>
        <v>30</v>
      </c>
    </row>
    <row r="7" spans="2:15" x14ac:dyDescent="0.35">
      <c r="B7" s="3" t="s">
        <v>13</v>
      </c>
      <c r="C7" s="12">
        <f>VLOOKUP(B7,BuySheet!$G$2:$I$29,2,FALSE)</f>
        <v>46</v>
      </c>
      <c r="D7" s="11">
        <f>VLOOKUP(B7,BuySheet!$G$2:$I$29,3,FALSE)</f>
        <v>811.9</v>
      </c>
      <c r="E7" s="17">
        <f t="shared" si="0"/>
        <v>17.649999999999999</v>
      </c>
      <c r="F7" s="12">
        <f>IFERROR(VLOOKUP(B7,SellSheet!$G$2:$I$14,2,FALSE),0)</f>
        <v>0</v>
      </c>
      <c r="G7" s="11">
        <f>IFERROR(VLOOKUP(B7,SellSheet!$G$2:$I$14,3,FALSE),0)</f>
        <v>0</v>
      </c>
      <c r="H7" s="11">
        <f t="shared" si="1"/>
        <v>17.649999999999999</v>
      </c>
      <c r="I7" s="11">
        <f>IFERROR(VLOOKUP(B7,DividendSheet!$F$2:$G$13,2,FALSE),0)</f>
        <v>0</v>
      </c>
      <c r="J7" s="15">
        <f t="shared" si="2"/>
        <v>46</v>
      </c>
      <c r="K7" s="11">
        <f t="shared" ref="K7:K31" si="4">H7*C7</f>
        <v>811.9</v>
      </c>
      <c r="L7" s="17">
        <f t="shared" si="3"/>
        <v>0</v>
      </c>
    </row>
    <row r="8" spans="2:15" x14ac:dyDescent="0.35">
      <c r="B8" s="3" t="s">
        <v>32</v>
      </c>
      <c r="C8" s="12">
        <f>VLOOKUP(B8,BuySheet!$G$2:$I$29,2,FALSE)</f>
        <v>3</v>
      </c>
      <c r="D8" s="11">
        <f>VLOOKUP(B8,BuySheet!$G$2:$I$29,3,FALSE)</f>
        <v>2754</v>
      </c>
      <c r="E8" s="17">
        <f t="shared" si="0"/>
        <v>918</v>
      </c>
      <c r="F8" s="12">
        <f>IFERROR(VLOOKUP(B8,SellSheet!$G$2:$I$14,2,FALSE),0)</f>
        <v>0</v>
      </c>
      <c r="G8" s="11">
        <f>IFERROR(VLOOKUP(B8,SellSheet!$G$2:$I$14,3,FALSE),0)</f>
        <v>0</v>
      </c>
      <c r="H8" s="11">
        <f t="shared" si="1"/>
        <v>918</v>
      </c>
      <c r="I8" s="11">
        <f>IFERROR(VLOOKUP(B8,DividendSheet!$F$2:$G$13,2,FALSE),0)</f>
        <v>0</v>
      </c>
      <c r="J8" s="15">
        <f t="shared" si="2"/>
        <v>3</v>
      </c>
      <c r="K8" s="11">
        <f t="shared" si="4"/>
        <v>2754</v>
      </c>
      <c r="L8" s="17">
        <f t="shared" si="3"/>
        <v>0</v>
      </c>
    </row>
    <row r="9" spans="2:15" x14ac:dyDescent="0.35">
      <c r="B9" s="3" t="s">
        <v>23</v>
      </c>
      <c r="C9" s="12">
        <f>VLOOKUP(B9,BuySheet!$G$2:$I$29,2,FALSE)</f>
        <v>2</v>
      </c>
      <c r="D9" s="11">
        <f>VLOOKUP(B9,BuySheet!$G$2:$I$29,3,FALSE)</f>
        <v>1020.5</v>
      </c>
      <c r="E9" s="17">
        <f t="shared" si="0"/>
        <v>510.25</v>
      </c>
      <c r="F9" s="12">
        <f>IFERROR(VLOOKUP(B9,SellSheet!$G$2:$I$14,2,FALSE),0)</f>
        <v>0</v>
      </c>
      <c r="G9" s="11">
        <f>IFERROR(VLOOKUP(B9,SellSheet!$G$2:$I$14,3,FALSE),0)</f>
        <v>0</v>
      </c>
      <c r="H9" s="11">
        <f t="shared" si="1"/>
        <v>510.25</v>
      </c>
      <c r="I9" s="11">
        <f>IFERROR(VLOOKUP(B9,DividendSheet!$F$2:$G$13,2,FALSE),0)</f>
        <v>0</v>
      </c>
      <c r="J9" s="15">
        <f t="shared" si="2"/>
        <v>2</v>
      </c>
      <c r="K9" s="11">
        <f t="shared" si="4"/>
        <v>1020.5</v>
      </c>
      <c r="L9" s="17">
        <f t="shared" si="3"/>
        <v>0</v>
      </c>
    </row>
    <row r="10" spans="2:15" x14ac:dyDescent="0.35">
      <c r="B10" s="3" t="s">
        <v>28</v>
      </c>
      <c r="C10" s="12">
        <f>VLOOKUP(B10,BuySheet!$G$2:$I$29,2,FALSE)</f>
        <v>6</v>
      </c>
      <c r="D10" s="11">
        <f>VLOOKUP(B10,BuySheet!$G$2:$I$29,3,FALSE)</f>
        <v>12330.45</v>
      </c>
      <c r="E10" s="17">
        <f t="shared" si="0"/>
        <v>2055.0750000000003</v>
      </c>
      <c r="F10" s="12">
        <f>IFERROR(VLOOKUP(B10,SellSheet!$G$2:$I$14,2,FALSE),0)</f>
        <v>0</v>
      </c>
      <c r="G10" s="11">
        <f>IFERROR(VLOOKUP(B10,SellSheet!$G$2:$I$14,3,FALSE),0)</f>
        <v>0</v>
      </c>
      <c r="H10" s="11">
        <f t="shared" si="1"/>
        <v>2055.0750000000003</v>
      </c>
      <c r="I10" s="11">
        <f ca="1">IFERROR(VLOOKUP(B10,DividendSheet!$F$2:$G$13,2,FALSE),0)</f>
        <v>141</v>
      </c>
      <c r="J10" s="15">
        <f t="shared" si="2"/>
        <v>6</v>
      </c>
      <c r="K10" s="11">
        <f t="shared" si="4"/>
        <v>12330.45</v>
      </c>
      <c r="L10" s="17">
        <f t="shared" ca="1" si="3"/>
        <v>141</v>
      </c>
    </row>
    <row r="11" spans="2:15" x14ac:dyDescent="0.35">
      <c r="B11" s="3" t="s">
        <v>43</v>
      </c>
      <c r="C11" s="12">
        <f>VLOOKUP(B11,BuySheet!$G$2:$I$29,2,FALSE)</f>
        <v>29</v>
      </c>
      <c r="D11" s="11">
        <f>VLOOKUP(B11,BuySheet!$G$2:$I$29,3,FALSE)</f>
        <v>919.3</v>
      </c>
      <c r="E11" s="17">
        <f t="shared" si="0"/>
        <v>31.7</v>
      </c>
      <c r="F11" s="12">
        <f>IFERROR(VLOOKUP(B11,SellSheet!$G$2:$I$14,2,FALSE),0)</f>
        <v>29</v>
      </c>
      <c r="G11" s="11">
        <f>IFERROR(VLOOKUP(B11,SellSheet!$G$2:$I$14,3,FALSE),0)</f>
        <v>884.5</v>
      </c>
      <c r="H11" s="11">
        <f t="shared" si="1"/>
        <v>30.5</v>
      </c>
      <c r="I11" s="11">
        <f>IFERROR(VLOOKUP(B11,DividendSheet!$F$2:$G$13,2,FALSE),0)</f>
        <v>0</v>
      </c>
      <c r="J11" s="15">
        <f t="shared" si="2"/>
        <v>0</v>
      </c>
      <c r="K11" s="11">
        <f t="shared" si="4"/>
        <v>884.5</v>
      </c>
      <c r="L11" s="17">
        <f t="shared" si="3"/>
        <v>-34.799999999999955</v>
      </c>
    </row>
    <row r="12" spans="2:15" x14ac:dyDescent="0.35">
      <c r="B12" s="3" t="s">
        <v>44</v>
      </c>
      <c r="C12" s="12">
        <f>VLOOKUP(B12,BuySheet!$G$2:$I$29,2,FALSE)</f>
        <v>85</v>
      </c>
      <c r="D12" s="11">
        <f>VLOOKUP(B12,BuySheet!$G$2:$I$29,3,FALSE)</f>
        <v>2638.4</v>
      </c>
      <c r="E12" s="17">
        <f t="shared" si="0"/>
        <v>31.040000000000003</v>
      </c>
      <c r="F12" s="12">
        <f>IFERROR(VLOOKUP(B12,SellSheet!$G$2:$I$14,2,FALSE),0)</f>
        <v>30</v>
      </c>
      <c r="G12" s="11">
        <f>IFERROR(VLOOKUP(B12,SellSheet!$G$2:$I$14,3,FALSE),0)</f>
        <v>906</v>
      </c>
      <c r="H12" s="11">
        <f t="shared" si="1"/>
        <v>30.2</v>
      </c>
      <c r="I12" s="11">
        <f>IFERROR(VLOOKUP(B12,DividendSheet!$F$2:$G$13,2,FALSE),0)</f>
        <v>0</v>
      </c>
      <c r="J12" s="15">
        <f t="shared" si="2"/>
        <v>55</v>
      </c>
      <c r="K12" s="11">
        <f t="shared" si="4"/>
        <v>2567</v>
      </c>
      <c r="L12" s="17">
        <f t="shared" si="3"/>
        <v>-46.200000000000045</v>
      </c>
    </row>
    <row r="13" spans="2:15" x14ac:dyDescent="0.35">
      <c r="B13" s="3" t="s">
        <v>16</v>
      </c>
      <c r="C13" s="12">
        <f>VLOOKUP(B13,BuySheet!$G$2:$I$29,2,FALSE)</f>
        <v>10</v>
      </c>
      <c r="D13" s="11">
        <f>VLOOKUP(B13,BuySheet!$G$2:$I$29,3,FALSE)</f>
        <v>833</v>
      </c>
      <c r="E13" s="17">
        <f t="shared" si="0"/>
        <v>83.3</v>
      </c>
      <c r="F13" s="12">
        <f>IFERROR(VLOOKUP(B13,SellSheet!$G$2:$I$14,2,FALSE),0)</f>
        <v>0</v>
      </c>
      <c r="G13" s="11">
        <f>IFERROR(VLOOKUP(B13,SellSheet!$G$2:$I$14,3,FALSE),0)</f>
        <v>0</v>
      </c>
      <c r="H13" s="11">
        <f t="shared" si="1"/>
        <v>83.3</v>
      </c>
      <c r="I13" s="11">
        <f ca="1">IFERROR(VLOOKUP(B13,DividendSheet!$F$2:$G$13,2,FALSE),0)</f>
        <v>5</v>
      </c>
      <c r="J13" s="15">
        <f t="shared" si="2"/>
        <v>10</v>
      </c>
      <c r="K13" s="11">
        <f t="shared" si="4"/>
        <v>833</v>
      </c>
      <c r="L13" s="17">
        <f t="shared" ca="1" si="3"/>
        <v>5</v>
      </c>
    </row>
    <row r="14" spans="2:15" x14ac:dyDescent="0.35">
      <c r="B14" s="3" t="s">
        <v>29</v>
      </c>
      <c r="C14" s="12">
        <f>VLOOKUP(B14,BuySheet!$G$2:$I$29,2,FALSE)</f>
        <v>3</v>
      </c>
      <c r="D14" s="11">
        <f>VLOOKUP(B14,BuySheet!$G$2:$I$29,3,FALSE)</f>
        <v>3066.1499999999996</v>
      </c>
      <c r="E14" s="17">
        <f t="shared" si="0"/>
        <v>1022.0499999999998</v>
      </c>
      <c r="F14" s="12">
        <f>IFERROR(VLOOKUP(B14,SellSheet!$G$2:$I$14,2,FALSE),0)</f>
        <v>3</v>
      </c>
      <c r="G14" s="11">
        <f>IFERROR(VLOOKUP(B14,SellSheet!$G$2:$I$14,3,FALSE),0)</f>
        <v>4115.8500000000004</v>
      </c>
      <c r="H14" s="11">
        <f t="shared" si="1"/>
        <v>1371.95</v>
      </c>
      <c r="I14" s="11">
        <f>IFERROR(VLOOKUP(B14,DividendSheet!$F$2:$G$13,2,FALSE),0)</f>
        <v>0</v>
      </c>
      <c r="J14" s="15">
        <f t="shared" si="2"/>
        <v>0</v>
      </c>
      <c r="K14" s="11">
        <f t="shared" si="4"/>
        <v>4115.8500000000004</v>
      </c>
      <c r="L14" s="17">
        <f t="shared" si="3"/>
        <v>1049.7000000000007</v>
      </c>
    </row>
    <row r="15" spans="2:15" x14ac:dyDescent="0.35">
      <c r="B15" s="3" t="s">
        <v>31</v>
      </c>
      <c r="C15" s="12">
        <f>VLOOKUP(B15,BuySheet!$G$2:$I$29,2,FALSE)</f>
        <v>5</v>
      </c>
      <c r="D15" s="11">
        <f>VLOOKUP(B15,BuySheet!$G$2:$I$29,3,FALSE)</f>
        <v>3191</v>
      </c>
      <c r="E15" s="17">
        <f t="shared" si="0"/>
        <v>638.20000000000005</v>
      </c>
      <c r="F15" s="12">
        <f>IFERROR(VLOOKUP(B15,SellSheet!$G$2:$I$14,2,FALSE),0)</f>
        <v>0</v>
      </c>
      <c r="G15" s="11">
        <f>IFERROR(VLOOKUP(B15,SellSheet!$G$2:$I$14,3,FALSE),0)</f>
        <v>0</v>
      </c>
      <c r="H15" s="11">
        <f t="shared" si="1"/>
        <v>638.20000000000005</v>
      </c>
      <c r="I15" s="11">
        <f ca="1">IFERROR(VLOOKUP(B15,DividendSheet!$F$2:$G$13,2,FALSE),0)</f>
        <v>47.5</v>
      </c>
      <c r="J15" s="15">
        <f t="shared" si="2"/>
        <v>5</v>
      </c>
      <c r="K15" s="11">
        <f t="shared" si="4"/>
        <v>3191</v>
      </c>
      <c r="L15" s="17">
        <f t="shared" ca="1" si="3"/>
        <v>47.5</v>
      </c>
    </row>
    <row r="16" spans="2:15" x14ac:dyDescent="0.35">
      <c r="B16" s="3" t="s">
        <v>21</v>
      </c>
      <c r="C16" s="12">
        <f>VLOOKUP(B16,BuySheet!$G$2:$I$29,2,FALSE)</f>
        <v>70</v>
      </c>
      <c r="D16" s="11">
        <f>VLOOKUP(B16,BuySheet!$G$2:$I$29,3,FALSE)</f>
        <v>12229.25</v>
      </c>
      <c r="E16" s="17">
        <f t="shared" si="0"/>
        <v>174.70357142857142</v>
      </c>
      <c r="F16" s="12">
        <f>IFERROR(VLOOKUP(B16,SellSheet!$G$2:$I$14,2,FALSE),0)</f>
        <v>0</v>
      </c>
      <c r="G16" s="11">
        <f>IFERROR(VLOOKUP(B16,SellSheet!$G$2:$I$14,3,FALSE),0)</f>
        <v>0</v>
      </c>
      <c r="H16" s="11">
        <f t="shared" si="1"/>
        <v>174.70357142857142</v>
      </c>
      <c r="I16" s="11">
        <f ca="1">IFERROR(VLOOKUP(B16,DividendSheet!$F$2:$G$13,2,FALSE),0)</f>
        <v>711</v>
      </c>
      <c r="J16" s="15">
        <f t="shared" si="2"/>
        <v>70</v>
      </c>
      <c r="K16" s="11">
        <f t="shared" si="4"/>
        <v>12229.25</v>
      </c>
      <c r="L16" s="17">
        <f t="shared" ca="1" si="3"/>
        <v>711</v>
      </c>
    </row>
    <row r="17" spans="2:12" x14ac:dyDescent="0.35">
      <c r="B17" s="3" t="s">
        <v>26</v>
      </c>
      <c r="C17" s="12">
        <f>VLOOKUP(B17,BuySheet!$G$2:$I$29,2,FALSE)</f>
        <v>5</v>
      </c>
      <c r="D17" s="11">
        <f>VLOOKUP(B17,BuySheet!$G$2:$I$29,3,FALSE)</f>
        <v>5982.5</v>
      </c>
      <c r="E17" s="17">
        <f t="shared" si="0"/>
        <v>1196.5</v>
      </c>
      <c r="F17" s="12">
        <f>IFERROR(VLOOKUP(B17,SellSheet!$G$2:$I$14,2,FALSE),0)</f>
        <v>0</v>
      </c>
      <c r="G17" s="11">
        <f>IFERROR(VLOOKUP(B17,SellSheet!$G$2:$I$14,3,FALSE),0)</f>
        <v>0</v>
      </c>
      <c r="H17" s="11">
        <f t="shared" si="1"/>
        <v>1196.5</v>
      </c>
      <c r="I17" s="11">
        <f>IFERROR(VLOOKUP(B17,DividendSheet!$F$2:$G$13,2,FALSE),0)</f>
        <v>0</v>
      </c>
      <c r="J17" s="15">
        <f t="shared" si="2"/>
        <v>5</v>
      </c>
      <c r="K17" s="11">
        <f t="shared" si="4"/>
        <v>5982.5</v>
      </c>
      <c r="L17" s="17">
        <f t="shared" si="3"/>
        <v>0</v>
      </c>
    </row>
    <row r="18" spans="2:12" x14ac:dyDescent="0.35">
      <c r="B18" s="3" t="s">
        <v>51</v>
      </c>
      <c r="C18" s="12">
        <v>125</v>
      </c>
      <c r="D18" s="11">
        <v>15000</v>
      </c>
      <c r="E18" s="17">
        <f t="shared" si="0"/>
        <v>120</v>
      </c>
      <c r="F18" s="12">
        <f>IFERROR(VLOOKUP(B18,SellSheet!$G$2:$I$14,2,FALSE),0)</f>
        <v>125</v>
      </c>
      <c r="G18" s="11">
        <f>IFERROR(VLOOKUP(B18,SellSheet!$G$2:$I$14,3,FALSE),0)</f>
        <v>17161.25</v>
      </c>
      <c r="H18" s="11">
        <f t="shared" si="1"/>
        <v>137.29</v>
      </c>
      <c r="I18" s="11">
        <f>IFERROR(VLOOKUP(B18,DividendSheet!$F$2:$G$13,2,FALSE),0)</f>
        <v>0</v>
      </c>
      <c r="J18" s="15">
        <f t="shared" si="2"/>
        <v>0</v>
      </c>
      <c r="K18" s="11">
        <f t="shared" si="4"/>
        <v>17161.25</v>
      </c>
      <c r="L18" s="17">
        <f t="shared" si="3"/>
        <v>2161.25</v>
      </c>
    </row>
    <row r="19" spans="2:12" x14ac:dyDescent="0.35">
      <c r="B19" s="3" t="s">
        <v>24</v>
      </c>
      <c r="C19" s="12">
        <f>VLOOKUP(B19,BuySheet!$G$2:$I$29,2,FALSE)</f>
        <v>15</v>
      </c>
      <c r="D19" s="11">
        <f>VLOOKUP(B19,BuySheet!$G$2:$I$29,3,FALSE)</f>
        <v>13527.249999999998</v>
      </c>
      <c r="E19" s="17">
        <f t="shared" si="0"/>
        <v>901.81666666666649</v>
      </c>
      <c r="F19" s="12">
        <f>IFERROR(VLOOKUP(B19,SellSheet!$G$2:$I$14,2,FALSE),0)</f>
        <v>0</v>
      </c>
      <c r="G19" s="11">
        <f>IFERROR(VLOOKUP(B19,SellSheet!$G$2:$I$14,3,FALSE),0)</f>
        <v>0</v>
      </c>
      <c r="H19" s="11">
        <f t="shared" si="1"/>
        <v>901.81666666666649</v>
      </c>
      <c r="I19" s="11">
        <f ca="1">IFERROR(VLOOKUP(B19,DividendSheet!$F$2:$G$13,2,FALSE),0)</f>
        <v>120</v>
      </c>
      <c r="J19" s="15">
        <f t="shared" si="2"/>
        <v>15</v>
      </c>
      <c r="K19" s="11">
        <f t="shared" si="4"/>
        <v>13527.249999999998</v>
      </c>
      <c r="L19" s="17">
        <f t="shared" ca="1" si="3"/>
        <v>120</v>
      </c>
    </row>
    <row r="20" spans="2:12" x14ac:dyDescent="0.35">
      <c r="B20" s="3" t="s">
        <v>33</v>
      </c>
      <c r="C20" s="12">
        <f>VLOOKUP(B20,BuySheet!$G$2:$I$29,2,FALSE)</f>
        <v>1</v>
      </c>
      <c r="D20" s="11">
        <f>VLOOKUP(B20,BuySheet!$G$2:$I$29,3,FALSE)</f>
        <v>1450.75</v>
      </c>
      <c r="E20" s="17">
        <f t="shared" si="0"/>
        <v>1450.75</v>
      </c>
      <c r="F20" s="12">
        <f>IFERROR(VLOOKUP(B20,SellSheet!$G$2:$I$14,2,FALSE),0)</f>
        <v>0</v>
      </c>
      <c r="G20" s="11">
        <f>IFERROR(VLOOKUP(B20,SellSheet!$G$2:$I$14,3,FALSE),0)</f>
        <v>0</v>
      </c>
      <c r="H20" s="11">
        <f t="shared" si="1"/>
        <v>1450.75</v>
      </c>
      <c r="I20" s="11">
        <f ca="1">IFERROR(VLOOKUP(B20,DividendSheet!$F$2:$G$13,2,FALSE),0)</f>
        <v>16</v>
      </c>
      <c r="J20" s="15">
        <f t="shared" si="2"/>
        <v>1</v>
      </c>
      <c r="K20" s="11">
        <f t="shared" si="4"/>
        <v>1450.75</v>
      </c>
      <c r="L20" s="17">
        <f t="shared" ca="1" si="3"/>
        <v>16</v>
      </c>
    </row>
    <row r="21" spans="2:12" x14ac:dyDescent="0.35">
      <c r="B21" s="3" t="s">
        <v>27</v>
      </c>
      <c r="C21" s="12">
        <f>VLOOKUP(B21,BuySheet!$G$2:$I$29,2,FALSE)</f>
        <v>1</v>
      </c>
      <c r="D21" s="11">
        <f>VLOOKUP(B21,BuySheet!$G$2:$I$29,3,FALSE)</f>
        <v>5399.7</v>
      </c>
      <c r="E21" s="17">
        <f t="shared" si="0"/>
        <v>5399.7</v>
      </c>
      <c r="F21" s="12">
        <f>IFERROR(VLOOKUP(B21,SellSheet!$G$2:$I$14,2,FALSE),0)</f>
        <v>0</v>
      </c>
      <c r="G21" s="11">
        <f>IFERROR(VLOOKUP(B21,SellSheet!$G$2:$I$14,3,FALSE),0)</f>
        <v>0</v>
      </c>
      <c r="H21" s="11">
        <f t="shared" si="1"/>
        <v>5399.7</v>
      </c>
      <c r="I21" s="11">
        <f ca="1">IFERROR(VLOOKUP(B21,DividendSheet!$F$2:$G$13,2,FALSE),0)</f>
        <v>60</v>
      </c>
      <c r="J21" s="15">
        <f t="shared" si="2"/>
        <v>1</v>
      </c>
      <c r="K21" s="11">
        <f t="shared" si="4"/>
        <v>5399.7</v>
      </c>
      <c r="L21" s="17">
        <f t="shared" ca="1" si="3"/>
        <v>60</v>
      </c>
    </row>
    <row r="22" spans="2:12" x14ac:dyDescent="0.35">
      <c r="B22" s="3" t="s">
        <v>9</v>
      </c>
      <c r="C22" s="12">
        <f>VLOOKUP(B22,BuySheet!$G$2:$I$29,2,FALSE)</f>
        <v>2</v>
      </c>
      <c r="D22" s="11">
        <f>VLOOKUP(B22,BuySheet!$G$2:$I$29,3,FALSE)</f>
        <v>1064.8</v>
      </c>
      <c r="E22" s="17">
        <f t="shared" si="0"/>
        <v>532.4</v>
      </c>
      <c r="F22" s="12">
        <f>IFERROR(VLOOKUP(B22,SellSheet!$G$2:$I$14,2,FALSE),0)</f>
        <v>2</v>
      </c>
      <c r="G22" s="11">
        <f>IFERROR(VLOOKUP(B22,SellSheet!$G$2:$I$14,3,FALSE),0)</f>
        <v>1068.4000000000001</v>
      </c>
      <c r="H22" s="11">
        <f t="shared" si="1"/>
        <v>534.20000000000005</v>
      </c>
      <c r="I22" s="11">
        <f>IFERROR(VLOOKUP(B22,DividendSheet!$F$2:$G$13,2,FALSE),0)</f>
        <v>0</v>
      </c>
      <c r="J22" s="15">
        <f t="shared" si="2"/>
        <v>0</v>
      </c>
      <c r="K22" s="11">
        <f t="shared" si="4"/>
        <v>1068.4000000000001</v>
      </c>
      <c r="L22" s="17">
        <f t="shared" si="3"/>
        <v>3.6000000000001364</v>
      </c>
    </row>
    <row r="23" spans="2:12" x14ac:dyDescent="0.35">
      <c r="B23" s="3" t="s">
        <v>25</v>
      </c>
      <c r="C23" s="12">
        <f>VLOOKUP(B23,BuySheet!$G$2:$I$29,2,FALSE)</f>
        <v>5</v>
      </c>
      <c r="D23" s="11">
        <f>VLOOKUP(B23,BuySheet!$G$2:$I$29,3,FALSE)</f>
        <v>5790</v>
      </c>
      <c r="E23" s="17">
        <f t="shared" si="0"/>
        <v>1158</v>
      </c>
      <c r="F23" s="12">
        <f>IFERROR(VLOOKUP(B23,SellSheet!$G$2:$I$14,2,FALSE),0)</f>
        <v>5</v>
      </c>
      <c r="G23" s="11">
        <f>IFERROR(VLOOKUP(B23,SellSheet!$G$2:$I$14,3,FALSE),0)</f>
        <v>5806.25</v>
      </c>
      <c r="H23" s="11">
        <f t="shared" si="1"/>
        <v>1161.25</v>
      </c>
      <c r="I23" s="11">
        <f>IFERROR(VLOOKUP(B23,DividendSheet!$F$2:$G$13,2,FALSE),0)</f>
        <v>0</v>
      </c>
      <c r="J23" s="15">
        <f t="shared" si="2"/>
        <v>0</v>
      </c>
      <c r="K23" s="11">
        <f t="shared" si="4"/>
        <v>5806.25</v>
      </c>
      <c r="L23" s="17">
        <f t="shared" si="3"/>
        <v>16.25</v>
      </c>
    </row>
    <row r="24" spans="2:12" x14ac:dyDescent="0.35">
      <c r="B24" s="3" t="s">
        <v>12</v>
      </c>
      <c r="C24" s="12">
        <f>VLOOKUP(B24,BuySheet!$G$2:$I$29,2,FALSE)</f>
        <v>3</v>
      </c>
      <c r="D24" s="11">
        <f>VLOOKUP(B24,BuySheet!$G$2:$I$29,3,FALSE)</f>
        <v>963.44999999999993</v>
      </c>
      <c r="E24" s="17">
        <f t="shared" si="0"/>
        <v>321.14999999999998</v>
      </c>
      <c r="F24" s="12">
        <f>IFERROR(VLOOKUP(B24,SellSheet!$G$2:$I$14,2,FALSE),0)</f>
        <v>3</v>
      </c>
      <c r="G24" s="11">
        <f>IFERROR(VLOOKUP(B24,SellSheet!$G$2:$I$14,3,FALSE),0)</f>
        <v>1332.55</v>
      </c>
      <c r="H24" s="11">
        <f t="shared" si="1"/>
        <v>444.18333333333334</v>
      </c>
      <c r="I24" s="11">
        <f ca="1">IFERROR(VLOOKUP(B24,DividendSheet!$F$2:$G$13,2,FALSE),0)</f>
        <v>6</v>
      </c>
      <c r="J24" s="15">
        <f t="shared" si="2"/>
        <v>0</v>
      </c>
      <c r="K24" s="11">
        <f t="shared" si="4"/>
        <v>1332.55</v>
      </c>
      <c r="L24" s="17">
        <f t="shared" ca="1" si="3"/>
        <v>375.1</v>
      </c>
    </row>
    <row r="25" spans="2:12" x14ac:dyDescent="0.35">
      <c r="B25" s="3" t="s">
        <v>55</v>
      </c>
      <c r="C25" s="12">
        <f>VLOOKUP(B25,BuySheet!$G$2:$I$29,2,FALSE)</f>
        <v>6</v>
      </c>
      <c r="D25" s="11">
        <f>VLOOKUP(B25,BuySheet!$G$2:$I$29,3,FALSE)</f>
        <v>11447.4</v>
      </c>
      <c r="E25" s="17">
        <f t="shared" si="0"/>
        <v>1907.8999999999999</v>
      </c>
      <c r="F25" s="12">
        <f>IFERROR(VLOOKUP(B25,SellSheet!$G$2:$I$14,2,FALSE),0)</f>
        <v>0</v>
      </c>
      <c r="G25" s="11">
        <f>IFERROR(VLOOKUP(B25,SellSheet!$G$2:$I$14,3,FALSE),0)</f>
        <v>0</v>
      </c>
      <c r="H25" s="11">
        <f t="shared" si="1"/>
        <v>1907.8999999999999</v>
      </c>
      <c r="I25" s="11">
        <f>IFERROR(VLOOKUP(B25,DividendSheet!$F$2:$G$13,2,FALSE),0)</f>
        <v>0</v>
      </c>
      <c r="J25" s="15">
        <f t="shared" si="2"/>
        <v>6</v>
      </c>
      <c r="K25" s="11">
        <f t="shared" si="4"/>
        <v>11447.4</v>
      </c>
      <c r="L25" s="17">
        <f t="shared" si="3"/>
        <v>0</v>
      </c>
    </row>
    <row r="26" spans="2:12" x14ac:dyDescent="0.35">
      <c r="B26" s="3" t="s">
        <v>19</v>
      </c>
      <c r="C26" s="12">
        <f>VLOOKUP(B26,BuySheet!$G$2:$I$29,2,FALSE)</f>
        <v>2</v>
      </c>
      <c r="D26" s="11">
        <f>VLOOKUP(B26,BuySheet!$G$2:$I$29,3,FALSE)</f>
        <v>1076</v>
      </c>
      <c r="E26" s="17">
        <f t="shared" si="0"/>
        <v>538</v>
      </c>
      <c r="F26" s="12">
        <f>IFERROR(VLOOKUP(B26,SellSheet!$G$2:$I$14,2,FALSE),0)</f>
        <v>0</v>
      </c>
      <c r="G26" s="11">
        <f>IFERROR(VLOOKUP(B26,SellSheet!$G$2:$I$14,3,FALSE),0)</f>
        <v>0</v>
      </c>
      <c r="H26" s="11">
        <f t="shared" si="1"/>
        <v>538</v>
      </c>
      <c r="I26" s="11">
        <f>IFERROR(VLOOKUP(B26,DividendSheet!$F$2:$G$13,2,FALSE),0)</f>
        <v>0</v>
      </c>
      <c r="J26" s="15">
        <f t="shared" si="2"/>
        <v>2</v>
      </c>
      <c r="K26" s="11">
        <f t="shared" si="4"/>
        <v>1076</v>
      </c>
      <c r="L26" s="17">
        <f t="shared" si="3"/>
        <v>0</v>
      </c>
    </row>
    <row r="27" spans="2:12" x14ac:dyDescent="0.35">
      <c r="B27" s="3" t="s">
        <v>22</v>
      </c>
      <c r="C27" s="12">
        <f>VLOOKUP(B27,BuySheet!$G$2:$I$29,2,FALSE)</f>
        <v>60</v>
      </c>
      <c r="D27" s="11">
        <f>VLOOKUP(B27,BuySheet!$G$2:$I$29,3,FALSE)</f>
        <v>10883.5</v>
      </c>
      <c r="E27" s="17">
        <f t="shared" si="0"/>
        <v>181.39166666666668</v>
      </c>
      <c r="F27" s="12">
        <f>IFERROR(VLOOKUP(B27,SellSheet!$G$2:$I$14,2,FALSE),0)</f>
        <v>50</v>
      </c>
      <c r="G27" s="11">
        <f>IFERROR(VLOOKUP(B27,SellSheet!$G$2:$I$14,3,FALSE),0)</f>
        <v>10062.5</v>
      </c>
      <c r="H27" s="11">
        <f t="shared" si="1"/>
        <v>201.25</v>
      </c>
      <c r="I27" s="11">
        <f ca="1">IFERROR(VLOOKUP(B27,DividendSheet!$F$2:$G$13,2,FALSE),0)</f>
        <v>2</v>
      </c>
      <c r="J27" s="15">
        <f t="shared" si="2"/>
        <v>10</v>
      </c>
      <c r="K27" s="11">
        <f t="shared" si="4"/>
        <v>12075</v>
      </c>
      <c r="L27" s="17">
        <f t="shared" ca="1" si="3"/>
        <v>200.58333333333326</v>
      </c>
    </row>
    <row r="28" spans="2:12" x14ac:dyDescent="0.35">
      <c r="B28" s="3" t="s">
        <v>14</v>
      </c>
      <c r="C28" s="12">
        <f>VLOOKUP(B28,BuySheet!$G$2:$I$29,2,FALSE)</f>
        <v>11</v>
      </c>
      <c r="D28" s="11">
        <f>VLOOKUP(B28,BuySheet!$G$2:$I$29,3,FALSE)</f>
        <v>910.8</v>
      </c>
      <c r="E28" s="17">
        <f t="shared" si="0"/>
        <v>82.8</v>
      </c>
      <c r="F28" s="12">
        <f>IFERROR(VLOOKUP(B28,SellSheet!$G$2:$I$14,2,FALSE),0)</f>
        <v>0</v>
      </c>
      <c r="G28" s="11">
        <f>IFERROR(VLOOKUP(B28,SellSheet!$G$2:$I$14,3,FALSE),0)</f>
        <v>0</v>
      </c>
      <c r="H28" s="11">
        <f t="shared" si="1"/>
        <v>82.8</v>
      </c>
      <c r="I28" s="11">
        <f>IFERROR(VLOOKUP(B28,DividendSheet!$F$2:$G$13,2,FALSE),0)</f>
        <v>0</v>
      </c>
      <c r="J28" s="15">
        <f t="shared" si="2"/>
        <v>11</v>
      </c>
      <c r="K28" s="11">
        <f t="shared" si="4"/>
        <v>910.8</v>
      </c>
      <c r="L28" s="17">
        <f t="shared" si="3"/>
        <v>0</v>
      </c>
    </row>
    <row r="29" spans="2:12" x14ac:dyDescent="0.35">
      <c r="B29" s="3" t="s">
        <v>34</v>
      </c>
      <c r="C29" s="12">
        <f>VLOOKUP(B29,BuySheet!$G$2:$I$29,2,FALSE)</f>
        <v>8</v>
      </c>
      <c r="D29" s="11">
        <f>VLOOKUP(B29,BuySheet!$G$2:$I$29,3,FALSE)</f>
        <v>14569.55</v>
      </c>
      <c r="E29" s="17">
        <f t="shared" si="0"/>
        <v>1821.1937499999999</v>
      </c>
      <c r="F29" s="12">
        <f>IFERROR(VLOOKUP(B29,SellSheet!$G$2:$I$14,2,FALSE),0)</f>
        <v>0</v>
      </c>
      <c r="G29" s="11">
        <f>IFERROR(VLOOKUP(B29,SellSheet!$G$2:$I$14,3,FALSE),0)</f>
        <v>0</v>
      </c>
      <c r="H29" s="11">
        <f t="shared" si="1"/>
        <v>1821.1937499999999</v>
      </c>
      <c r="I29" s="11">
        <f ca="1">IFERROR(VLOOKUP(B29,DividendSheet!$F$2:$G$13,2,FALSE),0)</f>
        <v>184</v>
      </c>
      <c r="J29" s="15">
        <f t="shared" si="2"/>
        <v>8</v>
      </c>
      <c r="K29" s="11">
        <f t="shared" si="4"/>
        <v>14569.55</v>
      </c>
      <c r="L29" s="17">
        <f t="shared" ca="1" si="3"/>
        <v>184</v>
      </c>
    </row>
    <row r="30" spans="2:12" x14ac:dyDescent="0.35">
      <c r="B30" s="3" t="s">
        <v>11</v>
      </c>
      <c r="C30" s="12">
        <f>VLOOKUP(B30,BuySheet!$G$2:$I$29,2,FALSE)</f>
        <v>1</v>
      </c>
      <c r="D30" s="11">
        <f>VLOOKUP(B30,BuySheet!$G$2:$I$29,3,FALSE)</f>
        <v>922.95</v>
      </c>
      <c r="E30" s="17">
        <f t="shared" si="0"/>
        <v>922.95</v>
      </c>
      <c r="F30" s="12">
        <f>IFERROR(VLOOKUP(B30,SellSheet!$G$2:$I$14,2,FALSE),0)</f>
        <v>1</v>
      </c>
      <c r="G30" s="11">
        <f>IFERROR(VLOOKUP(B30,SellSheet!$G$2:$I$14,3,FALSE),0)</f>
        <v>950.75</v>
      </c>
      <c r="H30" s="11">
        <f t="shared" si="1"/>
        <v>950.75</v>
      </c>
      <c r="I30" s="11">
        <f>IFERROR(VLOOKUP(B30,DividendSheet!$F$2:$G$13,2,FALSE),0)</f>
        <v>0</v>
      </c>
      <c r="J30" s="15">
        <f t="shared" si="2"/>
        <v>0</v>
      </c>
      <c r="K30" s="11">
        <f t="shared" si="4"/>
        <v>950.75</v>
      </c>
      <c r="L30" s="17">
        <f t="shared" si="3"/>
        <v>27.799999999999955</v>
      </c>
    </row>
    <row r="31" spans="2:12" x14ac:dyDescent="0.35">
      <c r="B31" s="3" t="s">
        <v>20</v>
      </c>
      <c r="C31" s="12">
        <f>VLOOKUP(B31,BuySheet!$G$2:$I$29,2,FALSE)</f>
        <v>5</v>
      </c>
      <c r="D31" s="11">
        <f>VLOOKUP(B31,BuySheet!$G$2:$I$29,3,FALSE)</f>
        <v>926.75</v>
      </c>
      <c r="E31" s="17">
        <f t="shared" si="0"/>
        <v>185.35</v>
      </c>
      <c r="F31" s="12">
        <f>IFERROR(VLOOKUP(B31,SellSheet!$G$2:$I$14,2,FALSE),0)</f>
        <v>0</v>
      </c>
      <c r="G31" s="11">
        <f>IFERROR(VLOOKUP(B31,SellSheet!$G$2:$I$14,3,FALSE),0)</f>
        <v>0</v>
      </c>
      <c r="H31" s="11">
        <f t="shared" si="1"/>
        <v>185.35</v>
      </c>
      <c r="I31" s="11">
        <f>IFERROR(VLOOKUP(B31,DividendSheet!$F$2:$G$13,2,FALSE),0)</f>
        <v>0</v>
      </c>
      <c r="J31" s="15">
        <f t="shared" si="2"/>
        <v>5</v>
      </c>
      <c r="K31" s="11">
        <f t="shared" si="4"/>
        <v>926.75</v>
      </c>
      <c r="L31" s="17">
        <f t="shared" si="3"/>
        <v>0</v>
      </c>
    </row>
    <row r="32" spans="2:12" x14ac:dyDescent="0.35">
      <c r="B32" s="19" t="s">
        <v>57</v>
      </c>
      <c r="C32" s="12"/>
      <c r="D32" s="11">
        <f>SUM(D2:D31)</f>
        <v>132995.79999999999</v>
      </c>
      <c r="E32" s="12"/>
      <c r="F32" s="12"/>
      <c r="G32" s="11"/>
      <c r="H32" s="11"/>
      <c r="I32" s="11"/>
      <c r="J32" s="15"/>
      <c r="K32" s="11"/>
      <c r="L32" s="20">
        <f ca="1">SUM(L2:L31)</f>
        <v>5562.0333333333347</v>
      </c>
    </row>
  </sheetData>
  <sortState xmlns:xlrd2="http://schemas.microsoft.com/office/spreadsheetml/2017/richdata2" ref="B3:B31">
    <sortCondition ref="B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38261E73C88439BB98AF91E7C8BB9" ma:contentTypeVersion="12" ma:contentTypeDescription="Create a new document." ma:contentTypeScope="" ma:versionID="ce24275585ad6faa1994631f599f0ad0">
  <xsd:schema xmlns:xsd="http://www.w3.org/2001/XMLSchema" xmlns:xs="http://www.w3.org/2001/XMLSchema" xmlns:p="http://schemas.microsoft.com/office/2006/metadata/properties" xmlns:ns2="df96cac6-5edc-4d96-a14f-21dec8cebb64" xmlns:ns3="e6f9aa0a-a4db-4c69-b1fa-f7c559ce6762" targetNamespace="http://schemas.microsoft.com/office/2006/metadata/properties" ma:root="true" ma:fieldsID="e48c4e51891a7ad7a9848e84a11e2199" ns2:_="" ns3:_="">
    <xsd:import namespace="df96cac6-5edc-4d96-a14f-21dec8cebb64"/>
    <xsd:import namespace="e6f9aa0a-a4db-4c69-b1fa-f7c559ce67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6cac6-5edc-4d96-a14f-21dec8cebb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9aa0a-a4db-4c69-b1fa-f7c559ce676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D746E4-EEA5-433C-871E-C314A2302F34}"/>
</file>

<file path=customXml/itemProps2.xml><?xml version="1.0" encoding="utf-8"?>
<ds:datastoreItem xmlns:ds="http://schemas.openxmlformats.org/officeDocument/2006/customXml" ds:itemID="{B91E27BA-CD61-440E-B0EE-5DEE964578EE}"/>
</file>

<file path=customXml/itemProps3.xml><?xml version="1.0" encoding="utf-8"?>
<ds:datastoreItem xmlns:ds="http://schemas.openxmlformats.org/officeDocument/2006/customXml" ds:itemID="{7B4C08B1-A3F5-44DE-A977-B5B9E6DEF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TRADEBOOK</vt:lpstr>
      <vt:lpstr>BuySheet</vt:lpstr>
      <vt:lpstr>SellSheet</vt:lpstr>
      <vt:lpstr>DividendSheet</vt:lpstr>
      <vt:lpstr>BalanceSheet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Aggarwal</dc:creator>
  <cp:lastModifiedBy>Sudhanshu Aggarwal</cp:lastModifiedBy>
  <dcterms:created xsi:type="dcterms:W3CDTF">2020-11-07T18:23:12Z</dcterms:created>
  <dcterms:modified xsi:type="dcterms:W3CDTF">2020-11-08T07:53:56Z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0x01010080238261E73C88439BB98AF91E7C8BB9</vt:lpwstr>
  </property>
</Properties>
</file>