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hanshu.aggarwal\Desktop\Personal Docs\Investments\"/>
    </mc:Choice>
  </mc:AlternateContent>
  <xr:revisionPtr revIDLastSave="0" documentId="13_ncr:1_{F42F8AF3-D854-4CDA-879A-BDF2AB39FD51}" xr6:coauthVersionLast="45" xr6:coauthVersionMax="45" xr10:uidLastSave="{00000000-0000-0000-0000-000000000000}"/>
  <bookViews>
    <workbookView xWindow="-110" yWindow="-110" windowWidth="19420" windowHeight="11020" xr2:uid="{50E230A6-7D09-481B-9495-A30831387FB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  <c r="P12" i="2"/>
  <c r="P13" i="2"/>
  <c r="P11" i="2"/>
  <c r="P10" i="2" l="1"/>
  <c r="P7" i="2"/>
  <c r="P8" i="2"/>
  <c r="P9" i="2"/>
  <c r="P5" i="2"/>
  <c r="O6" i="2" l="1"/>
  <c r="P6" i="2" s="1"/>
  <c r="M6" i="2"/>
  <c r="F45" i="2"/>
  <c r="D45" i="2"/>
  <c r="E45" i="2" s="1"/>
  <c r="E44" i="2"/>
  <c r="G46" i="2"/>
  <c r="F46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5" i="2"/>
  <c r="B40" i="2"/>
  <c r="B41" i="2" s="1"/>
  <c r="R6" i="2" l="1"/>
  <c r="S6" i="2" s="1"/>
  <c r="R5" i="2"/>
  <c r="S5" i="2" s="1"/>
  <c r="R7" i="2"/>
  <c r="S7" i="2" s="1"/>
  <c r="R8" i="2"/>
  <c r="S8" i="2" s="1"/>
  <c r="R9" i="2"/>
  <c r="S9" i="2" s="1"/>
  <c r="R10" i="2"/>
  <c r="S10" i="2" s="1"/>
  <c r="R12" i="2"/>
  <c r="S12" i="2" s="1"/>
  <c r="R11" i="2"/>
  <c r="S11" i="2" s="1"/>
  <c r="R13" i="2"/>
  <c r="S13" i="2" s="1"/>
  <c r="D46" i="2"/>
  <c r="E46" i="2" s="1"/>
  <c r="B42" i="2"/>
  <c r="B43" i="2" s="1"/>
  <c r="C2" i="2"/>
  <c r="K11" i="2" l="1"/>
  <c r="Q11" i="2" s="1"/>
  <c r="L11" i="2"/>
  <c r="K13" i="2"/>
  <c r="K12" i="2"/>
  <c r="Q12" i="2" s="1"/>
  <c r="L13" i="2"/>
  <c r="L12" i="2"/>
  <c r="L10" i="2"/>
  <c r="K10" i="2"/>
  <c r="Q10" i="2" s="1"/>
  <c r="L9" i="2"/>
  <c r="L8" i="2"/>
  <c r="K9" i="2"/>
  <c r="Q9" i="2" s="1"/>
  <c r="K8" i="2"/>
  <c r="Q8" i="2" s="1"/>
  <c r="K7" i="2"/>
  <c r="L6" i="2"/>
  <c r="N6" i="2" s="1"/>
  <c r="L7" i="2"/>
  <c r="K6" i="2"/>
  <c r="Q6" i="2" s="1"/>
  <c r="L5" i="2"/>
  <c r="N5" i="2" s="1"/>
  <c r="K5" i="2"/>
  <c r="Q5" i="2" s="1"/>
  <c r="Q13" i="2" l="1"/>
  <c r="Q7" i="2"/>
  <c r="N7" i="2"/>
  <c r="N8" i="2" s="1"/>
  <c r="N9" i="2" s="1"/>
  <c r="N10" i="2" s="1"/>
  <c r="N11" i="2" s="1"/>
  <c r="N12" i="2" s="1"/>
  <c r="N13" i="2" s="1"/>
</calcChain>
</file>

<file path=xl/sharedStrings.xml><?xml version="1.0" encoding="utf-8"?>
<sst xmlns="http://schemas.openxmlformats.org/spreadsheetml/2006/main" count="70" uniqueCount="21">
  <si>
    <t>Date</t>
  </si>
  <si>
    <t>Amount</t>
  </si>
  <si>
    <t>Weight</t>
  </si>
  <si>
    <t>Price</t>
  </si>
  <si>
    <t>Total</t>
  </si>
  <si>
    <t>Invested Amount</t>
  </si>
  <si>
    <t>GoldBack</t>
  </si>
  <si>
    <t>PayTM</t>
  </si>
  <si>
    <t>PhonePe</t>
  </si>
  <si>
    <t>Platform</t>
  </si>
  <si>
    <t>SafeGold</t>
  </si>
  <si>
    <t>AmountInvested</t>
  </si>
  <si>
    <t>WeightPurchased</t>
  </si>
  <si>
    <t>WeightSold</t>
  </si>
  <si>
    <t>WeightLeft</t>
  </si>
  <si>
    <t>SellingPrice</t>
  </si>
  <si>
    <t>Profit%</t>
  </si>
  <si>
    <t>ESP</t>
  </si>
  <si>
    <t>Max Sellling Price</t>
  </si>
  <si>
    <t>Difference</t>
  </si>
  <si>
    <t>Max. 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</si>
</sst>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44" fontId="0" fillId="0" borderId="0" xfId="2" applyFont="1"/>
    <xf numFmtId="0" fontId="0" fillId="0" borderId="1" xfId="0" applyBorder="1"/>
    <xf numFmtId="44" fontId="0" fillId="0" borderId="1" xfId="2" applyFont="1" applyBorder="1"/>
    <xf numFmtId="44" fontId="0" fillId="0" borderId="1" xfId="2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4" fontId="0" fillId="2" borderId="1" xfId="2" applyFont="1" applyFill="1" applyBorder="1" applyAlignment="1">
      <alignment horizontal="center"/>
    </xf>
    <xf numFmtId="164" fontId="0" fillId="2" borderId="1" xfId="2" applyNumberFormat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0" borderId="0" xfId="1" applyFont="1"/>
    <xf numFmtId="10" fontId="0" fillId="0" borderId="1" xfId="3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1" xfId="1" applyNumberFormat="1" applyFont="1" applyBorder="1" applyAlignment="1">
      <alignment horizontal="center"/>
    </xf>
    <xf numFmtId="10" fontId="0" fillId="0" borderId="0" xfId="3" applyNumberFormat="1" applyFont="1" applyAlignment="1">
      <alignment horizontal="center"/>
    </xf>
    <xf numFmtId="43" fontId="0" fillId="0" borderId="1" xfId="1" applyFont="1" applyBorder="1"/>
    <xf numFmtId="43" fontId="0" fillId="0" borderId="1" xfId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44" fontId="0" fillId="0" borderId="1" xfId="2" applyFont="1" applyFill="1" applyBorder="1" applyAlignment="1">
      <alignment horizontal="center"/>
    </xf>
    <xf numFmtId="44" fontId="0" fillId="0" borderId="0" xfId="0" applyNumberFormat="1"/>
    <xf numFmtId="164" fontId="0" fillId="0" borderId="1" xfId="0" applyNumberFormat="1" applyBorder="1"/>
    <xf numFmtId="44" fontId="0" fillId="0" borderId="1" xfId="0" applyNumberFormat="1" applyBorder="1"/>
    <xf numFmtId="10" fontId="0" fillId="0" borderId="0" xfId="3" applyNumberFormat="1" applyFont="1" applyFill="1" applyBorder="1" applyAlignment="1">
      <alignment horizontal="center"/>
    </xf>
    <xf numFmtId="10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D2E28-051F-4279-899C-2A43D8C89E21}">
  <dimension ref="B2:S47"/>
  <sheetViews>
    <sheetView showGridLines="0" tabSelected="1" zoomScale="80" zoomScaleNormal="80" workbookViewId="0"/>
  </sheetViews>
  <sheetFormatPr defaultRowHeight="14.5" x14ac:dyDescent="0.35"/>
  <cols>
    <col min="2" max="2" width="15.1796875" bestFit="1" customWidth="1"/>
    <col min="3" max="3" width="11.36328125" bestFit="1" customWidth="1"/>
    <col min="4" max="4" width="8.08984375" bestFit="1" customWidth="1"/>
    <col min="5" max="5" width="11.36328125" style="1" bestFit="1" customWidth="1"/>
    <col min="6" max="6" width="11.36328125" bestFit="1" customWidth="1"/>
    <col min="7" max="7" width="10" bestFit="1" customWidth="1"/>
    <col min="9" max="9" width="15.54296875" bestFit="1" customWidth="1"/>
    <col min="10" max="10" width="10.36328125" bestFit="1" customWidth="1"/>
    <col min="11" max="11" width="16" bestFit="1" customWidth="1"/>
    <col min="12" max="12" width="16.7265625" bestFit="1" customWidth="1"/>
    <col min="13" max="13" width="11.54296875" style="18" bestFit="1" customWidth="1"/>
    <col min="14" max="14" width="11.36328125" style="20" bestFit="1" customWidth="1"/>
    <col min="15" max="15" width="11.453125" style="1" bestFit="1" customWidth="1"/>
    <col min="16" max="16" width="10.36328125" style="1" bestFit="1" customWidth="1"/>
    <col min="17" max="17" width="7.1796875" style="22" bestFit="1" customWidth="1"/>
    <col min="18" max="18" width="16.54296875" bestFit="1" customWidth="1"/>
    <col min="19" max="19" width="9.7265625" bestFit="1" customWidth="1"/>
  </cols>
  <sheetData>
    <row r="2" spans="2:19" x14ac:dyDescent="0.35">
      <c r="B2" s="2" t="s">
        <v>5</v>
      </c>
      <c r="C2" s="3">
        <f>INDEX(B:F,MATCH("Total",B:B,0),5)+INDEX(B:G,MATCH("Total",B:B,0),6)</f>
        <v>83755</v>
      </c>
      <c r="I2" s="2" t="s">
        <v>20</v>
      </c>
      <c r="J2" s="29">
        <f>MAX(P:P)</f>
        <v>5443.6581382689164</v>
      </c>
    </row>
    <row r="4" spans="2:19" x14ac:dyDescent="0.35">
      <c r="B4" s="10" t="s">
        <v>0</v>
      </c>
      <c r="C4" s="8" t="s">
        <v>9</v>
      </c>
      <c r="D4" s="6" t="s">
        <v>2</v>
      </c>
      <c r="E4" s="4" t="s">
        <v>3</v>
      </c>
      <c r="F4" s="7" t="s">
        <v>1</v>
      </c>
      <c r="G4" s="7" t="s">
        <v>6</v>
      </c>
      <c r="I4" s="11" t="s">
        <v>0</v>
      </c>
      <c r="J4" s="8" t="s">
        <v>9</v>
      </c>
      <c r="K4" s="4" t="s">
        <v>11</v>
      </c>
      <c r="L4" s="6" t="s">
        <v>12</v>
      </c>
      <c r="M4" s="6" t="s">
        <v>13</v>
      </c>
      <c r="N4" s="21" t="s">
        <v>14</v>
      </c>
      <c r="O4" s="4" t="s">
        <v>15</v>
      </c>
      <c r="P4" s="4" t="s">
        <v>17</v>
      </c>
      <c r="Q4" s="19" t="s">
        <v>16</v>
      </c>
      <c r="R4" s="8" t="s">
        <v>18</v>
      </c>
      <c r="S4" s="2" t="s">
        <v>19</v>
      </c>
    </row>
    <row r="5" spans="2:19" x14ac:dyDescent="0.35">
      <c r="B5" s="5">
        <v>43383</v>
      </c>
      <c r="C5" s="8" t="s">
        <v>7</v>
      </c>
      <c r="D5" s="6">
        <v>3.0000000000000001E-3</v>
      </c>
      <c r="E5" s="3">
        <f>F5/D5</f>
        <v>3333.3333333333335</v>
      </c>
      <c r="F5" s="4">
        <v>10</v>
      </c>
      <c r="G5" s="7">
        <v>10</v>
      </c>
      <c r="I5" s="5">
        <v>44035</v>
      </c>
      <c r="J5" s="5" t="s">
        <v>8</v>
      </c>
      <c r="K5" s="4">
        <f ca="1">SUMIF(B:G,J5,E:E)</f>
        <v>6015</v>
      </c>
      <c r="L5" s="6">
        <f ca="1">SUMIF(B:G,J5,C:C)</f>
        <v>1.2668999999999999</v>
      </c>
      <c r="M5" s="6">
        <v>1.27</v>
      </c>
      <c r="N5" s="21">
        <f ca="1">L5-M5</f>
        <v>-3.1000000000001027E-3</v>
      </c>
      <c r="O5" s="4">
        <v>6309.37</v>
      </c>
      <c r="P5" s="4">
        <f>O5/M5</f>
        <v>4968.0078740157478</v>
      </c>
      <c r="Q5" s="19">
        <f ca="1">IF(O5&gt;K5,(O5-K5)/K5,O5/K5)</f>
        <v>4.8939318370739796E-2</v>
      </c>
      <c r="R5" s="28">
        <f>$J$2*M5</f>
        <v>6913.4458356015239</v>
      </c>
      <c r="S5" s="28">
        <f>R5-O5</f>
        <v>604.07583560152398</v>
      </c>
    </row>
    <row r="6" spans="2:19" x14ac:dyDescent="0.35">
      <c r="B6" s="5">
        <v>43922</v>
      </c>
      <c r="C6" s="8" t="s">
        <v>7</v>
      </c>
      <c r="D6" s="6">
        <v>0.32568200000000003</v>
      </c>
      <c r="E6" s="3">
        <f t="shared" ref="E6:E43" si="0">F6/D6</f>
        <v>4605.719689758721</v>
      </c>
      <c r="F6" s="7">
        <v>1500</v>
      </c>
      <c r="G6" s="7">
        <v>5</v>
      </c>
      <c r="I6" s="5">
        <v>44035</v>
      </c>
      <c r="J6" s="5" t="s">
        <v>7</v>
      </c>
      <c r="K6" s="4">
        <f ca="1">SUMIF(B:G,J6,E:E)</f>
        <v>71510</v>
      </c>
      <c r="L6" s="6">
        <f ca="1">SUMIF(B:G,J6,C:C)</f>
        <v>14.462040121212121</v>
      </c>
      <c r="M6" s="6">
        <f>0.1452+0.2887</f>
        <v>0.43390000000000001</v>
      </c>
      <c r="N6" s="21">
        <f ca="1">L6-M6</f>
        <v>14.028140121212122</v>
      </c>
      <c r="O6" s="4">
        <f>1456+740</f>
        <v>2196</v>
      </c>
      <c r="P6" s="4">
        <f t="shared" ref="P6:P13" si="1">O6/M6</f>
        <v>5061.0739801797645</v>
      </c>
      <c r="Q6" s="19">
        <f t="shared" ref="Q6:Q13" ca="1" si="2">IF(O6&gt;K6,(O6-K6)/K6,O6/K6)</f>
        <v>3.0708991749405678E-2</v>
      </c>
      <c r="R6" s="28">
        <f>$J$2*M6</f>
        <v>2362.0032661948831</v>
      </c>
      <c r="S6" s="28">
        <f t="shared" ref="S6:S13" si="3">R6-O6</f>
        <v>166.00326619488305</v>
      </c>
    </row>
    <row r="7" spans="2:19" x14ac:dyDescent="0.35">
      <c r="B7" s="5">
        <v>43923</v>
      </c>
      <c r="C7" s="8" t="s">
        <v>7</v>
      </c>
      <c r="D7" s="6">
        <v>0.10908</v>
      </c>
      <c r="E7" s="3">
        <f t="shared" si="0"/>
        <v>4583.7917125045842</v>
      </c>
      <c r="F7" s="7">
        <v>500</v>
      </c>
      <c r="G7" s="7">
        <v>5</v>
      </c>
      <c r="I7" s="5">
        <v>44037</v>
      </c>
      <c r="J7" s="5" t="s">
        <v>7</v>
      </c>
      <c r="K7" s="4">
        <f ca="1">SUMIF(B:G,J7,E:E)</f>
        <v>71510</v>
      </c>
      <c r="L7" s="6">
        <f ca="1">SUMIF(B:G,J7,C:C)</f>
        <v>14.462040121212121</v>
      </c>
      <c r="M7" s="6">
        <v>9.8599999999999993E-2</v>
      </c>
      <c r="N7" s="21">
        <f ca="1">N6-M7</f>
        <v>13.929540121212122</v>
      </c>
      <c r="O7" s="4">
        <v>506</v>
      </c>
      <c r="P7" s="4">
        <f t="shared" si="1"/>
        <v>5131.8458417849906</v>
      </c>
      <c r="Q7" s="19">
        <f t="shared" ca="1" si="2"/>
        <v>7.075933435883093E-3</v>
      </c>
      <c r="R7" s="28">
        <f>$J$2*M7</f>
        <v>536.74469243331509</v>
      </c>
      <c r="S7" s="28">
        <f t="shared" si="3"/>
        <v>30.744692433315095</v>
      </c>
    </row>
    <row r="8" spans="2:19" x14ac:dyDescent="0.35">
      <c r="B8" s="12">
        <v>43923</v>
      </c>
      <c r="C8" s="13" t="s">
        <v>8</v>
      </c>
      <c r="D8" s="17">
        <v>1.2668999999999999</v>
      </c>
      <c r="E8" s="3">
        <f t="shared" si="0"/>
        <v>4747.8096140184707</v>
      </c>
      <c r="F8" s="15">
        <v>6015</v>
      </c>
      <c r="G8" s="16">
        <v>0</v>
      </c>
      <c r="I8" s="5">
        <v>44040</v>
      </c>
      <c r="J8" s="5" t="s">
        <v>7</v>
      </c>
      <c r="K8" s="4">
        <f ca="1">SUMIF(B:G,J8,E:E)</f>
        <v>71510</v>
      </c>
      <c r="L8" s="6">
        <f ca="1">SUMIF(B:G,J8,C:C)</f>
        <v>14.462040121212121</v>
      </c>
      <c r="M8" s="23">
        <v>0.26619999999999999</v>
      </c>
      <c r="N8" s="21">
        <f t="shared" ref="N8:N13" ca="1" si="4">N7-M8</f>
        <v>13.663340121212123</v>
      </c>
      <c r="O8" s="3">
        <v>1393</v>
      </c>
      <c r="P8" s="4">
        <f t="shared" si="1"/>
        <v>5232.9075882794896</v>
      </c>
      <c r="Q8" s="19">
        <f t="shared" ca="1" si="2"/>
        <v>1.9479793035939028E-2</v>
      </c>
      <c r="R8" s="28">
        <f>$J$2*M8</f>
        <v>1449.1017964071855</v>
      </c>
      <c r="S8" s="28">
        <f t="shared" si="3"/>
        <v>56.101796407185475</v>
      </c>
    </row>
    <row r="9" spans="2:19" x14ac:dyDescent="0.35">
      <c r="B9" s="5">
        <v>43924</v>
      </c>
      <c r="C9" s="8" t="s">
        <v>7</v>
      </c>
      <c r="D9" s="6">
        <v>0.106151</v>
      </c>
      <c r="E9" s="3">
        <f t="shared" si="0"/>
        <v>4710.2712174166991</v>
      </c>
      <c r="F9" s="7">
        <v>500</v>
      </c>
      <c r="G9" s="7">
        <v>5</v>
      </c>
      <c r="I9" s="5">
        <v>44042</v>
      </c>
      <c r="J9" s="5" t="s">
        <v>7</v>
      </c>
      <c r="K9" s="4">
        <f ca="1">SUMIF(B:G,J9,E:E)</f>
        <v>71510</v>
      </c>
      <c r="L9" s="6">
        <f ca="1">SUMIF(B:G,J9,C:C)</f>
        <v>14.462040121212121</v>
      </c>
      <c r="M9" s="24">
        <v>0.2072</v>
      </c>
      <c r="N9" s="21">
        <f t="shared" ca="1" si="4"/>
        <v>13.456140121212123</v>
      </c>
      <c r="O9" s="3">
        <v>1101</v>
      </c>
      <c r="P9" s="4">
        <f t="shared" si="1"/>
        <v>5313.7065637065634</v>
      </c>
      <c r="Q9" s="19">
        <f t="shared" ca="1" si="2"/>
        <v>1.5396448049223885E-2</v>
      </c>
      <c r="R9" s="28">
        <f>$J$2*M9</f>
        <v>1127.9259662493196</v>
      </c>
      <c r="S9" s="28">
        <f t="shared" si="3"/>
        <v>26.925966249319572</v>
      </c>
    </row>
    <row r="10" spans="2:19" x14ac:dyDescent="0.35">
      <c r="B10" s="5">
        <v>43925</v>
      </c>
      <c r="C10" s="8" t="s">
        <v>7</v>
      </c>
      <c r="D10" s="6">
        <v>0.10594899999999999</v>
      </c>
      <c r="E10" s="3">
        <f t="shared" si="0"/>
        <v>4719.2517154479992</v>
      </c>
      <c r="F10" s="7">
        <v>500</v>
      </c>
      <c r="G10" s="7">
        <v>5</v>
      </c>
      <c r="I10" s="5">
        <v>44044</v>
      </c>
      <c r="J10" s="25" t="s">
        <v>7</v>
      </c>
      <c r="K10" s="26">
        <f ca="1">SUMIF(B:G,J10,E:E)</f>
        <v>71510</v>
      </c>
      <c r="L10" s="24">
        <f ca="1">SUMIF(B:G,J10,C:C)</f>
        <v>14.462040121212121</v>
      </c>
      <c r="M10" s="23">
        <v>0.34810000000000002</v>
      </c>
      <c r="N10" s="21">
        <f t="shared" ca="1" si="4"/>
        <v>13.108040121212122</v>
      </c>
      <c r="O10" s="3">
        <v>1859</v>
      </c>
      <c r="P10" s="3">
        <f t="shared" si="1"/>
        <v>5340.4194197069801</v>
      </c>
      <c r="Q10" s="19">
        <f t="shared" ca="1" si="2"/>
        <v>2.5996364144874842E-2</v>
      </c>
      <c r="R10" s="28">
        <f>$J$2*M10</f>
        <v>1894.93739793141</v>
      </c>
      <c r="S10" s="28">
        <f t="shared" si="3"/>
        <v>35.937397931410032</v>
      </c>
    </row>
    <row r="11" spans="2:19" x14ac:dyDescent="0.35">
      <c r="B11" s="5">
        <v>43926</v>
      </c>
      <c r="C11" s="8" t="s">
        <v>7</v>
      </c>
      <c r="D11" s="6">
        <v>0.10574700000000001</v>
      </c>
      <c r="E11" s="3">
        <f t="shared" si="0"/>
        <v>4728.2665229273643</v>
      </c>
      <c r="F11" s="7">
        <v>500</v>
      </c>
      <c r="G11" s="7">
        <v>5</v>
      </c>
      <c r="I11" s="5">
        <v>44046</v>
      </c>
      <c r="J11" s="25" t="s">
        <v>7</v>
      </c>
      <c r="K11" s="26">
        <f ca="1">SUMIF(B:G,J11,E:E)</f>
        <v>71510</v>
      </c>
      <c r="L11" s="24">
        <f ca="1">SUMIF(B:G,J11,C:C)</f>
        <v>14.462040121212121</v>
      </c>
      <c r="M11" s="23">
        <v>0.93630000000000002</v>
      </c>
      <c r="N11" s="21">
        <f t="shared" ca="1" si="4"/>
        <v>12.171740121212123</v>
      </c>
      <c r="O11" s="3">
        <v>5000</v>
      </c>
      <c r="P11" s="3">
        <f t="shared" si="1"/>
        <v>5340.1687493324789</v>
      </c>
      <c r="Q11" s="19">
        <f t="shared" ca="1" si="2"/>
        <v>6.9920290868410007E-2</v>
      </c>
      <c r="R11" s="28">
        <f>$J$2*M11</f>
        <v>5096.8971148611863</v>
      </c>
      <c r="S11" s="28">
        <f t="shared" si="3"/>
        <v>96.89711486118631</v>
      </c>
    </row>
    <row r="12" spans="2:19" x14ac:dyDescent="0.35">
      <c r="B12" s="5">
        <v>43927</v>
      </c>
      <c r="C12" s="8" t="s">
        <v>7</v>
      </c>
      <c r="D12" s="6">
        <v>0.10574700000000001</v>
      </c>
      <c r="E12" s="3">
        <f t="shared" si="0"/>
        <v>4728.2665229273643</v>
      </c>
      <c r="F12" s="7">
        <v>500</v>
      </c>
      <c r="G12" s="7">
        <v>5</v>
      </c>
      <c r="I12" s="5">
        <v>44047</v>
      </c>
      <c r="J12" s="25" t="s">
        <v>7</v>
      </c>
      <c r="K12" s="26">
        <f ca="1">SUMIF(B:G,J12,E:E)</f>
        <v>71510</v>
      </c>
      <c r="L12" s="24">
        <f ca="1">SUMIF(B:G,J12,C:C)</f>
        <v>14.462040121212121</v>
      </c>
      <c r="M12" s="23">
        <v>0.93030000000000002</v>
      </c>
      <c r="N12" s="21">
        <f t="shared" ca="1" si="4"/>
        <v>11.241440121212122</v>
      </c>
      <c r="O12" s="3">
        <v>5000</v>
      </c>
      <c r="P12" s="3">
        <f t="shared" si="1"/>
        <v>5374.6103407502951</v>
      </c>
      <c r="Q12" s="19">
        <f t="shared" ca="1" si="2"/>
        <v>6.9920290868410007E-2</v>
      </c>
      <c r="R12" s="28">
        <f>$J$2*M12</f>
        <v>5064.2351660315735</v>
      </c>
      <c r="S12" s="28">
        <f t="shared" si="3"/>
        <v>64.235166031573499</v>
      </c>
    </row>
    <row r="13" spans="2:19" x14ac:dyDescent="0.35">
      <c r="B13" s="5">
        <v>43928</v>
      </c>
      <c r="C13" s="8" t="s">
        <v>7</v>
      </c>
      <c r="D13" s="6">
        <v>0.10392900000000001</v>
      </c>
      <c r="E13" s="3">
        <f t="shared" si="0"/>
        <v>4810.976724494607</v>
      </c>
      <c r="F13" s="7">
        <v>500</v>
      </c>
      <c r="G13" s="7">
        <v>5</v>
      </c>
      <c r="I13" s="5">
        <v>44048</v>
      </c>
      <c r="J13" s="25" t="s">
        <v>7</v>
      </c>
      <c r="K13" s="26">
        <f ca="1">SUMIF(B:G,J13,E:E)</f>
        <v>71510</v>
      </c>
      <c r="L13" s="24">
        <f ca="1">SUMIF(B:G,J13,C:C)</f>
        <v>14.462040121212121</v>
      </c>
      <c r="M13" s="23">
        <v>0.91849999999999998</v>
      </c>
      <c r="N13" s="21">
        <f t="shared" ca="1" si="4"/>
        <v>10.322940121212122</v>
      </c>
      <c r="O13" s="3">
        <v>5000</v>
      </c>
      <c r="P13" s="3">
        <f t="shared" si="1"/>
        <v>5443.6581382689164</v>
      </c>
      <c r="Q13" s="19">
        <f t="shared" ca="1" si="2"/>
        <v>6.9920290868410007E-2</v>
      </c>
      <c r="R13" s="28">
        <f>$J$2*M13</f>
        <v>5000</v>
      </c>
      <c r="S13" s="28">
        <f t="shared" si="3"/>
        <v>0</v>
      </c>
    </row>
    <row r="14" spans="2:19" x14ac:dyDescent="0.35">
      <c r="B14" s="5">
        <v>43929</v>
      </c>
      <c r="C14" s="8" t="s">
        <v>7</v>
      </c>
      <c r="D14" s="6">
        <v>0.31293966666666667</v>
      </c>
      <c r="E14" s="3">
        <f t="shared" si="0"/>
        <v>4793.2562080656653</v>
      </c>
      <c r="F14" s="7">
        <v>1500</v>
      </c>
      <c r="G14" s="7">
        <v>5</v>
      </c>
      <c r="K14" s="27"/>
    </row>
    <row r="15" spans="2:19" x14ac:dyDescent="0.35">
      <c r="B15" s="5">
        <v>43930</v>
      </c>
      <c r="C15" s="8" t="s">
        <v>7</v>
      </c>
      <c r="D15" s="6">
        <v>0.10433300000000001</v>
      </c>
      <c r="E15" s="3">
        <f t="shared" si="0"/>
        <v>4792.3475793852376</v>
      </c>
      <c r="F15" s="7">
        <v>500</v>
      </c>
      <c r="G15" s="7">
        <v>5</v>
      </c>
      <c r="K15" s="30"/>
      <c r="O15" s="31"/>
    </row>
    <row r="16" spans="2:19" x14ac:dyDescent="0.35">
      <c r="B16" s="5">
        <v>43931</v>
      </c>
      <c r="C16" s="8" t="s">
        <v>7</v>
      </c>
      <c r="D16" s="6">
        <v>0.10281800000000001</v>
      </c>
      <c r="E16" s="3">
        <f t="shared" si="0"/>
        <v>4862.9617382170436</v>
      </c>
      <c r="F16" s="7">
        <v>500</v>
      </c>
      <c r="G16" s="7">
        <v>5</v>
      </c>
    </row>
    <row r="17" spans="2:7" x14ac:dyDescent="0.35">
      <c r="B17" s="5">
        <v>43932</v>
      </c>
      <c r="C17" s="8" t="s">
        <v>7</v>
      </c>
      <c r="D17" s="6">
        <v>0.10251500000000001</v>
      </c>
      <c r="E17" s="3">
        <f t="shared" si="0"/>
        <v>4877.3350241428079</v>
      </c>
      <c r="F17" s="7">
        <v>500</v>
      </c>
      <c r="G17" s="7">
        <v>5</v>
      </c>
    </row>
    <row r="18" spans="2:7" x14ac:dyDescent="0.35">
      <c r="B18" s="5">
        <v>43933</v>
      </c>
      <c r="C18" s="8" t="s">
        <v>7</v>
      </c>
      <c r="D18" s="6">
        <v>0.10201</v>
      </c>
      <c r="E18" s="3">
        <f t="shared" si="0"/>
        <v>4901.480247034604</v>
      </c>
      <c r="F18" s="7">
        <v>500</v>
      </c>
      <c r="G18" s="7">
        <v>5</v>
      </c>
    </row>
    <row r="19" spans="2:7" x14ac:dyDescent="0.35">
      <c r="B19" s="5">
        <v>43934</v>
      </c>
      <c r="C19" s="8" t="s">
        <v>7</v>
      </c>
      <c r="D19" s="6">
        <v>0.10201</v>
      </c>
      <c r="E19" s="3">
        <f t="shared" si="0"/>
        <v>4901.480247034604</v>
      </c>
      <c r="F19" s="7">
        <v>500</v>
      </c>
      <c r="G19" s="7">
        <v>5</v>
      </c>
    </row>
    <row r="20" spans="2:7" x14ac:dyDescent="0.35">
      <c r="B20" s="5">
        <v>43935</v>
      </c>
      <c r="C20" s="8" t="s">
        <v>7</v>
      </c>
      <c r="D20" s="6">
        <v>0.10100000000000001</v>
      </c>
      <c r="E20" s="3">
        <f t="shared" si="0"/>
        <v>4950.4950495049497</v>
      </c>
      <c r="F20" s="7">
        <v>500</v>
      </c>
      <c r="G20" s="7">
        <v>5</v>
      </c>
    </row>
    <row r="21" spans="2:7" x14ac:dyDescent="0.35">
      <c r="B21" s="5">
        <v>43936</v>
      </c>
      <c r="C21" s="8" t="s">
        <v>7</v>
      </c>
      <c r="D21" s="6">
        <v>1.0970964545454547</v>
      </c>
      <c r="E21" s="3">
        <f t="shared" si="0"/>
        <v>5013.2328631749533</v>
      </c>
      <c r="F21" s="7">
        <v>5500</v>
      </c>
      <c r="G21" s="7">
        <v>5</v>
      </c>
    </row>
    <row r="22" spans="2:7" x14ac:dyDescent="0.35">
      <c r="B22" s="5">
        <v>43937</v>
      </c>
      <c r="C22" s="8" t="s">
        <v>7</v>
      </c>
      <c r="D22" s="6">
        <v>0.100495</v>
      </c>
      <c r="E22" s="3">
        <f t="shared" si="0"/>
        <v>4975.3719090502018</v>
      </c>
      <c r="F22" s="7">
        <v>500</v>
      </c>
      <c r="G22" s="7">
        <v>5</v>
      </c>
    </row>
    <row r="23" spans="2:7" x14ac:dyDescent="0.35">
      <c r="B23" s="5">
        <v>43938</v>
      </c>
      <c r="C23" s="8" t="s">
        <v>7</v>
      </c>
      <c r="D23" s="6">
        <v>0.10059599999999999</v>
      </c>
      <c r="E23" s="3">
        <f t="shared" si="0"/>
        <v>4970.3765557278621</v>
      </c>
      <c r="F23" s="7">
        <v>500</v>
      </c>
      <c r="G23" s="7">
        <v>5</v>
      </c>
    </row>
    <row r="24" spans="2:7" x14ac:dyDescent="0.35">
      <c r="B24" s="5">
        <v>43939</v>
      </c>
      <c r="C24" s="8" t="s">
        <v>7</v>
      </c>
      <c r="D24" s="6">
        <v>0.102616</v>
      </c>
      <c r="E24" s="3">
        <f t="shared" si="0"/>
        <v>4872.5344975442431</v>
      </c>
      <c r="F24" s="7">
        <v>500</v>
      </c>
      <c r="G24" s="7">
        <v>5</v>
      </c>
    </row>
    <row r="25" spans="2:7" x14ac:dyDescent="0.35">
      <c r="B25" s="5">
        <v>43940</v>
      </c>
      <c r="C25" s="8" t="s">
        <v>7</v>
      </c>
      <c r="D25" s="6">
        <v>0.10211099999999999</v>
      </c>
      <c r="E25" s="3">
        <f t="shared" si="0"/>
        <v>4896.6320964440665</v>
      </c>
      <c r="F25" s="7">
        <v>500</v>
      </c>
      <c r="G25" s="7">
        <v>5</v>
      </c>
    </row>
    <row r="26" spans="2:7" x14ac:dyDescent="0.35">
      <c r="B26" s="5">
        <v>43941</v>
      </c>
      <c r="C26" s="8" t="s">
        <v>7</v>
      </c>
      <c r="D26" s="6">
        <v>0.10251500000000001</v>
      </c>
      <c r="E26" s="3">
        <f t="shared" si="0"/>
        <v>4877.3350241428079</v>
      </c>
      <c r="F26" s="7">
        <v>500</v>
      </c>
      <c r="G26" s="7">
        <v>5</v>
      </c>
    </row>
    <row r="27" spans="2:7" x14ac:dyDescent="0.35">
      <c r="B27" s="5">
        <v>43942</v>
      </c>
      <c r="C27" s="8" t="s">
        <v>7</v>
      </c>
      <c r="D27" s="6">
        <v>0.14049999999999999</v>
      </c>
      <c r="E27" s="3">
        <f t="shared" si="0"/>
        <v>3558.7188612099649</v>
      </c>
      <c r="F27" s="7">
        <v>500</v>
      </c>
      <c r="G27" s="7">
        <v>200</v>
      </c>
    </row>
    <row r="28" spans="2:7" x14ac:dyDescent="0.35">
      <c r="B28" s="5">
        <v>43943</v>
      </c>
      <c r="C28" s="8" t="s">
        <v>7</v>
      </c>
      <c r="D28" s="6">
        <v>1.1104000000000001</v>
      </c>
      <c r="E28" s="3">
        <f t="shared" si="0"/>
        <v>4953.1700288184438</v>
      </c>
      <c r="F28" s="7">
        <v>5500</v>
      </c>
      <c r="G28" s="7">
        <v>0</v>
      </c>
    </row>
    <row r="29" spans="2:7" x14ac:dyDescent="0.35">
      <c r="B29" s="5">
        <v>43944</v>
      </c>
      <c r="C29" s="8" t="s">
        <v>7</v>
      </c>
      <c r="D29" s="6">
        <v>9.9400000000000002E-2</v>
      </c>
      <c r="E29" s="3">
        <f t="shared" si="0"/>
        <v>5030.1810865191146</v>
      </c>
      <c r="F29" s="7">
        <v>500</v>
      </c>
      <c r="G29" s="7">
        <v>0</v>
      </c>
    </row>
    <row r="30" spans="2:7" x14ac:dyDescent="0.35">
      <c r="B30" s="5">
        <v>43945</v>
      </c>
      <c r="C30" s="8" t="s">
        <v>7</v>
      </c>
      <c r="D30" s="6">
        <v>1.9977</v>
      </c>
      <c r="E30" s="3">
        <f t="shared" si="0"/>
        <v>5005.7566201131303</v>
      </c>
      <c r="F30" s="7">
        <v>10000</v>
      </c>
      <c r="G30" s="7">
        <v>0</v>
      </c>
    </row>
    <row r="31" spans="2:7" x14ac:dyDescent="0.35">
      <c r="B31" s="5">
        <v>43946</v>
      </c>
      <c r="C31" s="8" t="s">
        <v>7</v>
      </c>
      <c r="D31" s="6">
        <v>9.9199999999999997E-2</v>
      </c>
      <c r="E31" s="3">
        <f t="shared" si="0"/>
        <v>5040.3225806451619</v>
      </c>
      <c r="F31" s="7">
        <v>500</v>
      </c>
      <c r="G31" s="7">
        <v>0</v>
      </c>
    </row>
    <row r="32" spans="2:7" x14ac:dyDescent="0.35">
      <c r="B32" s="5">
        <v>43947</v>
      </c>
      <c r="C32" s="8" t="s">
        <v>7</v>
      </c>
      <c r="D32" s="6">
        <v>9.9000000000000005E-2</v>
      </c>
      <c r="E32" s="3">
        <f t="shared" si="0"/>
        <v>5050.5050505050503</v>
      </c>
      <c r="F32" s="7">
        <v>500</v>
      </c>
      <c r="G32" s="7">
        <v>0</v>
      </c>
    </row>
    <row r="33" spans="2:7" x14ac:dyDescent="0.35">
      <c r="B33" s="5">
        <v>43948</v>
      </c>
      <c r="C33" s="8" t="s">
        <v>7</v>
      </c>
      <c r="D33" s="6">
        <v>9.9000000000000005E-2</v>
      </c>
      <c r="E33" s="3">
        <f t="shared" si="0"/>
        <v>5050.5050505050503</v>
      </c>
      <c r="F33" s="7">
        <v>500</v>
      </c>
      <c r="G33" s="7">
        <v>0</v>
      </c>
    </row>
    <row r="34" spans="2:7" x14ac:dyDescent="0.35">
      <c r="B34" s="5">
        <v>43949</v>
      </c>
      <c r="C34" s="8" t="s">
        <v>7</v>
      </c>
      <c r="D34" s="6">
        <v>0.10050000000000001</v>
      </c>
      <c r="E34" s="3">
        <f t="shared" si="0"/>
        <v>4975.1243781094527</v>
      </c>
      <c r="F34" s="7">
        <v>500</v>
      </c>
      <c r="G34" s="7">
        <v>0</v>
      </c>
    </row>
    <row r="35" spans="2:7" x14ac:dyDescent="0.35">
      <c r="B35" s="5">
        <v>43950</v>
      </c>
      <c r="C35" s="8" t="s">
        <v>7</v>
      </c>
      <c r="D35" s="6">
        <v>0.1004</v>
      </c>
      <c r="E35" s="3">
        <f t="shared" si="0"/>
        <v>4980.0796812749004</v>
      </c>
      <c r="F35" s="7">
        <v>500</v>
      </c>
      <c r="G35" s="7">
        <v>0</v>
      </c>
    </row>
    <row r="36" spans="2:7" x14ac:dyDescent="0.35">
      <c r="B36" s="5">
        <v>43950</v>
      </c>
      <c r="C36" s="8" t="s">
        <v>7</v>
      </c>
      <c r="D36" s="6">
        <v>1.006</v>
      </c>
      <c r="E36" s="3">
        <f t="shared" si="0"/>
        <v>4970.1789264413519</v>
      </c>
      <c r="F36" s="7">
        <v>5000</v>
      </c>
      <c r="G36" s="7">
        <v>0</v>
      </c>
    </row>
    <row r="37" spans="2:7" x14ac:dyDescent="0.35">
      <c r="B37" s="5">
        <v>43951</v>
      </c>
      <c r="C37" s="8" t="s">
        <v>7</v>
      </c>
      <c r="D37" s="6">
        <v>0.1007</v>
      </c>
      <c r="E37" s="3">
        <f t="shared" si="0"/>
        <v>4965.2432969215497</v>
      </c>
      <c r="F37" s="7">
        <v>500</v>
      </c>
      <c r="G37" s="7">
        <v>0</v>
      </c>
    </row>
    <row r="38" spans="2:7" x14ac:dyDescent="0.35">
      <c r="B38" s="5">
        <v>43957</v>
      </c>
      <c r="C38" s="8" t="s">
        <v>7</v>
      </c>
      <c r="D38" s="6">
        <v>1.0068999999999999</v>
      </c>
      <c r="E38" s="3">
        <f t="shared" si="0"/>
        <v>4965.7364187108951</v>
      </c>
      <c r="F38" s="7">
        <v>5000</v>
      </c>
      <c r="G38" s="7">
        <v>0</v>
      </c>
    </row>
    <row r="39" spans="2:7" x14ac:dyDescent="0.35">
      <c r="B39" s="5">
        <v>43964</v>
      </c>
      <c r="C39" s="8" t="s">
        <v>7</v>
      </c>
      <c r="D39" s="6">
        <v>1.0117</v>
      </c>
      <c r="E39" s="3">
        <f t="shared" si="0"/>
        <v>4942.1765345458134</v>
      </c>
      <c r="F39" s="7">
        <v>5000</v>
      </c>
      <c r="G39" s="7">
        <v>0</v>
      </c>
    </row>
    <row r="40" spans="2:7" x14ac:dyDescent="0.35">
      <c r="B40" s="5">
        <f>B39+7</f>
        <v>43971</v>
      </c>
      <c r="C40" s="8" t="s">
        <v>7</v>
      </c>
      <c r="D40" s="6">
        <v>0.98540000000000005</v>
      </c>
      <c r="E40" s="3">
        <f t="shared" si="0"/>
        <v>5074.0815912319867</v>
      </c>
      <c r="F40" s="7">
        <v>5000</v>
      </c>
      <c r="G40" s="7">
        <v>0</v>
      </c>
    </row>
    <row r="41" spans="2:7" x14ac:dyDescent="0.35">
      <c r="B41" s="5">
        <f t="shared" ref="B41:B43" si="5">B40+7</f>
        <v>43978</v>
      </c>
      <c r="C41" s="8" t="s">
        <v>7</v>
      </c>
      <c r="D41" s="6">
        <v>1.0044</v>
      </c>
      <c r="E41" s="3">
        <f t="shared" si="0"/>
        <v>4978.0963759458382</v>
      </c>
      <c r="F41" s="7">
        <v>5000</v>
      </c>
      <c r="G41" s="7">
        <v>0</v>
      </c>
    </row>
    <row r="42" spans="2:7" x14ac:dyDescent="0.35">
      <c r="B42" s="5">
        <f t="shared" si="5"/>
        <v>43985</v>
      </c>
      <c r="C42" s="8" t="s">
        <v>7</v>
      </c>
      <c r="D42" s="6">
        <v>1.0019</v>
      </c>
      <c r="E42" s="3">
        <f t="shared" si="0"/>
        <v>4990.518015770037</v>
      </c>
      <c r="F42" s="7">
        <v>5000</v>
      </c>
      <c r="G42" s="7">
        <v>0</v>
      </c>
    </row>
    <row r="43" spans="2:7" x14ac:dyDescent="0.35">
      <c r="B43" s="5">
        <f t="shared" si="5"/>
        <v>43992</v>
      </c>
      <c r="C43" s="8" t="s">
        <v>7</v>
      </c>
      <c r="D43" s="6">
        <v>1.0005999999999999</v>
      </c>
      <c r="E43" s="3">
        <f t="shared" si="0"/>
        <v>4997.0017989206481</v>
      </c>
      <c r="F43" s="7">
        <v>5000</v>
      </c>
      <c r="G43" s="7">
        <v>0</v>
      </c>
    </row>
    <row r="44" spans="2:7" x14ac:dyDescent="0.35">
      <c r="B44" s="5">
        <v>44035</v>
      </c>
      <c r="C44" s="14" t="s">
        <v>10</v>
      </c>
      <c r="D44" s="6">
        <v>1.8E-3</v>
      </c>
      <c r="E44" s="8">
        <f>F44/D44</f>
        <v>5555.5555555555557</v>
      </c>
      <c r="F44" s="8">
        <v>10</v>
      </c>
      <c r="G44" s="7">
        <v>0</v>
      </c>
    </row>
    <row r="45" spans="2:7" x14ac:dyDescent="0.35">
      <c r="B45" s="5">
        <v>44038</v>
      </c>
      <c r="C45" s="14" t="s">
        <v>10</v>
      </c>
      <c r="D45" s="6">
        <f>1.0895-D44</f>
        <v>1.0876999999999999</v>
      </c>
      <c r="E45" s="8">
        <f>F45/D45</f>
        <v>5433.4834972878552</v>
      </c>
      <c r="F45" s="8">
        <f>1999+1999+1912</f>
        <v>5910</v>
      </c>
      <c r="G45" s="7">
        <v>0</v>
      </c>
    </row>
    <row r="46" spans="2:7" x14ac:dyDescent="0.35">
      <c r="B46" s="10" t="s">
        <v>4</v>
      </c>
      <c r="C46" s="10"/>
      <c r="D46" s="6">
        <f>SUM(D4:D45)</f>
        <v>16.818440121212124</v>
      </c>
      <c r="E46" s="3">
        <f>(F46+G46)/D46</f>
        <v>4979.9505421650056</v>
      </c>
      <c r="F46" s="7">
        <f>SUM(F4:F45)</f>
        <v>83445</v>
      </c>
      <c r="G46" s="7">
        <f>SUM(G4:G45)</f>
        <v>310</v>
      </c>
    </row>
    <row r="47" spans="2:7" x14ac:dyDescent="0.35">
      <c r="D47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238261E73C88439BB98AF91E7C8BB9" ma:contentTypeVersion="12" ma:contentTypeDescription="Create a new document." ma:contentTypeScope="" ma:versionID="ce24275585ad6faa1994631f599f0ad0">
  <xsd:schema xmlns:xsd="http://www.w3.org/2001/XMLSchema" xmlns:xs="http://www.w3.org/2001/XMLSchema" xmlns:p="http://schemas.microsoft.com/office/2006/metadata/properties" xmlns:ns2="df96cac6-5edc-4d96-a14f-21dec8cebb64" xmlns:ns3="e6f9aa0a-a4db-4c69-b1fa-f7c559ce6762" targetNamespace="http://schemas.microsoft.com/office/2006/metadata/properties" ma:root="true" ma:fieldsID="e48c4e51891a7ad7a9848e84a11e2199" ns2:_="" ns3:_="">
    <xsd:import namespace="df96cac6-5edc-4d96-a14f-21dec8cebb64"/>
    <xsd:import namespace="e6f9aa0a-a4db-4c69-b1fa-f7c559ce67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6cac6-5edc-4d96-a14f-21dec8ceb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9aa0a-a4db-4c69-b1fa-f7c559ce676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E9BE2C-CE7B-4E5F-82DC-A7B2EE5759A9}"/>
</file>

<file path=customXml/itemProps2.xml><?xml version="1.0" encoding="utf-8"?>
<ds:datastoreItem xmlns:ds="http://schemas.openxmlformats.org/officeDocument/2006/customXml" ds:itemID="{A27E2B64-3096-4E5C-B89A-586D8D71A23F}"/>
</file>

<file path=customXml/itemProps3.xml><?xml version="1.0" encoding="utf-8"?>
<ds:datastoreItem xmlns:ds="http://schemas.openxmlformats.org/officeDocument/2006/customXml" ds:itemID="{2DF0430A-34D6-421E-AC8A-FC16FA573B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 Aggarwal</dc:creator>
  <cp:lastModifiedBy>Sudhanshu Aggarwal</cp:lastModifiedBy>
  <dcterms:created xsi:type="dcterms:W3CDTF">2020-04-23T11:47:52Z</dcterms:created>
  <dcterms:modified xsi:type="dcterms:W3CDTF">2020-08-05T12:28:41Z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0x01010080238261E73C88439BB98AF91E7C8BB9</vt:lpwstr>
  </property>
</Properties>
</file>