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45" windowWidth="15075" windowHeight="8610" firstSheet="14" activeTab="15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FullOBS" sheetId="14" r:id="rId14"/>
    <sheet name="ShowShortOBS" sheetId="17" r:id="rId15"/>
    <sheet name="exportOBS" sheetId="15" r:id="rId16"/>
    <sheet name="oldExport3sep" sheetId="19" r:id="rId17"/>
  </sheets>
  <definedNames>
    <definedName name="_xlnm._FilterDatabase" localSheetId="3" hidden="1">temp!$A$1:$B$4</definedName>
  </definedNames>
  <calcPr calcId="124519"/>
</workbook>
</file>

<file path=xl/calcChain.xml><?xml version="1.0" encoding="utf-8"?>
<calcChain xmlns="http://schemas.openxmlformats.org/spreadsheetml/2006/main">
  <c r="P5" i="13"/>
  <c r="S5" s="1"/>
  <c r="P17"/>
  <c r="S17" s="1"/>
  <c r="P16"/>
  <c r="S16" s="1"/>
  <c r="P15"/>
  <c r="S15" s="1"/>
  <c r="P14"/>
  <c r="S14" s="1"/>
  <c r="P19"/>
  <c r="S19" s="1"/>
  <c r="P24"/>
  <c r="S24" s="1"/>
  <c r="P23"/>
  <c r="S23" s="1"/>
  <c r="P27"/>
  <c r="S27" s="1"/>
  <c r="P31"/>
  <c r="S31" s="1"/>
  <c r="P35"/>
  <c r="S35" s="1"/>
  <c r="P42"/>
  <c r="S42" s="1"/>
  <c r="P41"/>
  <c r="S41" s="1"/>
  <c r="P44"/>
  <c r="S44" s="1"/>
  <c r="P52"/>
  <c r="S52" s="1"/>
  <c r="Q52"/>
  <c r="S51"/>
  <c r="R51"/>
  <c r="Q51"/>
  <c r="S50"/>
  <c r="R50"/>
  <c r="Q50"/>
  <c r="S49"/>
  <c r="R49"/>
  <c r="Q49"/>
  <c r="S48"/>
  <c r="R48"/>
  <c r="Q48"/>
  <c r="S47"/>
  <c r="R47"/>
  <c r="Q47"/>
  <c r="S46"/>
  <c r="R46"/>
  <c r="Q46"/>
  <c r="S45"/>
  <c r="R45"/>
  <c r="Q45"/>
  <c r="S43"/>
  <c r="R43"/>
  <c r="Q43"/>
  <c r="S40"/>
  <c r="R40"/>
  <c r="Q40"/>
  <c r="S39"/>
  <c r="R39"/>
  <c r="Q39"/>
  <c r="S38"/>
  <c r="R38"/>
  <c r="Q38"/>
  <c r="S37"/>
  <c r="R37"/>
  <c r="Q37"/>
  <c r="S36"/>
  <c r="R36"/>
  <c r="Q36"/>
  <c r="Q25"/>
  <c r="R25"/>
  <c r="S25"/>
  <c r="Q26"/>
  <c r="R26"/>
  <c r="S26"/>
  <c r="Q28"/>
  <c r="R28"/>
  <c r="S28"/>
  <c r="Q29"/>
  <c r="R29"/>
  <c r="S29"/>
  <c r="Q30"/>
  <c r="R30"/>
  <c r="S30"/>
  <c r="S22"/>
  <c r="R22"/>
  <c r="Q22"/>
  <c r="S21"/>
  <c r="R21"/>
  <c r="Q21"/>
  <c r="S20"/>
  <c r="R20"/>
  <c r="Q20"/>
  <c r="S18"/>
  <c r="R18"/>
  <c r="Q18"/>
  <c r="Q4"/>
  <c r="R4"/>
  <c r="S4"/>
  <c r="Q6"/>
  <c r="R6"/>
  <c r="S6"/>
  <c r="Q7"/>
  <c r="R7"/>
  <c r="S7"/>
  <c r="Q8"/>
  <c r="R8"/>
  <c r="S8"/>
  <c r="Q9"/>
  <c r="R9"/>
  <c r="S9"/>
  <c r="Q10"/>
  <c r="R10"/>
  <c r="S10"/>
  <c r="Q11"/>
  <c r="R11"/>
  <c r="S11"/>
  <c r="R3"/>
  <c r="S3"/>
  <c r="Q3"/>
  <c r="AB3"/>
  <c r="AC3"/>
  <c r="AB4"/>
  <c r="AC4"/>
  <c r="AB5"/>
  <c r="AC5"/>
  <c r="AB6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9"/>
  <c r="AC49"/>
  <c r="AB50"/>
  <c r="AC50"/>
  <c r="AB51"/>
  <c r="AC51"/>
  <c r="AB52"/>
  <c r="AC52"/>
  <c r="AC22"/>
  <c r="AB22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P10"/>
  <c r="Q10"/>
  <c r="R10"/>
  <c r="F11"/>
  <c r="G11"/>
  <c r="H11"/>
  <c r="I11"/>
  <c r="J11"/>
  <c r="K11"/>
  <c r="L11"/>
  <c r="P11"/>
  <c r="Q11"/>
  <c r="R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M14"/>
  <c r="N14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/>
  <c r="Q23"/>
  <c r="R23"/>
  <c r="F24"/>
  <c r="G24"/>
  <c r="H24"/>
  <c r="I24"/>
  <c r="J24"/>
  <c r="K24"/>
  <c r="L24"/>
  <c r="M24"/>
  <c r="N24"/>
  <c r="O24"/>
  <c r="P24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/>
  <c r="Q31"/>
  <c r="R31"/>
  <c r="F32"/>
  <c r="G32"/>
  <c r="H32"/>
  <c r="I32"/>
  <c r="F33"/>
  <c r="G33"/>
  <c r="H33"/>
  <c r="I33"/>
  <c r="F34"/>
  <c r="G34"/>
  <c r="H34"/>
  <c r="I34"/>
  <c r="F35"/>
  <c r="G35"/>
  <c r="H35"/>
  <c r="I35"/>
  <c r="J35"/>
  <c r="K35"/>
  <c r="L35"/>
  <c r="M35"/>
  <c r="N35"/>
  <c r="O35"/>
  <c r="P35"/>
  <c r="Q35"/>
  <c r="R35"/>
  <c r="F36"/>
  <c r="G36"/>
  <c r="H36"/>
  <c r="I36"/>
  <c r="J36"/>
  <c r="K36"/>
  <c r="L36"/>
  <c r="M36"/>
  <c r="N36"/>
  <c r="O36"/>
  <c r="P36"/>
  <c r="Q36"/>
  <c r="R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/>
  <c r="Q43"/>
  <c r="R43"/>
  <c r="F44"/>
  <c r="G44"/>
  <c r="H44"/>
  <c r="I44"/>
  <c r="J44"/>
  <c r="K44"/>
  <c r="L44"/>
  <c r="M44"/>
  <c r="N44"/>
  <c r="O44"/>
  <c r="P44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K51"/>
  <c r="L51"/>
  <c r="M51"/>
  <c r="N51"/>
  <c r="O51"/>
  <c r="P51"/>
  <c r="Q51"/>
  <c r="R51"/>
  <c r="F52"/>
  <c r="G52"/>
  <c r="H52"/>
  <c r="I52"/>
  <c r="J52"/>
  <c r="K52"/>
  <c r="L52"/>
  <c r="M52"/>
  <c r="N52"/>
  <c r="O52"/>
  <c r="P52"/>
  <c r="Q52"/>
  <c r="R52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C36"/>
  <c r="B36"/>
  <c r="A36"/>
  <c r="E35"/>
  <c r="C35"/>
  <c r="B35"/>
  <c r="A35"/>
  <c r="E34"/>
  <c r="B34"/>
  <c r="E33"/>
  <c r="E32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M37" i="13"/>
  <c r="M38"/>
  <c r="M39"/>
  <c r="M40"/>
  <c r="M41"/>
  <c r="M42"/>
  <c r="M43"/>
  <c r="M44"/>
  <c r="M45"/>
  <c r="M46"/>
  <c r="M47"/>
  <c r="M49"/>
  <c r="M50"/>
  <c r="M51"/>
  <c r="M52"/>
  <c r="M35"/>
  <c r="M23"/>
  <c r="M24"/>
  <c r="M25"/>
  <c r="M26"/>
  <c r="M27"/>
  <c r="M28"/>
  <c r="M29"/>
  <c r="M30"/>
  <c r="M31"/>
  <c r="M22"/>
  <c r="M21"/>
  <c r="M20"/>
  <c r="M19"/>
  <c r="M18"/>
  <c r="M17"/>
  <c r="M16"/>
  <c r="M15"/>
  <c r="M14"/>
  <c r="M4"/>
  <c r="M5"/>
  <c r="M6"/>
  <c r="M7"/>
  <c r="M8"/>
  <c r="M9"/>
  <c r="M3"/>
  <c r="AW36"/>
  <c r="M36" s="1"/>
  <c r="O52"/>
  <c r="O51"/>
  <c r="O50"/>
  <c r="O49"/>
  <c r="O47"/>
  <c r="O46"/>
  <c r="O45"/>
  <c r="O44"/>
  <c r="O43"/>
  <c r="O42"/>
  <c r="O41"/>
  <c r="O40"/>
  <c r="O39"/>
  <c r="O38"/>
  <c r="O37"/>
  <c r="O36"/>
  <c r="O35"/>
  <c r="O23"/>
  <c r="O24"/>
  <c r="O25"/>
  <c r="O26"/>
  <c r="O27"/>
  <c r="O28"/>
  <c r="O29"/>
  <c r="O30"/>
  <c r="O31"/>
  <c r="O22"/>
  <c r="O21"/>
  <c r="O20"/>
  <c r="O19"/>
  <c r="O18"/>
  <c r="O17"/>
  <c r="O16"/>
  <c r="O15"/>
  <c r="O14"/>
  <c r="O4"/>
  <c r="O5"/>
  <c r="O6"/>
  <c r="O7"/>
  <c r="O8"/>
  <c r="O9"/>
  <c r="O3"/>
  <c r="AW48"/>
  <c r="M48" s="1"/>
  <c r="AY36"/>
  <c r="AB36" s="1"/>
  <c r="AV11"/>
  <c r="M11" i="22" s="1"/>
  <c r="AU11" i="13"/>
  <c r="AV10"/>
  <c r="M10" i="22" s="1"/>
  <c r="AU10" i="13"/>
  <c r="AX10"/>
  <c r="N10" i="22" s="1"/>
  <c r="AX11" i="13"/>
  <c r="N11" i="22" s="1"/>
  <c r="AW11" i="13"/>
  <c r="M11" s="1"/>
  <c r="I11" s="1"/>
  <c r="AW10"/>
  <c r="M10" s="1"/>
  <c r="I10" s="1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5"/>
  <c r="O36"/>
  <c r="O37"/>
  <c r="O38"/>
  <c r="O39"/>
  <c r="O40"/>
  <c r="O41"/>
  <c r="O42"/>
  <c r="O43"/>
  <c r="O44"/>
  <c r="O45"/>
  <c r="O46"/>
  <c r="O47"/>
  <c r="O49"/>
  <c r="O50"/>
  <c r="O51"/>
  <c r="O52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1"/>
  <c r="I20" i="13"/>
  <c r="I19"/>
  <c r="I18"/>
  <c r="I17"/>
  <c r="I16"/>
  <c r="I15"/>
  <c r="I14"/>
  <c r="I4"/>
  <c r="I5"/>
  <c r="I6"/>
  <c r="I7"/>
  <c r="I8"/>
  <c r="I9"/>
  <c r="I3"/>
  <c r="F3" i="2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1"/>
  <c r="F1"/>
  <c r="G1"/>
  <c r="H1"/>
  <c r="J3"/>
  <c r="K3"/>
  <c r="L3"/>
  <c r="M3"/>
  <c r="P3" i="13" s="1"/>
  <c r="J4" i="21"/>
  <c r="K4"/>
  <c r="L4"/>
  <c r="M4"/>
  <c r="P4" i="13" s="1"/>
  <c r="J5" i="21"/>
  <c r="K5"/>
  <c r="L5"/>
  <c r="M5"/>
  <c r="J6"/>
  <c r="K6"/>
  <c r="L6"/>
  <c r="M6"/>
  <c r="P6" i="13" s="1"/>
  <c r="J7" i="21"/>
  <c r="K7"/>
  <c r="L7"/>
  <c r="M7"/>
  <c r="P7" i="13" s="1"/>
  <c r="J8" i="21"/>
  <c r="K8"/>
  <c r="L8"/>
  <c r="M8"/>
  <c r="P8" i="13" s="1"/>
  <c r="J9" i="21"/>
  <c r="K9"/>
  <c r="L9"/>
  <c r="M9"/>
  <c r="P9" i="13" s="1"/>
  <c r="J10" i="21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P18" i="13" s="1"/>
  <c r="J19" i="21"/>
  <c r="K19"/>
  <c r="L19"/>
  <c r="M19"/>
  <c r="J20"/>
  <c r="K20"/>
  <c r="L20"/>
  <c r="M20"/>
  <c r="P20" i="13" s="1"/>
  <c r="J21" i="21"/>
  <c r="K21"/>
  <c r="L21"/>
  <c r="M21"/>
  <c r="P21" i="13" s="1"/>
  <c r="J22" i="21"/>
  <c r="K22"/>
  <c r="L22"/>
  <c r="M22"/>
  <c r="P22" i="13" s="1"/>
  <c r="J23" i="21"/>
  <c r="K23"/>
  <c r="L23"/>
  <c r="M23"/>
  <c r="J24"/>
  <c r="K24"/>
  <c r="L24"/>
  <c r="M24"/>
  <c r="J25"/>
  <c r="K25"/>
  <c r="L25"/>
  <c r="M25"/>
  <c r="P25" i="13" s="1"/>
  <c r="J26" i="21"/>
  <c r="K26"/>
  <c r="L26"/>
  <c r="M26"/>
  <c r="P26" i="13" s="1"/>
  <c r="J27" i="21"/>
  <c r="K27"/>
  <c r="L27"/>
  <c r="M27"/>
  <c r="K28"/>
  <c r="L28"/>
  <c r="M28"/>
  <c r="P28" i="13" s="1"/>
  <c r="K29" i="21"/>
  <c r="L29"/>
  <c r="M29"/>
  <c r="P29" i="13" s="1"/>
  <c r="K30" i="21"/>
  <c r="L30"/>
  <c r="M30"/>
  <c r="P30" i="13" s="1"/>
  <c r="K31" i="21"/>
  <c r="L31"/>
  <c r="M31"/>
  <c r="J35"/>
  <c r="K35"/>
  <c r="L35"/>
  <c r="M35"/>
  <c r="J36"/>
  <c r="K36"/>
  <c r="L36"/>
  <c r="M36"/>
  <c r="P36" i="13" s="1"/>
  <c r="J37" i="21"/>
  <c r="K37"/>
  <c r="L37"/>
  <c r="M37"/>
  <c r="P37" i="13" s="1"/>
  <c r="J38" i="21"/>
  <c r="K38"/>
  <c r="L38"/>
  <c r="M38"/>
  <c r="P38" i="13" s="1"/>
  <c r="J39" i="21"/>
  <c r="K39"/>
  <c r="L39"/>
  <c r="M39"/>
  <c r="P39" i="13" s="1"/>
  <c r="J40" i="21"/>
  <c r="K40"/>
  <c r="L40"/>
  <c r="M40"/>
  <c r="P40" i="13" s="1"/>
  <c r="J41" i="21"/>
  <c r="K41"/>
  <c r="L41"/>
  <c r="M41"/>
  <c r="J42"/>
  <c r="K42"/>
  <c r="L42"/>
  <c r="M42"/>
  <c r="J43"/>
  <c r="K43"/>
  <c r="L43"/>
  <c r="M43"/>
  <c r="P43" i="13" s="1"/>
  <c r="J44" i="21"/>
  <c r="K44"/>
  <c r="L44"/>
  <c r="M44"/>
  <c r="J45"/>
  <c r="K45"/>
  <c r="L45"/>
  <c r="M45"/>
  <c r="P45" i="13" s="1"/>
  <c r="J46" i="21"/>
  <c r="K46"/>
  <c r="L46"/>
  <c r="M46"/>
  <c r="P46" i="13" s="1"/>
  <c r="J47" i="21"/>
  <c r="K47"/>
  <c r="L47"/>
  <c r="M47"/>
  <c r="P47" i="13" s="1"/>
  <c r="K48" i="21"/>
  <c r="L48"/>
  <c r="M48"/>
  <c r="J49"/>
  <c r="K49"/>
  <c r="L49"/>
  <c r="M49"/>
  <c r="P49" i="13" s="1"/>
  <c r="K50" i="21"/>
  <c r="L50"/>
  <c r="M50"/>
  <c r="P50" i="13" s="1"/>
  <c r="K51" i="21"/>
  <c r="L51"/>
  <c r="M51"/>
  <c r="P51" i="13" s="1"/>
  <c r="J52" i="21"/>
  <c r="K52"/>
  <c r="L52"/>
  <c r="M52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B1"/>
  <c r="C1"/>
  <c r="A1"/>
  <c r="B46" i="15"/>
  <c r="A46"/>
  <c r="V45" i="13"/>
  <c r="W45"/>
  <c r="X45"/>
  <c r="Y45"/>
  <c r="Z45"/>
  <c r="E45" s="1"/>
  <c r="G45"/>
  <c r="I45"/>
  <c r="A45" i="15"/>
  <c r="B45"/>
  <c r="A30" i="17"/>
  <c r="B30"/>
  <c r="F30"/>
  <c r="V31" i="13"/>
  <c r="X31"/>
  <c r="G31" s="1"/>
  <c r="C30" i="17" s="1"/>
  <c r="W31" i="13"/>
  <c r="Y31"/>
  <c r="Z31"/>
  <c r="E31" s="1"/>
  <c r="I31"/>
  <c r="E30" i="17" s="1"/>
  <c r="B40" i="15"/>
  <c r="B41"/>
  <c r="B42"/>
  <c r="B43"/>
  <c r="B44"/>
  <c r="A40"/>
  <c r="A41"/>
  <c r="A42"/>
  <c r="A43"/>
  <c r="A44"/>
  <c r="V50" i="13"/>
  <c r="X50" s="1"/>
  <c r="W50"/>
  <c r="Y50" s="1"/>
  <c r="Z50"/>
  <c r="V51"/>
  <c r="W51"/>
  <c r="Y51" s="1"/>
  <c r="X51"/>
  <c r="Z51"/>
  <c r="V30"/>
  <c r="W30"/>
  <c r="X30"/>
  <c r="Y30"/>
  <c r="Z30"/>
  <c r="Q35" l="1"/>
  <c r="R35"/>
  <c r="Q31"/>
  <c r="R31"/>
  <c r="Q27"/>
  <c r="R27"/>
  <c r="Q23"/>
  <c r="R23"/>
  <c r="Q24"/>
  <c r="R24"/>
  <c r="Q19"/>
  <c r="R19"/>
  <c r="Q14"/>
  <c r="R14"/>
  <c r="Q15"/>
  <c r="R15"/>
  <c r="Q16"/>
  <c r="R16"/>
  <c r="Q17"/>
  <c r="R17"/>
  <c r="Q5"/>
  <c r="R5"/>
  <c r="Q44"/>
  <c r="R44"/>
  <c r="Q41"/>
  <c r="R41"/>
  <c r="Q42"/>
  <c r="R42"/>
  <c r="R52"/>
  <c r="AY10"/>
  <c r="AZ10"/>
  <c r="AY11"/>
  <c r="AZ11"/>
  <c r="AY48"/>
  <c r="O11"/>
  <c r="O10"/>
  <c r="O48"/>
  <c r="AC36"/>
  <c r="J45"/>
  <c r="J31"/>
  <c r="H45" i="15" s="1"/>
  <c r="L31" i="13"/>
  <c r="K31"/>
  <c r="I45" i="15" s="1"/>
  <c r="L45" i="13"/>
  <c r="H45" s="1"/>
  <c r="K45"/>
  <c r="D45" i="15"/>
  <c r="C45"/>
  <c r="G45"/>
  <c r="E45"/>
  <c r="W28" i="13"/>
  <c r="Y28" s="1"/>
  <c r="G28" s="1"/>
  <c r="E40" i="15" s="1"/>
  <c r="W29" i="13"/>
  <c r="Y29" s="1"/>
  <c r="G29" s="1"/>
  <c r="E41" i="15" s="1"/>
  <c r="I51" i="13"/>
  <c r="G42" i="15" s="1"/>
  <c r="E50" i="13"/>
  <c r="J50" s="1"/>
  <c r="H43" i="15" s="1"/>
  <c r="E51" i="13"/>
  <c r="L51" s="1"/>
  <c r="I28"/>
  <c r="G40" i="15" s="1"/>
  <c r="I29" i="13"/>
  <c r="G41" i="15" s="1"/>
  <c r="I30" i="13"/>
  <c r="G44" i="15" s="1"/>
  <c r="E30" i="13"/>
  <c r="L30" s="1"/>
  <c r="G30"/>
  <c r="E44" i="15" s="1"/>
  <c r="G50" i="13"/>
  <c r="E43" i="15" s="1"/>
  <c r="G51" i="13"/>
  <c r="E42" i="15" s="1"/>
  <c r="A47" i="17"/>
  <c r="B47"/>
  <c r="C47"/>
  <c r="A48"/>
  <c r="B48"/>
  <c r="C48"/>
  <c r="F48"/>
  <c r="A49"/>
  <c r="B49"/>
  <c r="C49"/>
  <c r="D49"/>
  <c r="E49"/>
  <c r="F49"/>
  <c r="A27"/>
  <c r="B27"/>
  <c r="C27"/>
  <c r="F27"/>
  <c r="A28"/>
  <c r="B28"/>
  <c r="C28"/>
  <c r="F28"/>
  <c r="A29"/>
  <c r="B29"/>
  <c r="C29"/>
  <c r="F29"/>
  <c r="I50" i="13"/>
  <c r="G43" i="15" s="1"/>
  <c r="AB48" i="13" l="1"/>
  <c r="AC48"/>
  <c r="O48" i="21"/>
  <c r="P48" i="13" s="1"/>
  <c r="O11" i="22"/>
  <c r="O11" i="21"/>
  <c r="P11" i="13" s="1"/>
  <c r="O10" i="22"/>
  <c r="O10" i="21"/>
  <c r="P10" i="13" s="1"/>
  <c r="J44" i="15"/>
  <c r="H30" i="13"/>
  <c r="J42" i="15"/>
  <c r="H51" i="13"/>
  <c r="K50"/>
  <c r="I43" i="15" s="1"/>
  <c r="K51" i="13"/>
  <c r="I42" i="15" s="1"/>
  <c r="K30" i="13"/>
  <c r="I44" i="15" s="1"/>
  <c r="J30" i="13"/>
  <c r="H44" i="15" s="1"/>
  <c r="J51" i="13"/>
  <c r="H42" i="15" s="1"/>
  <c r="J45"/>
  <c r="H31" i="13"/>
  <c r="L50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48"/>
  <c r="F47"/>
  <c r="E47"/>
  <c r="E27"/>
  <c r="C1" i="19"/>
  <c r="D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Z4" i="13"/>
  <c r="E4" s="1"/>
  <c r="Z6"/>
  <c r="E6" s="1"/>
  <c r="Z49"/>
  <c r="E49" s="1"/>
  <c r="Z5"/>
  <c r="E5" s="1"/>
  <c r="Z7"/>
  <c r="E7" s="1"/>
  <c r="Z8"/>
  <c r="E8" s="1"/>
  <c r="Z9"/>
  <c r="E9" s="1"/>
  <c r="Z10"/>
  <c r="E10" s="1"/>
  <c r="Z11"/>
  <c r="E11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Z35"/>
  <c r="E35" s="1"/>
  <c r="Z36"/>
  <c r="E36" s="1"/>
  <c r="Z37"/>
  <c r="E37" s="1"/>
  <c r="Z38"/>
  <c r="E38" s="1"/>
  <c r="Z39"/>
  <c r="E39" s="1"/>
  <c r="Z40"/>
  <c r="E40" s="1"/>
  <c r="Z41"/>
  <c r="E41" s="1"/>
  <c r="Z42"/>
  <c r="E42" s="1"/>
  <c r="Z43"/>
  <c r="E43" s="1"/>
  <c r="Z44"/>
  <c r="E44" s="1"/>
  <c r="Z52"/>
  <c r="E52" s="1"/>
  <c r="Z46"/>
  <c r="E46" s="1"/>
  <c r="Z47"/>
  <c r="E47" s="1"/>
  <c r="Z48"/>
  <c r="E48" s="1"/>
  <c r="Z3"/>
  <c r="E3" s="1"/>
  <c r="I39"/>
  <c r="G20" i="19" s="1"/>
  <c r="I37" i="13"/>
  <c r="G18" i="19" s="1"/>
  <c r="I36" i="13"/>
  <c r="G17" i="19" s="1"/>
  <c r="I38" i="13"/>
  <c r="G19" i="19" s="1"/>
  <c r="I40" i="13"/>
  <c r="G21" i="19" s="1"/>
  <c r="I41" i="13"/>
  <c r="G22" i="19" s="1"/>
  <c r="I42" i="13"/>
  <c r="G23" i="19" s="1"/>
  <c r="I43" i="13"/>
  <c r="G24" i="19" s="1"/>
  <c r="I44" i="13"/>
  <c r="G27" i="19" s="1"/>
  <c r="I52" i="13"/>
  <c r="I46"/>
  <c r="G31" i="19" s="1"/>
  <c r="I47" i="13"/>
  <c r="G33" i="19" s="1"/>
  <c r="I48" i="13"/>
  <c r="I49"/>
  <c r="I35"/>
  <c r="G16" i="19" s="1"/>
  <c r="I23" i="13"/>
  <c r="G25" i="19" s="1"/>
  <c r="I24" i="13"/>
  <c r="G28" i="19" s="1"/>
  <c r="I25" i="13"/>
  <c r="G29" i="19" s="1"/>
  <c r="I26" i="13"/>
  <c r="G34" i="19" s="1"/>
  <c r="I27" i="13"/>
  <c r="I22"/>
  <c r="G32" i="19" s="1"/>
  <c r="I21" i="13"/>
  <c r="G15" i="19" s="1"/>
  <c r="G14"/>
  <c r="G13"/>
  <c r="G12"/>
  <c r="G11"/>
  <c r="G10"/>
  <c r="G9"/>
  <c r="G8"/>
  <c r="G3"/>
  <c r="G4"/>
  <c r="G5"/>
  <c r="G6"/>
  <c r="G7"/>
  <c r="G26"/>
  <c r="G2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5" i="17"/>
  <c r="B45"/>
  <c r="C45"/>
  <c r="A46"/>
  <c r="B46"/>
  <c r="A26"/>
  <c r="B26"/>
  <c r="A10"/>
  <c r="B10"/>
  <c r="C10"/>
  <c r="G10"/>
  <c r="A11"/>
  <c r="B11"/>
  <c r="C11"/>
  <c r="G11"/>
  <c r="W49" i="13"/>
  <c r="Y49" s="1"/>
  <c r="G49" s="1"/>
  <c r="E39" i="15" s="1"/>
  <c r="V49" i="13"/>
  <c r="X49" s="1"/>
  <c r="V8"/>
  <c r="X8" s="1"/>
  <c r="V14"/>
  <c r="X14" s="1"/>
  <c r="V20"/>
  <c r="X20" s="1"/>
  <c r="V22"/>
  <c r="X22" s="1"/>
  <c r="V11"/>
  <c r="V16"/>
  <c r="X16" s="1"/>
  <c r="W3"/>
  <c r="Y3" s="1"/>
  <c r="W10"/>
  <c r="W11"/>
  <c r="W48"/>
  <c r="Y48" s="1"/>
  <c r="V48"/>
  <c r="X48" s="1"/>
  <c r="V10"/>
  <c r="B34" i="15"/>
  <c r="A34"/>
  <c r="A25" i="17"/>
  <c r="B25"/>
  <c r="G25"/>
  <c r="A23" i="14"/>
  <c r="B23"/>
  <c r="W26" i="13"/>
  <c r="Y26" s="1"/>
  <c r="A37" i="14"/>
  <c r="B37"/>
  <c r="A44" i="17"/>
  <c r="B44"/>
  <c r="B33" i="15"/>
  <c r="A33"/>
  <c r="V47" i="13"/>
  <c r="W47"/>
  <c r="Y47" s="1"/>
  <c r="G47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1"/>
  <c r="G32"/>
  <c r="G33"/>
  <c r="G34"/>
  <c r="G35"/>
  <c r="G36"/>
  <c r="G37"/>
  <c r="G38"/>
  <c r="G39"/>
  <c r="G40"/>
  <c r="G41"/>
  <c r="G42"/>
  <c r="G43"/>
  <c r="G3"/>
  <c r="F31"/>
  <c r="F12"/>
  <c r="G10" i="14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5"/>
  <c r="Y35" s="1"/>
  <c r="W36"/>
  <c r="Y36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52"/>
  <c r="Y52" s="1"/>
  <c r="W46"/>
  <c r="Y46" s="1"/>
  <c r="V6"/>
  <c r="X6" s="1"/>
  <c r="V18"/>
  <c r="X18" s="1"/>
  <c r="V24"/>
  <c r="X24" s="1"/>
  <c r="V37"/>
  <c r="X37" s="1"/>
  <c r="V39"/>
  <c r="X39" s="1"/>
  <c r="V41"/>
  <c r="X41" s="1"/>
  <c r="V43"/>
  <c r="X43" s="1"/>
  <c r="V52"/>
  <c r="X52" s="1"/>
  <c r="E10" i="14"/>
  <c r="A29" i="15"/>
  <c r="B29"/>
  <c r="B28"/>
  <c r="A28"/>
  <c r="A31"/>
  <c r="B31"/>
  <c r="A30"/>
  <c r="B30"/>
  <c r="A42" i="17"/>
  <c r="B42"/>
  <c r="A43"/>
  <c r="B43"/>
  <c r="A23"/>
  <c r="B23"/>
  <c r="A24"/>
  <c r="B24"/>
  <c r="A21"/>
  <c r="B21"/>
  <c r="A22"/>
  <c r="B22"/>
  <c r="A22" i="14"/>
  <c r="A35"/>
  <c r="B35"/>
  <c r="A36"/>
  <c r="B36"/>
  <c r="B27" i="15"/>
  <c r="A27"/>
  <c r="A41" i="17"/>
  <c r="B41"/>
  <c r="A34" i="14"/>
  <c r="B34"/>
  <c r="F34"/>
  <c r="A9"/>
  <c r="B9"/>
  <c r="G9"/>
  <c r="A10"/>
  <c r="B10"/>
  <c r="C10"/>
  <c r="D10"/>
  <c r="F10"/>
  <c r="A9" i="17"/>
  <c r="B9"/>
  <c r="B26" i="15"/>
  <c r="A26"/>
  <c r="A25"/>
  <c r="B25"/>
  <c r="B32"/>
  <c r="A32"/>
  <c r="A20" i="14"/>
  <c r="B20"/>
  <c r="A21"/>
  <c r="B21"/>
  <c r="B40" i="17"/>
  <c r="A40"/>
  <c r="B39"/>
  <c r="A39"/>
  <c r="B38"/>
  <c r="A38"/>
  <c r="B37"/>
  <c r="A37"/>
  <c r="B36"/>
  <c r="A36"/>
  <c r="B35"/>
  <c r="A35"/>
  <c r="B34"/>
  <c r="A34"/>
  <c r="B33"/>
  <c r="A33"/>
  <c r="B32"/>
  <c r="A32"/>
  <c r="A31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B3" i="14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33" i="14"/>
  <c r="B33"/>
  <c r="D1" i="15"/>
  <c r="A2"/>
  <c r="B2"/>
  <c r="A32" i="14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 s="1"/>
  <c r="H20" i="7"/>
  <c r="G21"/>
  <c r="H21"/>
  <c r="G22"/>
  <c r="E3" i="12" s="1"/>
  <c r="H22" i="7"/>
  <c r="E4" i="12" s="1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/>
  <c r="C78"/>
  <c r="D78"/>
  <c r="E78" s="1"/>
  <c r="C79"/>
  <c r="D79"/>
  <c r="E79" s="1"/>
  <c r="C80"/>
  <c r="D80"/>
  <c r="C81"/>
  <c r="D81"/>
  <c r="E81"/>
  <c r="C82"/>
  <c r="D82"/>
  <c r="E82" s="1"/>
  <c r="C83"/>
  <c r="D83"/>
  <c r="E83" s="1"/>
  <c r="C84"/>
  <c r="D84"/>
  <c r="C85"/>
  <c r="D85"/>
  <c r="E85"/>
  <c r="C86"/>
  <c r="D86"/>
  <c r="E86" s="1"/>
  <c r="C87"/>
  <c r="D87"/>
  <c r="E87" s="1"/>
  <c r="C88"/>
  <c r="D88"/>
  <c r="C89"/>
  <c r="D89"/>
  <c r="E89"/>
  <c r="C90"/>
  <c r="D90"/>
  <c r="E90" s="1"/>
  <c r="C91"/>
  <c r="D91"/>
  <c r="E91" s="1"/>
  <c r="C92"/>
  <c r="D92"/>
  <c r="C93"/>
  <c r="D93"/>
  <c r="E93"/>
  <c r="C94"/>
  <c r="D94"/>
  <c r="E94" s="1"/>
  <c r="C95"/>
  <c r="D95"/>
  <c r="E95" s="1"/>
  <c r="C96"/>
  <c r="D96"/>
  <c r="C97"/>
  <c r="D97"/>
  <c r="E97"/>
  <c r="C98"/>
  <c r="D98"/>
  <c r="E98" s="1"/>
  <c r="C99"/>
  <c r="D99"/>
  <c r="C100"/>
  <c r="D100"/>
  <c r="E100" s="1"/>
  <c r="C101"/>
  <c r="D101"/>
  <c r="C102"/>
  <c r="D102"/>
  <c r="E102" s="1"/>
  <c r="C103"/>
  <c r="D103"/>
  <c r="E103" s="1"/>
  <c r="C104"/>
  <c r="D104"/>
  <c r="C105"/>
  <c r="D105"/>
  <c r="E105"/>
  <c r="C106"/>
  <c r="D106"/>
  <c r="E106" s="1"/>
  <c r="C107"/>
  <c r="D107"/>
  <c r="E107" s="1"/>
  <c r="C108"/>
  <c r="D108"/>
  <c r="C109"/>
  <c r="D109"/>
  <c r="E109"/>
  <c r="C110"/>
  <c r="D110"/>
  <c r="E110" s="1"/>
  <c r="C111"/>
  <c r="D111"/>
  <c r="E111" s="1"/>
  <c r="C112"/>
  <c r="D112"/>
  <c r="C113"/>
  <c r="D113"/>
  <c r="E113"/>
  <c r="C114"/>
  <c r="D114"/>
  <c r="E114" s="1"/>
  <c r="C115"/>
  <c r="D115"/>
  <c r="C116"/>
  <c r="D116"/>
  <c r="E116" s="1"/>
  <c r="C117"/>
  <c r="D117"/>
  <c r="C118"/>
  <c r="D118"/>
  <c r="E118" s="1"/>
  <c r="C119"/>
  <c r="D119"/>
  <c r="E119" s="1"/>
  <c r="C120"/>
  <c r="D120"/>
  <c r="C121"/>
  <c r="D121"/>
  <c r="E121"/>
  <c r="C122"/>
  <c r="D122"/>
  <c r="E122" s="1"/>
  <c r="C123"/>
  <c r="D123"/>
  <c r="E123" s="1"/>
  <c r="C124"/>
  <c r="D124"/>
  <c r="C73"/>
  <c r="D73"/>
  <c r="E73"/>
  <c r="C2"/>
  <c r="D2"/>
  <c r="E2" s="1"/>
  <c r="C3"/>
  <c r="D3"/>
  <c r="E3" s="1"/>
  <c r="C4"/>
  <c r="D4"/>
  <c r="C5"/>
  <c r="D5"/>
  <c r="E5"/>
  <c r="C6"/>
  <c r="D6"/>
  <c r="E6" s="1"/>
  <c r="C7"/>
  <c r="D7"/>
  <c r="E7" s="1"/>
  <c r="C8"/>
  <c r="D8"/>
  <c r="C9"/>
  <c r="D9"/>
  <c r="E9"/>
  <c r="C10"/>
  <c r="D10"/>
  <c r="E10" s="1"/>
  <c r="C11"/>
  <c r="D11"/>
  <c r="E11" s="1"/>
  <c r="C12"/>
  <c r="D12"/>
  <c r="C13"/>
  <c r="D13"/>
  <c r="E13"/>
  <c r="C14"/>
  <c r="D14"/>
  <c r="E14" s="1"/>
  <c r="C15"/>
  <c r="D15"/>
  <c r="E15" s="1"/>
  <c r="C16"/>
  <c r="D16"/>
  <c r="D18"/>
  <c r="C17"/>
  <c r="E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/>
  <c r="C20"/>
  <c r="E20"/>
  <c r="C21"/>
  <c r="E21" s="1"/>
  <c r="C22"/>
  <c r="E22" s="1"/>
  <c r="C23"/>
  <c r="E23" s="1"/>
  <c r="C24"/>
  <c r="E24" s="1"/>
  <c r="C25"/>
  <c r="E25" s="1"/>
  <c r="C26"/>
  <c r="C27"/>
  <c r="E27" s="1"/>
  <c r="C28"/>
  <c r="E28" s="1"/>
  <c r="C29"/>
  <c r="E29" s="1"/>
  <c r="C30"/>
  <c r="E30" s="1"/>
  <c r="C31"/>
  <c r="E31" s="1"/>
  <c r="C32"/>
  <c r="E32" s="1"/>
  <c r="C33"/>
  <c r="E33" s="1"/>
  <c r="C34"/>
  <c r="C35"/>
  <c r="E35" s="1"/>
  <c r="C36"/>
  <c r="E36" s="1"/>
  <c r="C37"/>
  <c r="E37" s="1"/>
  <c r="C38"/>
  <c r="E38" s="1"/>
  <c r="C39"/>
  <c r="E39" s="1"/>
  <c r="C40"/>
  <c r="E40" s="1"/>
  <c r="C41"/>
  <c r="E41" s="1"/>
  <c r="C42"/>
  <c r="C43"/>
  <c r="E43" s="1"/>
  <c r="C44"/>
  <c r="E44" s="1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C67"/>
  <c r="E67" s="1"/>
  <c r="C68"/>
  <c r="E68" s="1"/>
  <c r="C69"/>
  <c r="E69" s="1"/>
  <c r="C70"/>
  <c r="E70" s="1"/>
  <c r="C71"/>
  <c r="C72"/>
  <c r="E72" s="1"/>
  <c r="E49"/>
  <c r="E18"/>
  <c r="E66"/>
  <c r="E34"/>
  <c r="B4" i="12"/>
  <c r="D3"/>
  <c r="D6"/>
  <c r="E6"/>
  <c r="C6"/>
  <c r="B5"/>
  <c r="D4"/>
  <c r="C4"/>
  <c r="E5"/>
  <c r="J48" i="13" l="1"/>
  <c r="H38" i="15" s="1"/>
  <c r="L48" i="13"/>
  <c r="K48"/>
  <c r="I38" i="15" s="1"/>
  <c r="J46" i="13"/>
  <c r="H31" i="15" s="1"/>
  <c r="L46" i="13"/>
  <c r="K46"/>
  <c r="I31" i="15" s="1"/>
  <c r="J44" i="13"/>
  <c r="H27" i="15" s="1"/>
  <c r="L44" i="13"/>
  <c r="K44"/>
  <c r="I27" i="15" s="1"/>
  <c r="J42" i="13"/>
  <c r="H23" i="15" s="1"/>
  <c r="L42" i="13"/>
  <c r="K42"/>
  <c r="I23" i="15" s="1"/>
  <c r="J40" i="13"/>
  <c r="H21" i="15" s="1"/>
  <c r="L40" i="13"/>
  <c r="K40"/>
  <c r="I21" i="15" s="1"/>
  <c r="J38" i="13"/>
  <c r="H19" i="15" s="1"/>
  <c r="L38" i="13"/>
  <c r="K38"/>
  <c r="I19" i="15" s="1"/>
  <c r="J36" i="13"/>
  <c r="H17" i="15" s="1"/>
  <c r="L36" i="13"/>
  <c r="K36"/>
  <c r="I17" i="15" s="1"/>
  <c r="J27" i="13"/>
  <c r="H37" i="15" s="1"/>
  <c r="L27" i="13"/>
  <c r="K27"/>
  <c r="I37" i="15" s="1"/>
  <c r="J25" i="13"/>
  <c r="H29" i="15" s="1"/>
  <c r="L25" i="13"/>
  <c r="K25"/>
  <c r="I29" i="15" s="1"/>
  <c r="J23" i="13"/>
  <c r="H25" i="15" s="1"/>
  <c r="L23" i="13"/>
  <c r="K23"/>
  <c r="I25" i="15" s="1"/>
  <c r="L21" i="13"/>
  <c r="J21"/>
  <c r="H15" i="15" s="1"/>
  <c r="K21" i="13"/>
  <c r="I15" i="15" s="1"/>
  <c r="L19" i="13"/>
  <c r="J19"/>
  <c r="H13" i="15" s="1"/>
  <c r="K19" i="13"/>
  <c r="I13" i="15" s="1"/>
  <c r="L17" i="13"/>
  <c r="J17"/>
  <c r="H11" i="15" s="1"/>
  <c r="K17" i="13"/>
  <c r="I11" i="15" s="1"/>
  <c r="L15" i="13"/>
  <c r="J15"/>
  <c r="H9" i="15" s="1"/>
  <c r="K15" i="13"/>
  <c r="I9" i="15" s="1"/>
  <c r="J11" i="13"/>
  <c r="H36" i="15" s="1"/>
  <c r="L11" i="13"/>
  <c r="K11"/>
  <c r="I36" i="15" s="1"/>
  <c r="J9" i="13"/>
  <c r="H26" i="15" s="1"/>
  <c r="L9" i="13"/>
  <c r="K9"/>
  <c r="I26" i="15" s="1"/>
  <c r="J7" i="13"/>
  <c r="H6" i="15" s="1"/>
  <c r="L7" i="13"/>
  <c r="K7"/>
  <c r="I6" i="15" s="1"/>
  <c r="D39"/>
  <c r="L49" i="13"/>
  <c r="J49"/>
  <c r="H39" i="15" s="1"/>
  <c r="K49" i="13"/>
  <c r="I39" i="15" s="1"/>
  <c r="L4" i="13"/>
  <c r="J4"/>
  <c r="H3" i="15" s="1"/>
  <c r="K4" i="13"/>
  <c r="I3" i="15" s="1"/>
  <c r="D30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L47" i="13"/>
  <c r="J47"/>
  <c r="H33" i="15" s="1"/>
  <c r="K47" i="13"/>
  <c r="I33" i="15" s="1"/>
  <c r="J52" i="13"/>
  <c r="L52"/>
  <c r="K52"/>
  <c r="L43"/>
  <c r="J43"/>
  <c r="H24" i="15" s="1"/>
  <c r="K43" i="13"/>
  <c r="I24" i="15" s="1"/>
  <c r="L41" i="13"/>
  <c r="J41"/>
  <c r="H22" i="15" s="1"/>
  <c r="K41" i="13"/>
  <c r="I22" i="15" s="1"/>
  <c r="L39" i="13"/>
  <c r="J39"/>
  <c r="H20" i="15" s="1"/>
  <c r="K39" i="13"/>
  <c r="I20" i="15" s="1"/>
  <c r="L37" i="13"/>
  <c r="J37"/>
  <c r="H18" i="15" s="1"/>
  <c r="K37" i="13"/>
  <c r="I18" i="15" s="1"/>
  <c r="J35" i="13"/>
  <c r="H16" i="15" s="1"/>
  <c r="L35" i="13"/>
  <c r="K35"/>
  <c r="I16" i="15" s="1"/>
  <c r="L26" i="13"/>
  <c r="J26"/>
  <c r="H34" i="15" s="1"/>
  <c r="K26" i="13"/>
  <c r="I34" i="15" s="1"/>
  <c r="L24" i="13"/>
  <c r="J24"/>
  <c r="H28" i="15" s="1"/>
  <c r="K24" i="13"/>
  <c r="I28" i="15" s="1"/>
  <c r="J22" i="13"/>
  <c r="H32" i="15" s="1"/>
  <c r="L22" i="13"/>
  <c r="K22"/>
  <c r="I32" i="15" s="1"/>
  <c r="J20" i="13"/>
  <c r="H14" i="15" s="1"/>
  <c r="L20" i="13"/>
  <c r="K20"/>
  <c r="I14" i="15" s="1"/>
  <c r="J18" i="13"/>
  <c r="H12" i="15" s="1"/>
  <c r="L18" i="13"/>
  <c r="K18"/>
  <c r="I12" i="15" s="1"/>
  <c r="J16" i="13"/>
  <c r="H10" i="15" s="1"/>
  <c r="L16" i="13"/>
  <c r="K16"/>
  <c r="I10" i="15" s="1"/>
  <c r="J14" i="13"/>
  <c r="H8" i="15" s="1"/>
  <c r="L14" i="13"/>
  <c r="K14"/>
  <c r="I8" i="15" s="1"/>
  <c r="L10" i="13"/>
  <c r="J10"/>
  <c r="H35" i="15" s="1"/>
  <c r="K10" i="13"/>
  <c r="I35" i="15" s="1"/>
  <c r="L8" i="13"/>
  <c r="J8"/>
  <c r="H7" i="15" s="1"/>
  <c r="K8" i="13"/>
  <c r="I7" i="15" s="1"/>
  <c r="J5" i="13"/>
  <c r="H4" i="15" s="1"/>
  <c r="L5" i="13"/>
  <c r="K5"/>
  <c r="I4" i="15" s="1"/>
  <c r="L6" i="13"/>
  <c r="J6"/>
  <c r="H5" i="15" s="1"/>
  <c r="K6" i="13"/>
  <c r="I5" i="15" s="1"/>
  <c r="L28" i="13"/>
  <c r="J28"/>
  <c r="H40" i="15" s="1"/>
  <c r="K28" i="13"/>
  <c r="I40" i="15" s="1"/>
  <c r="J29" i="13"/>
  <c r="H41" i="15" s="1"/>
  <c r="L29" i="13"/>
  <c r="K29"/>
  <c r="I41" i="15" s="1"/>
  <c r="J43"/>
  <c r="H50" i="13"/>
  <c r="F43" i="15"/>
  <c r="D47" i="17"/>
  <c r="F42" i="15"/>
  <c r="D48" i="17"/>
  <c r="C46" i="15"/>
  <c r="F44"/>
  <c r="D29" i="17"/>
  <c r="K3" i="13"/>
  <c r="I2" i="15" s="1"/>
  <c r="L3" i="13"/>
  <c r="J3"/>
  <c r="H2" i="15" s="1"/>
  <c r="G30" i="19"/>
  <c r="G46" i="15"/>
  <c r="D41"/>
  <c r="C41"/>
  <c r="D40"/>
  <c r="C40"/>
  <c r="D37"/>
  <c r="D38"/>
  <c r="C33" i="19"/>
  <c r="D46" i="15"/>
  <c r="C30" i="19"/>
  <c r="D24"/>
  <c r="C24"/>
  <c r="D22"/>
  <c r="C22"/>
  <c r="D20"/>
  <c r="C20"/>
  <c r="D18"/>
  <c r="C18"/>
  <c r="C16"/>
  <c r="C29"/>
  <c r="C25"/>
  <c r="D15"/>
  <c r="C15"/>
  <c r="D13"/>
  <c r="C13"/>
  <c r="D11"/>
  <c r="C11"/>
  <c r="C9"/>
  <c r="C26"/>
  <c r="D6"/>
  <c r="C6"/>
  <c r="D4"/>
  <c r="C4"/>
  <c r="C2"/>
  <c r="C31"/>
  <c r="C27"/>
  <c r="D23"/>
  <c r="C23"/>
  <c r="D21"/>
  <c r="C21"/>
  <c r="D19"/>
  <c r="C19"/>
  <c r="C17"/>
  <c r="C34"/>
  <c r="C28"/>
  <c r="C32"/>
  <c r="D14"/>
  <c r="C14"/>
  <c r="D12"/>
  <c r="C12"/>
  <c r="D10"/>
  <c r="C10"/>
  <c r="C8"/>
  <c r="D7"/>
  <c r="C7"/>
  <c r="D5"/>
  <c r="D3"/>
  <c r="D36" i="15"/>
  <c r="D35"/>
  <c r="C5" i="19"/>
  <c r="C3"/>
  <c r="C36" i="15"/>
  <c r="C35"/>
  <c r="C33"/>
  <c r="D3"/>
  <c r="C39"/>
  <c r="C38"/>
  <c r="E11" i="17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32"/>
  <c r="F25" i="14"/>
  <c r="E45" i="17"/>
  <c r="F45"/>
  <c r="F36" i="14"/>
  <c r="F33"/>
  <c r="E38" i="17"/>
  <c r="F31" i="14"/>
  <c r="E36" i="17"/>
  <c r="F29" i="14"/>
  <c r="F27"/>
  <c r="F26"/>
  <c r="Y4" i="13"/>
  <c r="G4" s="1"/>
  <c r="E3" i="19" s="1"/>
  <c r="X47" i="13"/>
  <c r="E33" i="19" s="1"/>
  <c r="E46" i="17"/>
  <c r="F46"/>
  <c r="E34"/>
  <c r="E27" i="14"/>
  <c r="E15" i="17"/>
  <c r="E14" i="14"/>
  <c r="E39" i="17"/>
  <c r="E5" i="14"/>
  <c r="C46" i="17"/>
  <c r="G36" i="15"/>
  <c r="G35"/>
  <c r="E37" i="14"/>
  <c r="E19" i="17"/>
  <c r="G12" i="15"/>
  <c r="G37"/>
  <c r="G39"/>
  <c r="G38"/>
  <c r="F15" i="14"/>
  <c r="F22"/>
  <c r="F17"/>
  <c r="F13"/>
  <c r="F5"/>
  <c r="F21"/>
  <c r="F9"/>
  <c r="V36" i="13"/>
  <c r="V26"/>
  <c r="G52"/>
  <c r="E30" i="15" s="1"/>
  <c r="G33" i="14"/>
  <c r="G31"/>
  <c r="G29"/>
  <c r="G27"/>
  <c r="G24" i="13"/>
  <c r="E28" i="19" s="1"/>
  <c r="G20" i="14"/>
  <c r="G16"/>
  <c r="G12"/>
  <c r="G8"/>
  <c r="G6"/>
  <c r="G4"/>
  <c r="V3" i="13"/>
  <c r="V35"/>
  <c r="V27"/>
  <c r="C37" i="15" s="1"/>
  <c r="V25" i="13"/>
  <c r="V23"/>
  <c r="V21"/>
  <c r="V19"/>
  <c r="V17"/>
  <c r="V15"/>
  <c r="V9"/>
  <c r="V7"/>
  <c r="V5"/>
  <c r="V46"/>
  <c r="V44"/>
  <c r="V42"/>
  <c r="V40"/>
  <c r="V38"/>
  <c r="W27"/>
  <c r="Y27" s="1"/>
  <c r="G27" i="15"/>
  <c r="G37" i="13"/>
  <c r="G18"/>
  <c r="C17" i="17" s="1"/>
  <c r="G16" i="13"/>
  <c r="G14" i="14"/>
  <c r="G14" i="13"/>
  <c r="G3" i="14"/>
  <c r="F17" i="17"/>
  <c r="F15"/>
  <c r="F13"/>
  <c r="F8"/>
  <c r="F6"/>
  <c r="F4"/>
  <c r="F20"/>
  <c r="F22"/>
  <c r="F24"/>
  <c r="F43"/>
  <c r="F41"/>
  <c r="F39"/>
  <c r="F37"/>
  <c r="F35"/>
  <c r="F33"/>
  <c r="F44"/>
  <c r="E23" i="14"/>
  <c r="F25" i="17"/>
  <c r="E33" i="14"/>
  <c r="F16" i="17"/>
  <c r="F14"/>
  <c r="F18"/>
  <c r="F21"/>
  <c r="F42"/>
  <c r="F40"/>
  <c r="F38"/>
  <c r="F36"/>
  <c r="F34"/>
  <c r="F32"/>
  <c r="F37" i="14"/>
  <c r="F23"/>
  <c r="E25" i="17"/>
  <c r="G34" i="15"/>
  <c r="G20" i="13"/>
  <c r="C19" i="17" s="1"/>
  <c r="G18" i="14"/>
  <c r="G33" i="15"/>
  <c r="E29" i="14"/>
  <c r="E25"/>
  <c r="E13"/>
  <c r="G24" i="15"/>
  <c r="G43" i="13"/>
  <c r="E24" i="15" s="1"/>
  <c r="G41" i="13"/>
  <c r="E22" i="15" s="1"/>
  <c r="G39" i="13"/>
  <c r="C29" i="14" s="1"/>
  <c r="G22" i="13"/>
  <c r="E32" i="15" s="1"/>
  <c r="G8" i="13"/>
  <c r="E7" i="19" s="1"/>
  <c r="E44" i="17"/>
  <c r="G6" i="13"/>
  <c r="C3" i="14"/>
  <c r="F32"/>
  <c r="F30"/>
  <c r="C36" i="17"/>
  <c r="C13"/>
  <c r="C12" i="14"/>
  <c r="E5" i="15"/>
  <c r="C35" i="14"/>
  <c r="C34" i="17"/>
  <c r="E18" i="15"/>
  <c r="C23" i="17"/>
  <c r="E28" i="15"/>
  <c r="C15" i="17"/>
  <c r="C14" i="14"/>
  <c r="E37" i="17"/>
  <c r="G21" i="15"/>
  <c r="E30" i="14"/>
  <c r="E33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42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41" i="17"/>
  <c r="E36" i="14"/>
  <c r="H3" i="13" l="1"/>
  <c r="J2" i="15"/>
  <c r="J41"/>
  <c r="H29" i="13"/>
  <c r="J40" i="15"/>
  <c r="H28" i="13"/>
  <c r="J4" i="15"/>
  <c r="H5" i="13"/>
  <c r="J28" i="15"/>
  <c r="H24" i="13"/>
  <c r="J34" i="15"/>
  <c r="H26" i="13"/>
  <c r="J18" i="15"/>
  <c r="H37" i="13"/>
  <c r="J20" i="15"/>
  <c r="H39" i="13"/>
  <c r="H41"/>
  <c r="J22" i="15"/>
  <c r="H52" i="13"/>
  <c r="J30" i="15"/>
  <c r="J46"/>
  <c r="J33"/>
  <c r="H47" i="13"/>
  <c r="J6" i="15"/>
  <c r="H7" i="13"/>
  <c r="J26" i="15"/>
  <c r="H9" i="13"/>
  <c r="J36" i="15"/>
  <c r="H11" i="13"/>
  <c r="J9" i="15"/>
  <c r="H15" i="13"/>
  <c r="J11" i="15"/>
  <c r="H17" i="13"/>
  <c r="J13" i="15"/>
  <c r="H19" i="13"/>
  <c r="J15" i="15"/>
  <c r="H21" i="13"/>
  <c r="J17" i="15"/>
  <c r="H36" i="13"/>
  <c r="J19" i="15"/>
  <c r="H38" i="13"/>
  <c r="J21" i="15"/>
  <c r="H40" i="13"/>
  <c r="H42"/>
  <c r="J23" i="15"/>
  <c r="J5"/>
  <c r="H6" i="13"/>
  <c r="J7" i="15"/>
  <c r="H8" i="13"/>
  <c r="J35" i="15"/>
  <c r="H10" i="13"/>
  <c r="J8" i="15"/>
  <c r="H14" i="13"/>
  <c r="J10" i="15"/>
  <c r="H16" i="13"/>
  <c r="J12" i="15"/>
  <c r="H18" i="13"/>
  <c r="J14" i="15"/>
  <c r="H20" i="13"/>
  <c r="J32" i="15"/>
  <c r="H22" i="13"/>
  <c r="J16" i="15"/>
  <c r="H35" i="13"/>
  <c r="J24" i="15"/>
  <c r="H43" i="13"/>
  <c r="I30" i="15"/>
  <c r="I46"/>
  <c r="H30"/>
  <c r="H46"/>
  <c r="J3"/>
  <c r="H4" i="13"/>
  <c r="J39" i="15"/>
  <c r="H49" i="13"/>
  <c r="J25" i="15"/>
  <c r="H23" i="13"/>
  <c r="J29" i="15"/>
  <c r="H25" i="13"/>
  <c r="J37" i="15"/>
  <c r="H27" i="13"/>
  <c r="J27" i="15"/>
  <c r="H44" i="13"/>
  <c r="J31" i="15"/>
  <c r="H46" i="13"/>
  <c r="H48"/>
  <c r="J38" i="15"/>
  <c r="E30" i="19"/>
  <c r="E46" i="15"/>
  <c r="F30"/>
  <c r="D42" i="17"/>
  <c r="D35" i="14"/>
  <c r="F2" i="19"/>
  <c r="D3" i="17"/>
  <c r="F2" i="15"/>
  <c r="D3" i="14"/>
  <c r="F37" i="15"/>
  <c r="D26" i="17"/>
  <c r="C20" i="14"/>
  <c r="F38" i="15"/>
  <c r="D45" i="17"/>
  <c r="F39" i="15"/>
  <c r="D46" i="17"/>
  <c r="C33" i="14"/>
  <c r="D4" i="15"/>
  <c r="C8" i="17"/>
  <c r="C8" i="14"/>
  <c r="E7" i="15"/>
  <c r="C6" i="17"/>
  <c r="E5" i="19"/>
  <c r="E20" i="15"/>
  <c r="E20" i="19"/>
  <c r="C40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38" i="17"/>
  <c r="E22" i="19"/>
  <c r="E14" i="15"/>
  <c r="E14" i="19"/>
  <c r="E12" i="15"/>
  <c r="E12" i="19"/>
  <c r="X38" i="13"/>
  <c r="X40"/>
  <c r="X42"/>
  <c r="C27" i="15"/>
  <c r="C31"/>
  <c r="X5" i="13"/>
  <c r="X7"/>
  <c r="C26" i="15"/>
  <c r="X15" i="13"/>
  <c r="X17"/>
  <c r="X19"/>
  <c r="X21"/>
  <c r="X23"/>
  <c r="X25"/>
  <c r="X35"/>
  <c r="G35" s="1"/>
  <c r="E16" i="19" s="1"/>
  <c r="C2" i="15"/>
  <c r="X26" i="13"/>
  <c r="G23" i="14" s="1"/>
  <c r="X36" i="13"/>
  <c r="C3" i="15"/>
  <c r="C8"/>
  <c r="C10"/>
  <c r="C12"/>
  <c r="C14"/>
  <c r="C32"/>
  <c r="C28"/>
  <c r="C18"/>
  <c r="C20"/>
  <c r="C22"/>
  <c r="C24"/>
  <c r="C30"/>
  <c r="C5"/>
  <c r="C7"/>
  <c r="C37" i="14"/>
  <c r="C44" i="17"/>
  <c r="E33" i="15"/>
  <c r="E3"/>
  <c r="C4" i="14"/>
  <c r="C4" i="17"/>
  <c r="X44" i="13"/>
  <c r="G44" s="1"/>
  <c r="E27" i="19" s="1"/>
  <c r="X46" i="13"/>
  <c r="G46" s="1"/>
  <c r="E31" i="19" s="1"/>
  <c r="X9" i="13"/>
  <c r="G9" s="1"/>
  <c r="E26" i="19" s="1"/>
  <c r="X27" i="13"/>
  <c r="G27" s="1"/>
  <c r="X3"/>
  <c r="G3" s="1"/>
  <c r="G9" i="15"/>
  <c r="E14" i="17"/>
  <c r="E17" i="14"/>
  <c r="G15" i="15"/>
  <c r="E20" i="17"/>
  <c r="G26" i="15"/>
  <c r="C18" i="14"/>
  <c r="C31"/>
  <c r="C42" i="17"/>
  <c r="C6" i="14"/>
  <c r="C16"/>
  <c r="E22" i="17"/>
  <c r="G25" i="15"/>
  <c r="E21" i="14"/>
  <c r="D18" i="15"/>
  <c r="E9" i="17"/>
  <c r="E9" i="14"/>
  <c r="G30"/>
  <c r="G40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6" i="13"/>
  <c r="E17" i="19" s="1"/>
  <c r="G26" i="14"/>
  <c r="G38" i="13"/>
  <c r="E19" i="19" s="1"/>
  <c r="G28" i="14"/>
  <c r="G42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G26" i="13"/>
  <c r="E34" i="19" s="1"/>
  <c r="E23" i="17"/>
  <c r="E40"/>
  <c r="G31" i="15"/>
  <c r="E43" i="17"/>
  <c r="G19" i="15"/>
  <c r="E35" i="17"/>
  <c r="E28" i="14"/>
  <c r="D5" i="15"/>
  <c r="E2" i="19" l="1"/>
  <c r="C3" i="17"/>
  <c r="F31" i="15"/>
  <c r="D43" i="17"/>
  <c r="D36" i="14"/>
  <c r="F31" i="19"/>
  <c r="D34" i="14"/>
  <c r="F27" i="15"/>
  <c r="D41" i="17"/>
  <c r="F27" i="19"/>
  <c r="F29" i="15"/>
  <c r="D22" i="14"/>
  <c r="D24" i="17"/>
  <c r="F29" i="19"/>
  <c r="D21" i="14"/>
  <c r="D22" i="17"/>
  <c r="F25" i="15"/>
  <c r="F25" i="19"/>
  <c r="D4" i="17"/>
  <c r="F3" i="15"/>
  <c r="D4" i="14"/>
  <c r="F3" i="19"/>
  <c r="D40" i="17"/>
  <c r="F24" i="15"/>
  <c r="D33" i="14"/>
  <c r="F24" i="19"/>
  <c r="D32" i="17"/>
  <c r="F16" i="15"/>
  <c r="D25" i="14"/>
  <c r="F16" i="19"/>
  <c r="D21" i="17"/>
  <c r="F32" i="15"/>
  <c r="D20" i="14"/>
  <c r="F32" i="19"/>
  <c r="D19" i="17"/>
  <c r="D18" i="14"/>
  <c r="F14" i="15"/>
  <c r="F14" i="19"/>
  <c r="D17" i="17"/>
  <c r="D16" i="14"/>
  <c r="F12" i="15"/>
  <c r="F12" i="19"/>
  <c r="D15" i="17"/>
  <c r="D14" i="14"/>
  <c r="F10" i="15"/>
  <c r="F10" i="19"/>
  <c r="D13" i="17"/>
  <c r="D12" i="14"/>
  <c r="F8" i="15"/>
  <c r="F8" i="19"/>
  <c r="F35" i="15"/>
  <c r="D10" i="17"/>
  <c r="D8"/>
  <c r="F7" i="15"/>
  <c r="D8" i="14"/>
  <c r="F7" i="19"/>
  <c r="D6" i="17"/>
  <c r="F5" i="15"/>
  <c r="D6" i="14"/>
  <c r="F5" i="19"/>
  <c r="D37" i="17"/>
  <c r="D30" i="14"/>
  <c r="F21" i="15"/>
  <c r="F21" i="19"/>
  <c r="D35" i="17"/>
  <c r="F19" i="15"/>
  <c r="D28" i="14"/>
  <c r="F19" i="19"/>
  <c r="D33" i="17"/>
  <c r="F17" i="15"/>
  <c r="D26" i="14"/>
  <c r="F17" i="19"/>
  <c r="F15" i="15"/>
  <c r="D20" i="17"/>
  <c r="D19" i="14"/>
  <c r="F15" i="19"/>
  <c r="F13" i="15"/>
  <c r="D18" i="17"/>
  <c r="D17" i="14"/>
  <c r="F13" i="19"/>
  <c r="F11" i="15"/>
  <c r="D16" i="17"/>
  <c r="D15" i="14"/>
  <c r="F11" i="19"/>
  <c r="F9" i="15"/>
  <c r="D14" i="17"/>
  <c r="D13" i="14"/>
  <c r="F9" i="19"/>
  <c r="F36" i="15"/>
  <c r="D11" i="17"/>
  <c r="D9" i="14"/>
  <c r="D9" i="17"/>
  <c r="F26" i="15"/>
  <c r="F26" i="19"/>
  <c r="D7" i="14"/>
  <c r="D7" i="17"/>
  <c r="F6" i="15"/>
  <c r="F6" i="19"/>
  <c r="D44" i="17"/>
  <c r="F33" i="15"/>
  <c r="D37" i="14"/>
  <c r="F33" i="19"/>
  <c r="F46" i="15"/>
  <c r="F30" i="19"/>
  <c r="F22" i="15"/>
  <c r="F22" i="19"/>
  <c r="D38" i="17"/>
  <c r="D31" i="14"/>
  <c r="F23" i="19"/>
  <c r="D39" i="17"/>
  <c r="D32" i="14"/>
  <c r="F23" i="15"/>
  <c r="F20"/>
  <c r="D36" i="17"/>
  <c r="D29" i="14"/>
  <c r="F20" i="19"/>
  <c r="D34" i="17"/>
  <c r="F18" i="15"/>
  <c r="D27" i="14"/>
  <c r="F18" i="19"/>
  <c r="F34" i="15"/>
  <c r="D25" i="17"/>
  <c r="D23" i="14"/>
  <c r="F34" i="19"/>
  <c r="F28" i="15"/>
  <c r="D23" i="17"/>
  <c r="F28" i="19"/>
  <c r="D5" i="14"/>
  <c r="D5" i="17"/>
  <c r="F4" i="15"/>
  <c r="F4" i="19"/>
  <c r="I3" s="1"/>
  <c r="D27" i="17"/>
  <c r="F40" i="15"/>
  <c r="D28" i="17"/>
  <c r="F41" i="15"/>
  <c r="I2" i="19"/>
  <c r="C17" i="15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43" i="17"/>
  <c r="E31" i="15"/>
  <c r="C36" i="14"/>
  <c r="E27" i="15"/>
  <c r="C41" i="17"/>
  <c r="C34" i="14"/>
  <c r="E2" i="15"/>
  <c r="D19"/>
  <c r="E25"/>
  <c r="C22" i="17"/>
  <c r="C21" i="14"/>
  <c r="C17"/>
  <c r="E13" i="15"/>
  <c r="C18" i="17"/>
  <c r="C13" i="14"/>
  <c r="C14" i="17"/>
  <c r="E9" i="15"/>
  <c r="C39" i="17"/>
  <c r="C32" i="14"/>
  <c r="E23" i="15"/>
  <c r="C35" i="17"/>
  <c r="C28" i="14"/>
  <c r="E19" i="15"/>
  <c r="E17"/>
  <c r="C33" i="17"/>
  <c r="C26" i="14"/>
  <c r="C24" i="17"/>
  <c r="C22" i="14"/>
  <c r="E29" i="15"/>
  <c r="E34"/>
  <c r="C25" i="17"/>
  <c r="C23" i="14"/>
  <c r="E6" i="15"/>
  <c r="C7" i="17"/>
  <c r="C7" i="14"/>
  <c r="C25"/>
  <c r="E16" i="15"/>
  <c r="C32" i="17"/>
  <c r="E15" i="15"/>
  <c r="C20" i="17"/>
  <c r="C19" i="14"/>
  <c r="C16" i="17"/>
  <c r="C15" i="14"/>
  <c r="E11" i="15"/>
  <c r="E4"/>
  <c r="C5" i="14"/>
  <c r="C5" i="17"/>
  <c r="E21" i="15"/>
  <c r="C37" i="17"/>
  <c r="C30" i="14"/>
  <c r="D11" i="15"/>
  <c r="D6"/>
  <c r="D20" l="1"/>
  <c r="D7"/>
  <c r="D12"/>
  <c r="D21" l="1"/>
  <c r="D13"/>
  <c r="D22" l="1"/>
  <c r="D14"/>
  <c r="D23" l="1"/>
  <c r="D15"/>
  <c r="D24" l="1"/>
</calcChain>
</file>

<file path=xl/sharedStrings.xml><?xml version="1.0" encoding="utf-8"?>
<sst xmlns="http://schemas.openxmlformats.org/spreadsheetml/2006/main" count="1032" uniqueCount="393">
  <si>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</si>
  <si>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</si>
  <si>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</si>
  <si>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</si>
  <si>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</si>
  <si>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</si>
  <si>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</si>
  <si>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</si>
  <si>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</si>
  <si>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</si>
  <si>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</si>
  <si>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</si>
  <si>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</si>
  <si>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</si>
  <si>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</si>
  <si>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</si>
  <si>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</si>
  <si>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</si>
  <si>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</si>
  <si>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</si>
  <si>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</si>
  <si>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</si>
  <si>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</si>
  <si>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</si>
  <si>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</si>
  <si>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</si>
  <si>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</si>
  <si>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</si>
  <si>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</si>
  <si>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</si>
  <si>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</si>
  <si>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</si>
  <si>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</si>
  <si>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</si>
  <si>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</si>
  <si>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</si>
  <si>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</si>
  <si>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</si>
  <si>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</si>
  <si>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</si>
  <si>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</si>
  <si>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</si>
  <si>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</si>
  <si>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</si>
  <si>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</si>
  <si>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</si>
  <si>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</si>
  <si>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</si>
  <si>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</si>
  <si>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</si>
  <si>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</si>
  <si>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</si>
  <si>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</si>
  <si>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</si>
  <si>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</si>
  <si>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</si>
  <si>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</si>
  <si>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</si>
  <si>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</si>
  <si>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</si>
  <si>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</si>
  <si>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</si>
  <si>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</si>
  <si>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</si>
  <si>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</si>
  <si>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</si>
  <si>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</si>
  <si>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</si>
  <si>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</si>
  <si>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</si>
  <si>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</si>
  <si>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</si>
  <si>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</si>
  <si>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</si>
  <si>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</si>
  <si>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</si>
  <si>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</si>
  <si>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</si>
  <si>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</si>
  <si>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</si>
  <si>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</si>
  <si>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</si>
  <si>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</si>
  <si>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</si>
  <si>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</si>
  <si>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</si>
  <si>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</si>
  <si>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</si>
  <si>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</si>
  <si>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</si>
  <si>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</si>
  <si>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</si>
  <si>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</si>
  <si>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</si>
  <si>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</si>
  <si>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</si>
  <si>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</si>
  <si>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</si>
  <si>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</si>
  <si>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</si>
  <si>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</si>
  <si>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</si>
  <si>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</si>
  <si>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</si>
  <si>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</si>
  <si>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</si>
  <si>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</si>
  <si>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</si>
  <si>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</si>
  <si>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</si>
  <si>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</si>
  <si>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</si>
  <si>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</si>
  <si>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</si>
  <si>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</si>
  <si>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</si>
  <si>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</si>
  <si>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</si>
  <si>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</si>
  <si>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</si>
  <si>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</si>
  <si>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</si>
  <si>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</si>
  <si>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</si>
  <si>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</si>
  <si>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</si>
  <si>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</si>
  <si>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</si>
  <si>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</si>
  <si>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</si>
  <si>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</si>
  <si>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</si>
  <si>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</si>
  <si>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</si>
  <si>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</si>
  <si>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</si>
  <si>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</si>
  <si>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</si>
  <si>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</si>
  <si>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</si>
  <si>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</si>
  <si>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</si>
  <si>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</si>
  <si>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</si>
  <si>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</si>
  <si>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</si>
  <si>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</si>
  <si>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</si>
  <si>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</si>
  <si>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</si>
  <si>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</si>
  <si>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</si>
  <si>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</si>
  <si>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</si>
  <si>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</si>
  <si>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</si>
  <si>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</si>
  <si>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</si>
  <si>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</si>
  <si>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</si>
  <si>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</si>
  <si>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</si>
  <si>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</si>
  <si>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</si>
  <si>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</si>
  <si>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</si>
  <si>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</si>
  <si>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</si>
  <si>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</si>
  <si>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</si>
  <si>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</si>
  <si>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</si>
  <si>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</si>
  <si>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</si>
  <si>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</si>
  <si>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</si>
  <si>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</si>
  <si>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</si>
  <si>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</si>
  <si>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</si>
  <si>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</si>
  <si>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</si>
  <si>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</si>
  <si>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</si>
  <si>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</si>
  <si>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</si>
  <si>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</si>
  <si>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</si>
  <si>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</si>
  <si>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</si>
  <si>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</si>
  <si>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</si>
  <si>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</si>
  <si>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</si>
  <si>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</si>
  <si>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</si>
  <si>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</si>
  <si>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</si>
  <si>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</si>
  <si>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</si>
  <si>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</si>
  <si>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</si>
  <si>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</si>
  <si>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</si>
  <si>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</si>
  <si>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</si>
  <si>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</si>
  <si>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</si>
  <si>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</si>
  <si>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</si>
  <si>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</si>
  <si>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</si>
  <si>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</si>
  <si>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</si>
  <si>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</si>
  <si>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</si>
  <si>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</si>
  <si>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</si>
  <si>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</si>
  <si>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</si>
  <si>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</si>
  <si>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</si>
  <si>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</si>
  <si>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</si>
  <si>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</si>
  <si>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</si>
  <si>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</si>
  <si>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</si>
  <si>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</si>
  <si>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</si>
  <si>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</si>
  <si>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</si>
  <si>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</si>
  <si>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</si>
  <si>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</si>
  <si>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</si>
  <si>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</si>
  <si>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</si>
  <si>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</si>
  <si>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</si>
  <si>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</si>
  <si>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</si>
  <si>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</si>
  <si>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</si>
  <si>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</si>
  <si>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</si>
  <si>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</si>
  <si>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</si>
  <si>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</si>
  <si>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</si>
  <si>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</si>
  <si>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</si>
  <si>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</si>
  <si>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</si>
  <si>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</si>
  <si>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</si>
  <si>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</si>
  <si>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</si>
  <si>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</si>
  <si>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</si>
  <si>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</si>
  <si>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</si>
  <si>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</si>
  <si>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</si>
  <si>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</si>
  <si>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</si>
  <si>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</si>
  <si>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</si>
  <si>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</si>
  <si>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</si>
  <si>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</si>
  <si>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</si>
  <si>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</si>
  <si>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</si>
  <si>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</si>
  <si>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</si>
  <si>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</si>
  <si>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</si>
  <si>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</si>
  <si>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</si>
  <si>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</si>
  <si>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</si>
  <si>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</si>
  <si>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</si>
  <si>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</si>
  <si>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</si>
  <si>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</si>
  <si>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</si>
  <si>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</si>
  <si>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</si>
  <si>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</si>
  <si>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</si>
  <si>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</si>
  <si>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</si>
  <si>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</si>
  <si>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</si>
  <si>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</si>
  <si>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</si>
  <si>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</si>
  <si>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</si>
  <si>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</si>
  <si>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</si>
  <si>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</si>
  <si>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</si>
  <si>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</si>
  <si>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</si>
  <si>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</si>
  <si>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</si>
  <si>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</si>
  <si>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</si>
  <si>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</si>
  <si>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</si>
  <si>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</si>
  <si>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</si>
  <si>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</si>
  <si>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</si>
  <si>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</si>
  <si>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</si>
  <si>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</si>
  <si>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</si>
  <si>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</si>
  <si>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</si>
  <si>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</si>
  <si>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</si>
  <si>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</si>
  <si>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</si>
  <si>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</si>
  <si>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</si>
  <si>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</si>
  <si>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</si>
  <si>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</si>
  <si>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</si>
  <si>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</si>
  <si>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</si>
  <si>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</si>
  <si>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</si>
  <si>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</si>
  <si>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</si>
  <si>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</si>
  <si>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</si>
  <si>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</si>
  <si>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</si>
  <si>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</si>
  <si>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</si>
  <si>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</si>
  <si>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</si>
  <si>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</si>
  <si>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</si>
  <si>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</si>
  <si>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</si>
  <si>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</si>
  <si>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</si>
  <si>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</si>
  <si>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</si>
  <si>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</si>
  <si>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</si>
  <si>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</si>
  <si>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</si>
  <si>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</si>
  <si>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</si>
  <si>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</si>
  <si>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</si>
  <si>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</si>
  <si>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</si>
  <si>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</si>
  <si>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</si>
  <si>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</si>
  <si>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</si>
  <si>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</si>
  <si>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</si>
  <si>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</si>
  <si>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</si>
  <si>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</si>
  <si>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</si>
  <si>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</si>
  <si>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</si>
  <si>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</si>
  <si>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</si>
  <si>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</si>
  <si>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</si>
  <si>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</si>
  <si>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</si>
  <si>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</si>
  <si>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</si>
  <si>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</si>
  <si>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</si>
  <si>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</si>
  <si>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</si>
  <si>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</si>
  <si>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</si>
  <si>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trend e07</t>
  </si>
  <si>
    <t>Inside</t>
  </si>
  <si>
    <t>trend base day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</si>
</sst>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5">
    <dxf>
      <font>
        <color rgb="FFFF0000"/>
      </font>
    </dxf>
    <dxf>
      <font>
        <color rgb="FFFF9900"/>
      </font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61E-2"/>
          <c:w val="0.87692307692307969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96037504"/>
        <c:axId val="96059776"/>
      </c:scatterChart>
      <c:valAx>
        <c:axId val="96037504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059776"/>
        <c:crosses val="autoZero"/>
        <c:crossBetween val="midCat"/>
        <c:majorUnit val="7"/>
        <c:minorUnit val="1"/>
      </c:valAx>
      <c:valAx>
        <c:axId val="96059776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1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6037504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68E-2"/>
          <c:w val="0.876923076923079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99846016"/>
        <c:axId val="99847552"/>
      </c:scatterChart>
      <c:valAx>
        <c:axId val="99846016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847552"/>
        <c:crosses val="autoZero"/>
        <c:crossBetween val="midCat"/>
        <c:majorUnit val="7"/>
        <c:minorUnit val="1"/>
      </c:valAx>
      <c:valAx>
        <c:axId val="99847552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984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54"/>
  <sheetViews>
    <sheetView topLeftCell="E40" workbookViewId="0">
      <selection activeCell="J54" sqref="J54:R54"/>
    </sheetView>
  </sheetViews>
  <sheetFormatPr defaultRowHeight="23.25"/>
  <cols>
    <col min="4" max="4" width="33.85546875" bestFit="1" customWidth="1"/>
    <col min="5" max="6" width="33.85546875" customWidth="1"/>
  </cols>
  <sheetData>
    <row r="1" spans="1:18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'MainStation-OBS'!AE1</f>
        <v>01.11.2011</v>
      </c>
      <c r="F1" t="str">
        <f>'MainStation-OBS'!AG1</f>
        <v>02.11.2012</v>
      </c>
      <c r="G1" t="str">
        <f>'MainStation-OBS'!AI1</f>
        <v>03.11.2012</v>
      </c>
      <c r="H1" t="str">
        <f>'MainStation-OBS'!AK1</f>
        <v>04.11.2012</v>
      </c>
      <c r="I1" t="str">
        <f>'MainStation-OBS'!AM1</f>
        <v>06.11.2012</v>
      </c>
      <c r="J1" t="str">
        <f>'MainStation-OBS'!AO1</f>
        <v>07.11.2011</v>
      </c>
      <c r="K1" t="str">
        <f>'MainStation-OBS'!AQ1</f>
        <v>08.11.2011</v>
      </c>
      <c r="L1" t="str">
        <f>'MainStation-OBS'!AS1</f>
        <v>09.11.2011</v>
      </c>
      <c r="M1" t="str">
        <f>'MainStation-OBS'!AU1</f>
        <v>10.11.2011</v>
      </c>
      <c r="N1" s="146" t="str">
        <f>'MainStation-OBS'!AW1</f>
        <v>11.11.2011</v>
      </c>
      <c r="O1" s="146" t="str">
        <f>'MainStation-OBS'!AY1</f>
        <v>12.11.2011</v>
      </c>
      <c r="P1" s="146">
        <f>'MainStation-OBS'!BA1</f>
        <v>5</v>
      </c>
      <c r="Q1" s="146">
        <f>'MainStation-OBS'!BC1</f>
        <v>7</v>
      </c>
      <c r="R1" s="146">
        <f>'MainStation-OBS'!BE1</f>
        <v>9</v>
      </c>
    </row>
    <row r="2" spans="1:18">
      <c r="B2" t="str">
        <f>'MainStation-OBS'!B2</f>
        <v>ด้านเหนือ</v>
      </c>
      <c r="D2" s="200" t="s">
        <v>382</v>
      </c>
      <c r="N2" s="146" t="str">
        <f>'MainStation-OBS'!AW2</f>
        <v>inside</v>
      </c>
      <c r="O2" s="146" t="str">
        <f>'MainStation-OBS'!AY2</f>
        <v>inside</v>
      </c>
      <c r="P2" s="146">
        <f>'MainStation-OBS'!BA2</f>
        <v>0</v>
      </c>
      <c r="Q2" s="146">
        <f>'MainStation-OBS'!BC2</f>
        <v>0</v>
      </c>
      <c r="R2" s="146">
        <f>'MainStation-OBS'!BE2</f>
        <v>0</v>
      </c>
    </row>
    <row r="3" spans="1:18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'MainStation-OBS'!AG3</f>
        <v>1.47</v>
      </c>
      <c r="G3">
        <f>'MainStation-OBS'!AI3</f>
        <v>1.5349999999999999</v>
      </c>
      <c r="H3">
        <f>'MainStation-OBS'!AK3</f>
        <v>1.58</v>
      </c>
      <c r="I3">
        <f>'MainStation-OBS'!AM3</f>
        <v>1.6</v>
      </c>
      <c r="J3">
        <f>'MainStation-OBS'!AO3</f>
        <v>1.61</v>
      </c>
      <c r="K3">
        <f>'MainStation-OBS'!AQ3</f>
        <v>1.62</v>
      </c>
      <c r="L3">
        <f>'MainStation-OBS'!AS3</f>
        <v>1.61</v>
      </c>
      <c r="M3">
        <f>'MainStation-OBS'!AU3</f>
        <v>1.6</v>
      </c>
      <c r="N3" s="146">
        <f>'MainStation-OBS'!AW3</f>
        <v>1.59</v>
      </c>
      <c r="O3" s="146">
        <f>'MainStation-OBS'!AY3</f>
        <v>1.57</v>
      </c>
      <c r="P3" s="146">
        <f>'MainStation-OBS'!BA3</f>
        <v>0</v>
      </c>
      <c r="Q3" s="146">
        <f>'MainStation-OBS'!BC3</f>
        <v>0</v>
      </c>
      <c r="R3" s="146">
        <f>'MainStation-OBS'!BE3</f>
        <v>0</v>
      </c>
    </row>
    <row r="4" spans="1:18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'MainStation-OBS'!AG4</f>
        <v>-0.1</v>
      </c>
      <c r="G4">
        <f>'MainStation-OBS'!AI4</f>
        <v>-0.1</v>
      </c>
      <c r="H4">
        <f>'MainStation-OBS'!AK4</f>
        <v>0.19</v>
      </c>
      <c r="I4">
        <f>'MainStation-OBS'!AM4</f>
        <v>0.1</v>
      </c>
      <c r="J4">
        <f>'MainStation-OBS'!AO4</f>
        <v>0.2</v>
      </c>
      <c r="K4">
        <f>'MainStation-OBS'!AQ4</f>
        <v>-0.1</v>
      </c>
      <c r="L4">
        <f>'MainStation-OBS'!AS4</f>
        <v>0</v>
      </c>
      <c r="M4">
        <f>'MainStation-OBS'!AU4</f>
        <v>-0.2</v>
      </c>
      <c r="N4" s="146">
        <f>'MainStation-OBS'!AW4</f>
        <v>-0.2</v>
      </c>
      <c r="O4" s="146">
        <f>'MainStation-OBS'!AY4</f>
        <v>-0.31</v>
      </c>
      <c r="P4" s="146">
        <f>'MainStation-OBS'!BA4</f>
        <v>0</v>
      </c>
      <c r="Q4" s="146">
        <f>'MainStation-OBS'!BC4</f>
        <v>0</v>
      </c>
      <c r="R4" s="146">
        <f>'MainStation-OBS'!BE4</f>
        <v>0</v>
      </c>
    </row>
    <row r="5" spans="1:18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'MainStation-OBS'!AG5</f>
        <v>0</v>
      </c>
      <c r="G5">
        <f>'MainStation-OBS'!AI5</f>
        <v>0.53</v>
      </c>
      <c r="H5">
        <f>'MainStation-OBS'!AK5</f>
        <v>0.6</v>
      </c>
      <c r="I5">
        <f>'MainStation-OBS'!AM5</f>
        <v>0.62</v>
      </c>
      <c r="J5">
        <f>'MainStation-OBS'!AO5</f>
        <v>0.66</v>
      </c>
      <c r="K5">
        <f>'MainStation-OBS'!AQ5</f>
        <v>0.72</v>
      </c>
      <c r="L5">
        <f>'MainStation-OBS'!AS5</f>
        <v>0.73</v>
      </c>
      <c r="M5">
        <f>'MainStation-OBS'!AU5</f>
        <v>0.75</v>
      </c>
      <c r="N5" s="146">
        <f>'MainStation-OBS'!AW5</f>
        <v>0.8</v>
      </c>
      <c r="O5" s="146">
        <f>'MainStation-OBS'!AY5</f>
        <v>0.75</v>
      </c>
      <c r="P5" s="146">
        <f>'MainStation-OBS'!BA5</f>
        <v>0</v>
      </c>
      <c r="Q5" s="146">
        <f>'MainStation-OBS'!BC5</f>
        <v>0</v>
      </c>
      <c r="R5" s="146">
        <f>'MainStation-OBS'!BE5</f>
        <v>0</v>
      </c>
    </row>
    <row r="6" spans="1:18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'MainStation-OBS'!AG6</f>
        <v>-0.9</v>
      </c>
      <c r="G6">
        <f>'MainStation-OBS'!AI6</f>
        <v>-0.85</v>
      </c>
      <c r="H6">
        <f>'MainStation-OBS'!AK6</f>
        <v>-0.8</v>
      </c>
      <c r="I6">
        <f>'MainStation-OBS'!AM6</f>
        <v>-0.9</v>
      </c>
      <c r="J6">
        <f>'MainStation-OBS'!AO6</f>
        <v>-0.78</v>
      </c>
      <c r="K6">
        <f>'MainStation-OBS'!AQ6</f>
        <v>-0.92</v>
      </c>
      <c r="L6">
        <f>'MainStation-OBS'!AS6</f>
        <v>-0.75</v>
      </c>
      <c r="M6">
        <f>'MainStation-OBS'!AU6</f>
        <v>-1</v>
      </c>
      <c r="N6" s="146">
        <f>'MainStation-OBS'!AW6</f>
        <v>-1.19</v>
      </c>
      <c r="O6" s="146">
        <f>'MainStation-OBS'!AY6</f>
        <v>-1.1200000000000001</v>
      </c>
      <c r="P6" s="146">
        <f>'MainStation-OBS'!BA6</f>
        <v>0</v>
      </c>
      <c r="Q6" s="146">
        <f>'MainStation-OBS'!BC6</f>
        <v>0</v>
      </c>
      <c r="R6" s="146">
        <f>'MainStation-OBS'!BE6</f>
        <v>0</v>
      </c>
    </row>
    <row r="7" spans="1:18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'MainStation-OBS'!AG7</f>
        <v>-0.92</v>
      </c>
      <c r="G7">
        <f>'MainStation-OBS'!AI7</f>
        <v>-0.92</v>
      </c>
      <c r="H7">
        <f>'MainStation-OBS'!AK7</f>
        <v>-1.18</v>
      </c>
      <c r="I7">
        <f>'MainStation-OBS'!AM7</f>
        <v>-1.08</v>
      </c>
      <c r="J7">
        <f>'MainStation-OBS'!AO7</f>
        <v>-0.51</v>
      </c>
      <c r="K7">
        <f>'MainStation-OBS'!AQ7</f>
        <v>-0.62</v>
      </c>
      <c r="L7">
        <f>'MainStation-OBS'!AS7</f>
        <v>-0.78</v>
      </c>
      <c r="M7">
        <f>'MainStation-OBS'!AU7</f>
        <v>-0.86</v>
      </c>
      <c r="N7" s="146">
        <f>'MainStation-OBS'!AW7</f>
        <v>-0.99</v>
      </c>
      <c r="O7" s="146">
        <f>'MainStation-OBS'!AY7</f>
        <v>-0.91</v>
      </c>
      <c r="P7" s="146">
        <f>'MainStation-OBS'!BA7</f>
        <v>0</v>
      </c>
      <c r="Q7" s="146">
        <f>'MainStation-OBS'!BC7</f>
        <v>0</v>
      </c>
      <c r="R7" s="146">
        <f>'MainStation-OBS'!BE7</f>
        <v>0</v>
      </c>
    </row>
    <row r="8" spans="1:18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'MainStation-OBS'!AG8</f>
        <v>7.0000000000000007E-2</v>
      </c>
      <c r="G8">
        <f>'MainStation-OBS'!AI8</f>
        <v>0.14000000000000001</v>
      </c>
      <c r="H8">
        <f>'MainStation-OBS'!AK8</f>
        <v>0.16</v>
      </c>
      <c r="I8">
        <f>'MainStation-OBS'!AM8</f>
        <v>0.18</v>
      </c>
      <c r="J8">
        <f>'MainStation-OBS'!AO8</f>
        <v>0.26</v>
      </c>
      <c r="K8">
        <f>'MainStation-OBS'!AQ8</f>
        <v>0.3</v>
      </c>
      <c r="L8">
        <f>'MainStation-OBS'!AS8</f>
        <v>0.38</v>
      </c>
      <c r="M8">
        <f>'MainStation-OBS'!AU8</f>
        <v>0.37</v>
      </c>
      <c r="N8" s="146">
        <f>'MainStation-OBS'!AW8</f>
        <v>0.43</v>
      </c>
      <c r="O8" s="146">
        <f>'MainStation-OBS'!AY8</f>
        <v>0.46</v>
      </c>
      <c r="P8" s="146">
        <f>'MainStation-OBS'!BA8</f>
        <v>0</v>
      </c>
      <c r="Q8" s="146">
        <f>'MainStation-OBS'!BC8</f>
        <v>0</v>
      </c>
      <c r="R8" s="146">
        <f>'MainStation-OBS'!BE8</f>
        <v>0</v>
      </c>
    </row>
    <row r="9" spans="1:18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'MainStation-OBS'!AG9</f>
        <v>0.36</v>
      </c>
      <c r="G9">
        <f>'MainStation-OBS'!AI9</f>
        <v>0.43</v>
      </c>
      <c r="H9">
        <f>'MainStation-OBS'!AK9</f>
        <v>0.3</v>
      </c>
      <c r="I9">
        <f>'MainStation-OBS'!AM9</f>
        <v>0.54</v>
      </c>
      <c r="J9">
        <f>'MainStation-OBS'!AO9</f>
        <v>0.64</v>
      </c>
      <c r="K9">
        <f>'MainStation-OBS'!AQ9</f>
        <v>0.56000000000000005</v>
      </c>
      <c r="L9">
        <f>'MainStation-OBS'!AS9</f>
        <v>0.56999999999999995</v>
      </c>
      <c r="M9">
        <f>'MainStation-OBS'!AU9</f>
        <v>0.44</v>
      </c>
      <c r="N9" s="146">
        <f>'MainStation-OBS'!AW9</f>
        <v>0.45</v>
      </c>
      <c r="O9" s="146">
        <f>'MainStation-OBS'!AY9</f>
        <v>0.6</v>
      </c>
      <c r="P9" s="146">
        <f>'MainStation-OBS'!BA9</f>
        <v>0</v>
      </c>
      <c r="Q9" s="146">
        <f>'MainStation-OBS'!BC9</f>
        <v>0</v>
      </c>
      <c r="R9" s="146">
        <f>'MainStation-OBS'!BE9</f>
        <v>0</v>
      </c>
    </row>
    <row r="10" spans="1:18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'MainStation-OBS'!AG10</f>
        <v>0</v>
      </c>
      <c r="G10">
        <f>'MainStation-OBS'!AI10</f>
        <v>0</v>
      </c>
      <c r="H10">
        <f>'MainStation-OBS'!AK10</f>
        <v>0</v>
      </c>
      <c r="I10">
        <f>'MainStation-OBS'!AM10</f>
        <v>0</v>
      </c>
      <c r="J10">
        <f>'MainStation-OBS'!AO10</f>
        <v>3.5</v>
      </c>
      <c r="K10">
        <f>'MainStation-OBS'!AQ10</f>
        <v>3.5</v>
      </c>
      <c r="L10">
        <f>'MainStation-OBS'!AS10</f>
        <v>3.5</v>
      </c>
      <c r="M10">
        <f>'MainStation-OBS'!AU10</f>
        <v>3.48</v>
      </c>
      <c r="N10" s="146">
        <f>'MainStation-OBS'!AW10</f>
        <v>3.46</v>
      </c>
      <c r="O10" s="146">
        <f>'MainStation-OBS'!AY10</f>
        <v>3.44</v>
      </c>
      <c r="P10" s="146" t="str">
        <f>'MainStation-OBS'!BA10</f>
        <v>trend gamling</v>
      </c>
      <c r="Q10" s="146">
        <f>'MainStation-OBS'!BC10</f>
        <v>0</v>
      </c>
      <c r="R10" s="146">
        <f>'MainStation-OBS'!BE10</f>
        <v>0</v>
      </c>
    </row>
    <row r="11" spans="1:18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'MainStation-OBS'!AG11</f>
        <v>0</v>
      </c>
      <c r="G11">
        <f>'MainStation-OBS'!AI11</f>
        <v>1.02</v>
      </c>
      <c r="H11">
        <f>'MainStation-OBS'!AK11</f>
        <v>1.02</v>
      </c>
      <c r="I11">
        <f>'MainStation-OBS'!AM11</f>
        <v>1.02</v>
      </c>
      <c r="J11">
        <f>'MainStation-OBS'!AO11</f>
        <v>3.5</v>
      </c>
      <c r="K11">
        <f>'MainStation-OBS'!AQ11</f>
        <v>3.5</v>
      </c>
      <c r="L11">
        <f>'MainStation-OBS'!AS11</f>
        <v>3.5</v>
      </c>
      <c r="M11">
        <f>'MainStation-OBS'!AU11</f>
        <v>3.48</v>
      </c>
      <c r="N11" s="146">
        <f>'MainStation-OBS'!AW11</f>
        <v>3.46</v>
      </c>
      <c r="O11" s="146">
        <f>'MainStation-OBS'!AY11</f>
        <v>3.44</v>
      </c>
      <c r="P11" s="146" t="str">
        <f>'MainStation-OBS'!BA11</f>
        <v>trend gamling</v>
      </c>
      <c r="Q11" s="146">
        <f>'MainStation-OBS'!BC11</f>
        <v>0</v>
      </c>
      <c r="R11" s="146">
        <f>'MainStation-OBS'!BE11</f>
        <v>0</v>
      </c>
    </row>
    <row r="12" spans="1:18">
      <c r="D12">
        <v>10</v>
      </c>
      <c r="F12">
        <f>'MainStation-OBS'!AG12</f>
        <v>0</v>
      </c>
      <c r="G12">
        <f>'MainStation-OBS'!AI12</f>
        <v>0</v>
      </c>
      <c r="H12">
        <f>'MainStation-OBS'!AK12</f>
        <v>0</v>
      </c>
      <c r="I12">
        <f>'MainStation-OBS'!AM12</f>
        <v>0</v>
      </c>
      <c r="N12" s="146">
        <f>'MainStation-OBS'!AW12</f>
        <v>0</v>
      </c>
      <c r="O12" s="146">
        <f>'MainStation-OBS'!AY12</f>
        <v>0</v>
      </c>
      <c r="P12" s="146">
        <f>'MainStation-OBS'!BA12</f>
        <v>0</v>
      </c>
      <c r="Q12" s="146">
        <f>'MainStation-OBS'!BC12</f>
        <v>0</v>
      </c>
      <c r="R12" s="146">
        <f>'MainStation-OBS'!BE12</f>
        <v>0</v>
      </c>
    </row>
    <row r="13" spans="1:18">
      <c r="B13" t="str">
        <f>'MainStation-OBS'!B13</f>
        <v>ด้านตะวันออก</v>
      </c>
      <c r="D13">
        <v>11</v>
      </c>
      <c r="F13">
        <f>'MainStation-OBS'!AG13</f>
        <v>0</v>
      </c>
      <c r="G13">
        <f>'MainStation-OBS'!AI13</f>
        <v>0</v>
      </c>
      <c r="H13">
        <f>'MainStation-OBS'!AK13</f>
        <v>0</v>
      </c>
      <c r="I13">
        <f>'MainStation-OBS'!AM13</f>
        <v>0</v>
      </c>
      <c r="N13" s="146">
        <f>'MainStation-OBS'!AW13</f>
        <v>0</v>
      </c>
      <c r="O13" s="146">
        <f>'MainStation-OBS'!AY13</f>
        <v>0</v>
      </c>
      <c r="P13" s="146">
        <f>'MainStation-OBS'!BA13</f>
        <v>0</v>
      </c>
      <c r="Q13" s="146">
        <f>'MainStation-OBS'!BC13</f>
        <v>0</v>
      </c>
      <c r="R13" s="146">
        <f>'MainStation-OBS'!BE13</f>
        <v>0</v>
      </c>
    </row>
    <row r="14" spans="1:18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'MainStation-OBS'!AG14</f>
        <v>1.29</v>
      </c>
      <c r="G14">
        <f>'MainStation-OBS'!AI14</f>
        <v>1.29</v>
      </c>
      <c r="H14">
        <f>'MainStation-OBS'!AK14</f>
        <v>1.34</v>
      </c>
      <c r="I14">
        <f>'MainStation-OBS'!AM14</f>
        <v>1.4</v>
      </c>
      <c r="J14">
        <f>'MainStation-OBS'!AO14</f>
        <v>1.44</v>
      </c>
      <c r="K14">
        <f>'MainStation-OBS'!AQ14</f>
        <v>1.48</v>
      </c>
      <c r="L14">
        <f>'MainStation-OBS'!AS14</f>
        <v>1.5</v>
      </c>
      <c r="M14">
        <f>'MainStation-OBS'!AU14</f>
        <v>1.51</v>
      </c>
      <c r="N14" s="146">
        <f>'MainStation-OBS'!AW14</f>
        <v>1.5</v>
      </c>
      <c r="O14" s="146">
        <f>'MainStation-OBS'!AY14</f>
        <v>1.5</v>
      </c>
      <c r="P14" s="146">
        <f>'MainStation-OBS'!BA14</f>
        <v>0</v>
      </c>
      <c r="Q14" s="146">
        <f>'MainStation-OBS'!BC14</f>
        <v>0</v>
      </c>
      <c r="R14" s="146">
        <f>'MainStation-OBS'!BE14</f>
        <v>0</v>
      </c>
    </row>
    <row r="15" spans="1:18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'MainStation-OBS'!AG15</f>
        <v>0.6</v>
      </c>
      <c r="G15">
        <f>'MainStation-OBS'!AI15</f>
        <v>0.65</v>
      </c>
      <c r="H15">
        <f>'MainStation-OBS'!AK15</f>
        <v>0.7</v>
      </c>
      <c r="I15">
        <f>'MainStation-OBS'!AM15</f>
        <v>0.76</v>
      </c>
      <c r="J15">
        <f>'MainStation-OBS'!AO15</f>
        <v>0.8</v>
      </c>
      <c r="K15">
        <f>'MainStation-OBS'!AQ15</f>
        <v>0.85</v>
      </c>
      <c r="L15">
        <f>'MainStation-OBS'!AS15</f>
        <v>0.88</v>
      </c>
      <c r="M15">
        <f>'MainStation-OBS'!AU15</f>
        <v>0.91</v>
      </c>
      <c r="N15" s="146">
        <f>'MainStation-OBS'!AW15</f>
        <v>0.93</v>
      </c>
      <c r="O15" s="146">
        <f>'MainStation-OBS'!AY15</f>
        <v>0.95</v>
      </c>
      <c r="P15" s="146">
        <f>'MainStation-OBS'!BA15</f>
        <v>0</v>
      </c>
      <c r="Q15" s="146">
        <f>'MainStation-OBS'!BC15</f>
        <v>0</v>
      </c>
      <c r="R15" s="146">
        <f>'MainStation-OBS'!BE15</f>
        <v>0</v>
      </c>
    </row>
    <row r="16" spans="1:18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'MainStation-OBS'!AG16</f>
        <v>0.92</v>
      </c>
      <c r="G16">
        <f>'MainStation-OBS'!AI16</f>
        <v>0.96</v>
      </c>
      <c r="H16">
        <f>'MainStation-OBS'!AK16</f>
        <v>1</v>
      </c>
      <c r="I16">
        <f>'MainStation-OBS'!AM16</f>
        <v>1.08</v>
      </c>
      <c r="J16">
        <f>'MainStation-OBS'!AO16</f>
        <v>1.1299999999999999</v>
      </c>
      <c r="K16">
        <f>'MainStation-OBS'!AQ16</f>
        <v>1.17</v>
      </c>
      <c r="L16">
        <f>'MainStation-OBS'!AS16</f>
        <v>1.19</v>
      </c>
      <c r="M16">
        <f>'MainStation-OBS'!AU16</f>
        <v>1.21</v>
      </c>
      <c r="N16" s="146">
        <f>'MainStation-OBS'!AW16</f>
        <v>1.2</v>
      </c>
      <c r="O16" s="146">
        <f>'MainStation-OBS'!AY16</f>
        <v>1.21</v>
      </c>
      <c r="P16" s="146">
        <f>'MainStation-OBS'!BA16</f>
        <v>0</v>
      </c>
      <c r="Q16" s="146">
        <f>'MainStation-OBS'!BC16</f>
        <v>0</v>
      </c>
      <c r="R16" s="146">
        <f>'MainStation-OBS'!BE16</f>
        <v>0</v>
      </c>
    </row>
    <row r="17" spans="1:18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'MainStation-OBS'!AE17</f>
        <v>1.62</v>
      </c>
      <c r="F17">
        <f>'MainStation-OBS'!AG17</f>
        <v>1.4</v>
      </c>
      <c r="G17">
        <f>'MainStation-OBS'!AI17</f>
        <v>1.44</v>
      </c>
      <c r="H17">
        <f>'MainStation-OBS'!AK17</f>
        <v>1.46</v>
      </c>
      <c r="I17">
        <f>'MainStation-OBS'!AM17</f>
        <v>1.35</v>
      </c>
      <c r="J17">
        <f>'MainStation-OBS'!AO17</f>
        <v>1.39</v>
      </c>
      <c r="K17">
        <f>'MainStation-OBS'!AQ17</f>
        <v>1.39</v>
      </c>
      <c r="L17">
        <f>'MainStation-OBS'!AS17</f>
        <v>1.42</v>
      </c>
      <c r="M17">
        <f>'MainStation-OBS'!AU17</f>
        <v>1.42</v>
      </c>
      <c r="N17" s="146">
        <f>'MainStation-OBS'!AW17</f>
        <v>1.38</v>
      </c>
      <c r="O17" s="146">
        <f>'MainStation-OBS'!AY17</f>
        <v>1.38</v>
      </c>
      <c r="P17" s="146">
        <f>'MainStation-OBS'!BA17</f>
        <v>0</v>
      </c>
      <c r="Q17" s="146">
        <f>'MainStation-OBS'!BC17</f>
        <v>0</v>
      </c>
      <c r="R17" s="146">
        <f>'MainStation-OBS'!BE17</f>
        <v>0</v>
      </c>
    </row>
    <row r="18" spans="1:18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'MainStation-OBS'!AE18</f>
        <v>0</v>
      </c>
      <c r="F18">
        <f>'MainStation-OBS'!AG18</f>
        <v>1.66</v>
      </c>
      <c r="G18">
        <f>'MainStation-OBS'!AI18</f>
        <v>1.67</v>
      </c>
      <c r="H18">
        <f>'MainStation-OBS'!AK18</f>
        <v>1.68</v>
      </c>
      <c r="I18">
        <f>'MainStation-OBS'!AM18</f>
        <v>1.66</v>
      </c>
      <c r="J18">
        <f>'MainStation-OBS'!AO18</f>
        <v>1.67</v>
      </c>
      <c r="K18">
        <f>'MainStation-OBS'!AQ18</f>
        <v>1.67</v>
      </c>
      <c r="L18">
        <f>'MainStation-OBS'!AS18</f>
        <v>1.68</v>
      </c>
      <c r="M18">
        <f>'MainStation-OBS'!AU18</f>
        <v>1.71</v>
      </c>
      <c r="N18" s="146">
        <f>'MainStation-OBS'!AW18</f>
        <v>1.67</v>
      </c>
      <c r="O18" s="146">
        <f>'MainStation-OBS'!AY18</f>
        <v>1.65</v>
      </c>
      <c r="P18" s="146">
        <f>'MainStation-OBS'!BA18</f>
        <v>0</v>
      </c>
      <c r="Q18" s="146">
        <f>'MainStation-OBS'!BC18</f>
        <v>0</v>
      </c>
      <c r="R18" s="146">
        <f>'MainStation-OBS'!BE18</f>
        <v>0</v>
      </c>
    </row>
    <row r="19" spans="1:18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'MainStation-OBS'!AE19</f>
        <v>0</v>
      </c>
      <c r="F19">
        <f>'MainStation-OBS'!AG19</f>
        <v>0.37</v>
      </c>
      <c r="G19">
        <f>'MainStation-OBS'!AI19</f>
        <v>0.36</v>
      </c>
      <c r="H19">
        <f>'MainStation-OBS'!AK19</f>
        <v>0.38</v>
      </c>
      <c r="I19">
        <f>'MainStation-OBS'!AM19</f>
        <v>0.41</v>
      </c>
      <c r="J19">
        <f>'MainStation-OBS'!AO19</f>
        <v>0.44</v>
      </c>
      <c r="K19">
        <f>'MainStation-OBS'!AQ19</f>
        <v>0.47</v>
      </c>
      <c r="L19">
        <f>'MainStation-OBS'!AS19</f>
        <v>0.52</v>
      </c>
      <c r="M19">
        <f>'MainStation-OBS'!AU19</f>
        <v>0.54</v>
      </c>
      <c r="N19" s="146">
        <f>'MainStation-OBS'!AW19</f>
        <v>0.56000000000000005</v>
      </c>
      <c r="O19" s="146">
        <f>'MainStation-OBS'!AY19</f>
        <v>0.57999999999999996</v>
      </c>
      <c r="P19" s="146">
        <f>'MainStation-OBS'!BA19</f>
        <v>0</v>
      </c>
      <c r="Q19" s="146">
        <f>'MainStation-OBS'!BC19</f>
        <v>0</v>
      </c>
      <c r="R19" s="146">
        <f>'MainStation-OBS'!BE19</f>
        <v>0</v>
      </c>
    </row>
    <row r="20" spans="1:18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'MainStation-OBS'!AE20</f>
        <v>0</v>
      </c>
      <c r="F20">
        <f>'MainStation-OBS'!AG20</f>
        <v>0</v>
      </c>
      <c r="G20">
        <f>'MainStation-OBS'!AI20</f>
        <v>-1.4</v>
      </c>
      <c r="H20">
        <f>'MainStation-OBS'!AK20</f>
        <v>-1.37</v>
      </c>
      <c r="I20">
        <f>'MainStation-OBS'!AM20</f>
        <v>-1.33</v>
      </c>
      <c r="J20">
        <f>'MainStation-OBS'!AO20</f>
        <v>-1.36</v>
      </c>
      <c r="K20">
        <f>'MainStation-OBS'!AQ20</f>
        <v>-1.32</v>
      </c>
      <c r="L20">
        <f>'MainStation-OBS'!AS20</f>
        <v>-1.29</v>
      </c>
      <c r="M20">
        <f>'MainStation-OBS'!AU20</f>
        <v>-1.28</v>
      </c>
      <c r="N20" s="146">
        <f>'MainStation-OBS'!AW20</f>
        <v>-1.28</v>
      </c>
      <c r="O20" s="146">
        <f>'MainStation-OBS'!AY20</f>
        <v>-1.28</v>
      </c>
      <c r="P20" s="146">
        <f>'MainStation-OBS'!BA20</f>
        <v>0</v>
      </c>
      <c r="Q20" s="146">
        <f>'MainStation-OBS'!BC20</f>
        <v>0</v>
      </c>
      <c r="R20" s="146">
        <f>'MainStation-OBS'!BE20</f>
        <v>0</v>
      </c>
    </row>
    <row r="21" spans="1:18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'MainStation-OBS'!AE21</f>
        <v>0</v>
      </c>
      <c r="F21">
        <f>'MainStation-OBS'!AG21</f>
        <v>1.18</v>
      </c>
      <c r="G21">
        <f>'MainStation-OBS'!AI21</f>
        <v>1.1299999999999999</v>
      </c>
      <c r="H21">
        <f>'MainStation-OBS'!AK21</f>
        <v>1.1200000000000001</v>
      </c>
      <c r="I21">
        <f>'MainStation-OBS'!AM21</f>
        <v>1.1200000000000001</v>
      </c>
      <c r="J21">
        <f>'MainStation-OBS'!AO21</f>
        <v>1.1299999999999999</v>
      </c>
      <c r="K21">
        <f>'MainStation-OBS'!AQ21</f>
        <v>1.1200000000000001</v>
      </c>
      <c r="L21">
        <f>'MainStation-OBS'!AS21</f>
        <v>1.1299999999999999</v>
      </c>
      <c r="M21">
        <f>'MainStation-OBS'!AU21</f>
        <v>1.1299999999999999</v>
      </c>
      <c r="N21" s="146">
        <f>'MainStation-OBS'!AW21</f>
        <v>1.1299999999999999</v>
      </c>
      <c r="O21" s="146">
        <f>'MainStation-OBS'!AY21</f>
        <v>1.1299999999999999</v>
      </c>
      <c r="P21" s="146">
        <f>'MainStation-OBS'!BA21</f>
        <v>0</v>
      </c>
      <c r="Q21" s="146">
        <f>'MainStation-OBS'!BC21</f>
        <v>0</v>
      </c>
      <c r="R21" s="146">
        <f>'MainStation-OBS'!BE21</f>
        <v>0</v>
      </c>
    </row>
    <row r="22" spans="1:18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'MainStation-OBS'!AE22</f>
        <v>0</v>
      </c>
      <c r="F22">
        <f>'MainStation-OBS'!AG22</f>
        <v>1.5</v>
      </c>
      <c r="G22">
        <f>'MainStation-OBS'!AI22</f>
        <v>1.57</v>
      </c>
      <c r="H22">
        <f>'MainStation-OBS'!AK22</f>
        <v>1.61</v>
      </c>
      <c r="I22">
        <f>'MainStation-OBS'!AM22</f>
        <v>1.66</v>
      </c>
      <c r="J22">
        <f>'MainStation-OBS'!AO22</f>
        <v>1.66</v>
      </c>
      <c r="K22">
        <f>'MainStation-OBS'!AQ22</f>
        <v>1.7</v>
      </c>
      <c r="L22">
        <f>'MainStation-OBS'!AS22</f>
        <v>1.71</v>
      </c>
      <c r="M22">
        <f>'MainStation-OBS'!AU22</f>
        <v>1.71</v>
      </c>
      <c r="N22" s="146">
        <f>'MainStation-OBS'!AW22</f>
        <v>1.7</v>
      </c>
      <c r="O22" s="146">
        <f>'MainStation-OBS'!AY22</f>
        <v>1.69</v>
      </c>
      <c r="P22" s="146">
        <f>'MainStation-OBS'!BA22</f>
        <v>0</v>
      </c>
      <c r="Q22" s="146">
        <f>'MainStation-OBS'!BC22</f>
        <v>0</v>
      </c>
      <c r="R22" s="146">
        <f>'MainStation-OBS'!BE22</f>
        <v>0</v>
      </c>
    </row>
    <row r="23" spans="1:18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'MainStation-OBS'!AE23</f>
        <v>0</v>
      </c>
      <c r="F23">
        <f>'MainStation-OBS'!AG23</f>
        <v>-0.32</v>
      </c>
      <c r="G23">
        <f>'MainStation-OBS'!AI23</f>
        <v>-0.24</v>
      </c>
      <c r="H23">
        <f>'MainStation-OBS'!AK23</f>
        <v>-0.33</v>
      </c>
      <c r="I23">
        <f>'MainStation-OBS'!AM23</f>
        <v>-0.34</v>
      </c>
      <c r="J23">
        <f>'MainStation-OBS'!AO23</f>
        <v>-0.2</v>
      </c>
      <c r="K23">
        <f>'MainStation-OBS'!AQ23</f>
        <v>-0.16</v>
      </c>
      <c r="L23">
        <f>'MainStation-OBS'!AS23</f>
        <v>-0.14000000000000001</v>
      </c>
      <c r="M23">
        <f>'MainStation-OBS'!AU23</f>
        <v>-0.17</v>
      </c>
      <c r="N23" s="146">
        <f>'MainStation-OBS'!AW23</f>
        <v>-0.12</v>
      </c>
      <c r="O23" s="146">
        <f>'MainStation-OBS'!AY23</f>
        <v>-1.1000000000000001</v>
      </c>
      <c r="P23" s="146">
        <f>'MainStation-OBS'!BA23</f>
        <v>0</v>
      </c>
      <c r="Q23" s="146">
        <f>'MainStation-OBS'!BC23</f>
        <v>0</v>
      </c>
      <c r="R23" s="146">
        <f>'MainStation-OBS'!BE23</f>
        <v>0</v>
      </c>
    </row>
    <row r="24" spans="1:18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'MainStation-OBS'!AE24</f>
        <v>0</v>
      </c>
      <c r="F24">
        <f>'MainStation-OBS'!AG24</f>
        <v>0.19</v>
      </c>
      <c r="G24">
        <f>'MainStation-OBS'!AI24</f>
        <v>0.2</v>
      </c>
      <c r="H24">
        <f>'MainStation-OBS'!AK24</f>
        <v>0.22</v>
      </c>
      <c r="I24">
        <f>'MainStation-OBS'!AM24</f>
        <v>0.24</v>
      </c>
      <c r="J24">
        <f>'MainStation-OBS'!AO24</f>
        <v>0.27</v>
      </c>
      <c r="K24">
        <f>'MainStation-OBS'!AQ24</f>
        <v>0.3</v>
      </c>
      <c r="L24">
        <f>'MainStation-OBS'!AS24</f>
        <v>0.33</v>
      </c>
      <c r="M24">
        <f>'MainStation-OBS'!AU24</f>
        <v>0.36</v>
      </c>
      <c r="N24" s="146">
        <f>'MainStation-OBS'!AW24</f>
        <v>0.38</v>
      </c>
      <c r="O24" s="146">
        <f>'MainStation-OBS'!AY24</f>
        <v>0.41</v>
      </c>
      <c r="P24" s="146">
        <f>'MainStation-OBS'!BA24</f>
        <v>0</v>
      </c>
      <c r="Q24" s="146">
        <f>'MainStation-OBS'!BC24</f>
        <v>0</v>
      </c>
      <c r="R24" s="146">
        <f>'MainStation-OBS'!BE24</f>
        <v>0</v>
      </c>
    </row>
    <row r="25" spans="1:18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'MainStation-OBS'!AE25</f>
        <v>0</v>
      </c>
      <c r="F25">
        <f>'MainStation-OBS'!AG25</f>
        <v>0</v>
      </c>
      <c r="G25">
        <f>'MainStation-OBS'!AI25</f>
        <v>0.04</v>
      </c>
      <c r="H25">
        <f>'MainStation-OBS'!AK25</f>
        <v>0.04</v>
      </c>
      <c r="I25">
        <f>'MainStation-OBS'!AM25</f>
        <v>0.06</v>
      </c>
      <c r="J25">
        <f>'MainStation-OBS'!AO25</f>
        <v>0.11</v>
      </c>
      <c r="K25">
        <f>'MainStation-OBS'!AQ25</f>
        <v>0.16</v>
      </c>
      <c r="L25">
        <f>'MainStation-OBS'!AS25</f>
        <v>0.18</v>
      </c>
      <c r="M25">
        <f>'MainStation-OBS'!AU25</f>
        <v>0.2</v>
      </c>
      <c r="N25" s="146">
        <f>'MainStation-OBS'!AW25</f>
        <v>0.22</v>
      </c>
      <c r="O25" s="146">
        <f>'MainStation-OBS'!AY25</f>
        <v>0.24</v>
      </c>
      <c r="P25" s="146">
        <f>'MainStation-OBS'!BA25</f>
        <v>0</v>
      </c>
      <c r="Q25" s="146">
        <f>'MainStation-OBS'!BC25</f>
        <v>0</v>
      </c>
      <c r="R25" s="146">
        <f>'MainStation-OBS'!BE25</f>
        <v>0</v>
      </c>
    </row>
    <row r="26" spans="1:18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'MainStation-OBS'!AE26</f>
        <v>0</v>
      </c>
      <c r="F26">
        <f>'MainStation-OBS'!AG26</f>
        <v>-0.4</v>
      </c>
      <c r="G26">
        <f>'MainStation-OBS'!AI26</f>
        <v>-0.3</v>
      </c>
      <c r="H26">
        <f>'MainStation-OBS'!AK26</f>
        <v>-0.55000000000000004</v>
      </c>
      <c r="I26">
        <f>'MainStation-OBS'!AM26</f>
        <v>-0.6</v>
      </c>
      <c r="J26">
        <f>'MainStation-OBS'!AO26</f>
        <v>-0.2</v>
      </c>
      <c r="K26">
        <f>'MainStation-OBS'!AQ26</f>
        <v>-0.2</v>
      </c>
      <c r="L26">
        <f>'MainStation-OBS'!AS26</f>
        <v>-0.2</v>
      </c>
      <c r="M26">
        <f>'MainStation-OBS'!AU26</f>
        <v>-0.18</v>
      </c>
      <c r="N26" s="146">
        <f>'MainStation-OBS'!AW26</f>
        <v>-0.25</v>
      </c>
      <c r="O26" s="146">
        <f>'MainStation-OBS'!AY26</f>
        <v>-0.12</v>
      </c>
      <c r="P26" s="146">
        <f>'MainStation-OBS'!BA26</f>
        <v>0</v>
      </c>
      <c r="Q26" s="146">
        <f>'MainStation-OBS'!BC26</f>
        <v>0</v>
      </c>
      <c r="R26" s="146">
        <f>'MainStation-OBS'!BE26</f>
        <v>0</v>
      </c>
    </row>
    <row r="27" spans="1:18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'MainStation-OBS'!AE27</f>
        <v>0</v>
      </c>
      <c r="F27">
        <f>'MainStation-OBS'!AG27</f>
        <v>0</v>
      </c>
      <c r="G27">
        <f>'MainStation-OBS'!AI27</f>
        <v>0.77</v>
      </c>
      <c r="H27">
        <f>'MainStation-OBS'!AK27</f>
        <v>0.8</v>
      </c>
      <c r="I27">
        <f>'MainStation-OBS'!AM27</f>
        <v>0.87</v>
      </c>
      <c r="J27">
        <f>'MainStation-OBS'!AO27</f>
        <v>0.91</v>
      </c>
      <c r="K27">
        <f>'MainStation-OBS'!AQ27</f>
        <v>0.95</v>
      </c>
      <c r="L27">
        <f>'MainStation-OBS'!AS27</f>
        <v>0.97</v>
      </c>
      <c r="M27">
        <f>'MainStation-OBS'!AU27</f>
        <v>0.98</v>
      </c>
      <c r="N27" s="146">
        <f>'MainStation-OBS'!AW27</f>
        <v>0.98</v>
      </c>
      <c r="O27" s="146">
        <f>'MainStation-OBS'!AY27</f>
        <v>0.98</v>
      </c>
      <c r="P27" s="146" t="str">
        <f>'MainStation-OBS'!BA27</f>
        <v>trend e07</v>
      </c>
      <c r="Q27" s="146">
        <f>'MainStation-OBS'!BC27</f>
        <v>0</v>
      </c>
      <c r="R27" s="146">
        <f>'MainStation-OBS'!BE27</f>
        <v>0</v>
      </c>
    </row>
    <row r="28" spans="1:18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'MainStation-OBS'!AE28</f>
        <v>0</v>
      </c>
      <c r="F28">
        <f>'MainStation-OBS'!AG28</f>
        <v>0</v>
      </c>
      <c r="G28">
        <f>'MainStation-OBS'!AI28</f>
        <v>0</v>
      </c>
      <c r="H28">
        <f>'MainStation-OBS'!AK28</f>
        <v>0</v>
      </c>
      <c r="I28">
        <f>'MainStation-OBS'!AM28</f>
        <v>0</v>
      </c>
      <c r="K28">
        <f>'MainStation-OBS'!AQ28</f>
        <v>-1.2</v>
      </c>
      <c r="L28">
        <f>'MainStation-OBS'!AS28</f>
        <v>-1.03</v>
      </c>
      <c r="M28">
        <f>'MainStation-OBS'!AU28</f>
        <v>-0.97</v>
      </c>
      <c r="N28" s="146">
        <f>'MainStation-OBS'!AW28</f>
        <v>-0.9</v>
      </c>
      <c r="O28" s="146">
        <f>'MainStation-OBS'!AY28</f>
        <v>-0.89</v>
      </c>
      <c r="P28" s="146">
        <f>'MainStation-OBS'!BA28</f>
        <v>0</v>
      </c>
      <c r="Q28" s="146">
        <f>'MainStation-OBS'!BC28</f>
        <v>0</v>
      </c>
      <c r="R28" s="146">
        <f>'MainStation-OBS'!BE28</f>
        <v>0</v>
      </c>
    </row>
    <row r="29" spans="1:18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'MainStation-OBS'!AE29</f>
        <v>0</v>
      </c>
      <c r="F29">
        <f>'MainStation-OBS'!AG29</f>
        <v>0</v>
      </c>
      <c r="G29">
        <f>'MainStation-OBS'!AI29</f>
        <v>0</v>
      </c>
      <c r="H29">
        <f>'MainStation-OBS'!AK29</f>
        <v>0</v>
      </c>
      <c r="I29">
        <f>'MainStation-OBS'!AM29</f>
        <v>0</v>
      </c>
      <c r="K29">
        <f>'MainStation-OBS'!AQ29</f>
        <v>-0.45</v>
      </c>
      <c r="L29">
        <f>'MainStation-OBS'!AS29</f>
        <v>-0.36</v>
      </c>
      <c r="M29">
        <f>'MainStation-OBS'!AU29</f>
        <v>-0.32</v>
      </c>
      <c r="N29" s="146">
        <f>'MainStation-OBS'!AW29</f>
        <v>-0.28000000000000003</v>
      </c>
      <c r="O29" s="146">
        <f>'MainStation-OBS'!AY29</f>
        <v>-0.28000000000000003</v>
      </c>
      <c r="P29" s="146">
        <f>'MainStation-OBS'!BA29</f>
        <v>0</v>
      </c>
      <c r="Q29" s="146">
        <f>'MainStation-OBS'!BC29</f>
        <v>0</v>
      </c>
      <c r="R29" s="146">
        <f>'MainStation-OBS'!BE29</f>
        <v>0</v>
      </c>
    </row>
    <row r="30" spans="1:18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'MainStation-OBS'!AE30</f>
        <v>0</v>
      </c>
      <c r="F30">
        <f>'MainStation-OBS'!AG30</f>
        <v>0</v>
      </c>
      <c r="G30">
        <f>'MainStation-OBS'!AI30</f>
        <v>0</v>
      </c>
      <c r="H30">
        <f>'MainStation-OBS'!AK30</f>
        <v>0</v>
      </c>
      <c r="I30">
        <f>'MainStation-OBS'!AM30</f>
        <v>0</v>
      </c>
      <c r="K30">
        <f>'MainStation-OBS'!AQ30</f>
        <v>0.54</v>
      </c>
      <c r="L30">
        <f>'MainStation-OBS'!AS30</f>
        <v>0.56000000000000005</v>
      </c>
      <c r="M30">
        <f>'MainStation-OBS'!AU30</f>
        <v>0.57999999999999996</v>
      </c>
      <c r="N30" s="146">
        <f>'MainStation-OBS'!AW30</f>
        <v>0.57999999999999996</v>
      </c>
      <c r="O30" s="146">
        <f>'MainStation-OBS'!AY30</f>
        <v>0.6</v>
      </c>
      <c r="P30" s="146">
        <f>'MainStation-OBS'!BA30</f>
        <v>0</v>
      </c>
      <c r="Q30" s="146">
        <f>'MainStation-OBS'!BC30</f>
        <v>0</v>
      </c>
      <c r="R30" s="146">
        <f>'MainStation-OBS'!BE30</f>
        <v>0</v>
      </c>
    </row>
    <row r="31" spans="1:18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'MainStation-OBS'!AE31</f>
        <v>0</v>
      </c>
      <c r="F31">
        <f>'MainStation-OBS'!AG31</f>
        <v>0</v>
      </c>
      <c r="G31">
        <f>'MainStation-OBS'!AI31</f>
        <v>0</v>
      </c>
      <c r="H31">
        <f>'MainStation-OBS'!AK31</f>
        <v>0</v>
      </c>
      <c r="I31">
        <f>'MainStation-OBS'!AM31</f>
        <v>0</v>
      </c>
      <c r="K31">
        <f>'MainStation-OBS'!AQ31</f>
        <v>-1.74</v>
      </c>
      <c r="L31">
        <f>'MainStation-OBS'!AS31</f>
        <v>-1.7</v>
      </c>
      <c r="M31">
        <f>'MainStation-OBS'!AU31</f>
        <v>-1.64</v>
      </c>
      <c r="N31" s="146">
        <f>'MainStation-OBS'!AW31</f>
        <v>-1.6</v>
      </c>
      <c r="O31" s="146">
        <f>'MainStation-OBS'!AY31</f>
        <v>-1.56</v>
      </c>
      <c r="P31" s="146">
        <f>'MainStation-OBS'!BA31</f>
        <v>0</v>
      </c>
      <c r="Q31" s="146">
        <f>'MainStation-OBS'!BC31</f>
        <v>0</v>
      </c>
      <c r="R31" s="146">
        <f>'MainStation-OBS'!BE31</f>
        <v>0</v>
      </c>
    </row>
    <row r="32" spans="1:18">
      <c r="D32">
        <v>30</v>
      </c>
      <c r="E32">
        <f>'MainStation-OBS'!AE32</f>
        <v>0</v>
      </c>
      <c r="F32">
        <f>'MainStation-OBS'!AG32</f>
        <v>0</v>
      </c>
      <c r="G32">
        <f>'MainStation-OBS'!AI32</f>
        <v>0</v>
      </c>
      <c r="H32">
        <f>'MainStation-OBS'!AK32</f>
        <v>0</v>
      </c>
      <c r="I32">
        <f>'MainStation-OBS'!AM32</f>
        <v>0</v>
      </c>
      <c r="N32" s="146"/>
      <c r="O32" s="146"/>
      <c r="P32" s="146"/>
      <c r="Q32" s="146"/>
      <c r="R32" s="146"/>
    </row>
    <row r="33" spans="1:18">
      <c r="D33">
        <v>31</v>
      </c>
      <c r="E33">
        <f>'MainStation-OBS'!AE33</f>
        <v>0</v>
      </c>
      <c r="F33">
        <f>'MainStation-OBS'!AG33</f>
        <v>0</v>
      </c>
      <c r="G33">
        <f>'MainStation-OBS'!AI33</f>
        <v>0</v>
      </c>
      <c r="H33">
        <f>'MainStation-OBS'!AK33</f>
        <v>0</v>
      </c>
      <c r="I33">
        <f>'MainStation-OBS'!AM33</f>
        <v>0</v>
      </c>
      <c r="N33" s="146"/>
      <c r="O33" s="146"/>
      <c r="P33" s="146"/>
      <c r="Q33" s="146"/>
      <c r="R33" s="146"/>
    </row>
    <row r="34" spans="1:18">
      <c r="B34" t="str">
        <f>'MainStation-OBS'!B34</f>
        <v>ด้านตะวันตก</v>
      </c>
      <c r="D34">
        <v>32</v>
      </c>
      <c r="E34">
        <f>'MainStation-OBS'!AE34</f>
        <v>0</v>
      </c>
      <c r="F34">
        <f>'MainStation-OBS'!AG34</f>
        <v>0</v>
      </c>
      <c r="G34">
        <f>'MainStation-OBS'!AI34</f>
        <v>0</v>
      </c>
      <c r="H34">
        <f>'MainStation-OBS'!AK34</f>
        <v>0</v>
      </c>
      <c r="I34">
        <f>'MainStation-OBS'!AM34</f>
        <v>0</v>
      </c>
      <c r="N34" s="146"/>
      <c r="O34" s="146"/>
      <c r="P34" s="146"/>
      <c r="Q34" s="146"/>
      <c r="R34" s="146"/>
    </row>
    <row r="35" spans="1:18">
      <c r="A35" t="str">
        <f>'MainStation-OBS'!A35</f>
        <v>W01</v>
      </c>
      <c r="B35" t="str">
        <f>'MainStation-OBS'!B35</f>
        <v>W1</v>
      </c>
      <c r="C35" t="str">
        <f>'MainStation-OBS'!C35</f>
        <v>ค.ทวีวัฒนา ศาลาธรรมสพน์</v>
      </c>
      <c r="D35">
        <v>33</v>
      </c>
      <c r="E35">
        <f>'MainStation-OBS'!AE35</f>
        <v>2.63</v>
      </c>
      <c r="F35">
        <f>'MainStation-OBS'!AG35</f>
        <v>2.64</v>
      </c>
      <c r="G35">
        <f>'MainStation-OBS'!AI35</f>
        <v>2.64</v>
      </c>
      <c r="H35">
        <f>'MainStation-OBS'!AK35</f>
        <v>2.64</v>
      </c>
      <c r="I35">
        <f>'MainStation-OBS'!AM35</f>
        <v>2.65</v>
      </c>
      <c r="J35">
        <f>'MainStation-OBS'!AO35</f>
        <v>2.62</v>
      </c>
      <c r="K35">
        <f>'MainStation-OBS'!AQ35</f>
        <v>2.6</v>
      </c>
      <c r="L35">
        <f>'MainStation-OBS'!AS35</f>
        <v>2.58</v>
      </c>
      <c r="M35">
        <f>'MainStation-OBS'!AU35</f>
        <v>2.58</v>
      </c>
      <c r="N35" s="146">
        <f>'MainStation-OBS'!AW35</f>
        <v>2.5299999999999998</v>
      </c>
      <c r="O35" s="146">
        <f>'MainStation-OBS'!AY35</f>
        <v>2.4900000000000002</v>
      </c>
      <c r="P35" s="146">
        <f>'MainStation-OBS'!BA35</f>
        <v>0</v>
      </c>
      <c r="Q35" s="146">
        <f>'MainStation-OBS'!BC35</f>
        <v>0</v>
      </c>
      <c r="R35" s="146">
        <f>'MainStation-OBS'!BE35</f>
        <v>0</v>
      </c>
    </row>
    <row r="36" spans="1:18">
      <c r="A36" t="str">
        <f>'MainStation-OBS'!A36</f>
        <v>W23</v>
      </c>
      <c r="B36" t="str">
        <f>'MainStation-OBS'!B36</f>
        <v>W2</v>
      </c>
      <c r="C36" t="str">
        <f>'MainStation-OBS'!C36</f>
        <v>ศาลาแดง / ทวีวัฒนา</v>
      </c>
      <c r="D36">
        <v>34</v>
      </c>
      <c r="E36">
        <f>'MainStation-OBS'!AE36</f>
        <v>0</v>
      </c>
      <c r="F36">
        <f>'MainStation-OBS'!AG36</f>
        <v>0.93</v>
      </c>
      <c r="G36">
        <f>'MainStation-OBS'!AI36</f>
        <v>0.93</v>
      </c>
      <c r="H36">
        <f>'MainStation-OBS'!AK36</f>
        <v>0.93</v>
      </c>
      <c r="I36">
        <f>'MainStation-OBS'!AM36</f>
        <v>0.93</v>
      </c>
      <c r="J36">
        <f>'MainStation-OBS'!AO36</f>
        <v>0.93</v>
      </c>
      <c r="K36">
        <f>'MainStation-OBS'!AQ36</f>
        <v>1.5</v>
      </c>
      <c r="L36">
        <f>'MainStation-OBS'!AS36</f>
        <v>1.53</v>
      </c>
      <c r="M36">
        <f>'MainStation-OBS'!AU36</f>
        <v>1.51</v>
      </c>
      <c r="N36" s="146">
        <f>'MainStation-OBS'!AW36</f>
        <v>1.49</v>
      </c>
      <c r="O36" s="146">
        <f>'MainStation-OBS'!AY36</f>
        <v>1.47</v>
      </c>
      <c r="P36" s="146" t="str">
        <f>'MainStation-OBS'!BA36</f>
        <v>trend gamling</v>
      </c>
      <c r="Q36" s="146">
        <f>'MainStation-OBS'!BC36</f>
        <v>0</v>
      </c>
      <c r="R36" s="146">
        <f>'MainStation-OBS'!BE36</f>
        <v>0</v>
      </c>
    </row>
    <row r="37" spans="1:18">
      <c r="A37" t="str">
        <f>'MainStation-OBS'!A37</f>
        <v>W08</v>
      </c>
      <c r="B37" t="str">
        <f>'MainStation-OBS'!B37</f>
        <v>W3</v>
      </c>
      <c r="C37" t="str">
        <f>'MainStation-OBS'!C37</f>
        <v>บางหว้า ถ.เพชรเกษม﻿﻿</v>
      </c>
      <c r="D37">
        <v>35</v>
      </c>
      <c r="E37">
        <f>'MainStation-OBS'!AE37</f>
        <v>0.74</v>
      </c>
      <c r="F37">
        <f>'MainStation-OBS'!AG37</f>
        <v>0.89</v>
      </c>
      <c r="G37">
        <f>'MainStation-OBS'!AI37</f>
        <v>1.1000000000000001</v>
      </c>
      <c r="H37">
        <f>'MainStation-OBS'!AK37</f>
        <v>0.64</v>
      </c>
      <c r="I37">
        <f>'MainStation-OBS'!AM37</f>
        <v>0.84</v>
      </c>
      <c r="J37">
        <f>'MainStation-OBS'!AO37</f>
        <v>0.92</v>
      </c>
      <c r="K37">
        <f>'MainStation-OBS'!AQ37</f>
        <v>1.1100000000000001</v>
      </c>
      <c r="L37">
        <f>'MainStation-OBS'!AS37</f>
        <v>1.1100000000000001</v>
      </c>
      <c r="M37">
        <f>'MainStation-OBS'!AU37</f>
        <v>1.1299999999999999</v>
      </c>
      <c r="N37" s="146">
        <f>'MainStation-OBS'!AW37</f>
        <v>1.1200000000000001</v>
      </c>
      <c r="O37" s="146">
        <f>'MainStation-OBS'!AY37</f>
        <v>1.1200000000000001</v>
      </c>
      <c r="P37" s="146">
        <f>'MainStation-OBS'!BA37</f>
        <v>0</v>
      </c>
      <c r="Q37" s="146">
        <f>'MainStation-OBS'!BC37</f>
        <v>0</v>
      </c>
      <c r="R37" s="146">
        <f>'MainStation-OBS'!BE37</f>
        <v>0</v>
      </c>
    </row>
    <row r="38" spans="1:18">
      <c r="A38" t="str">
        <f>'MainStation-OBS'!A38</f>
        <v>W12</v>
      </c>
      <c r="B38" t="str">
        <f>'MainStation-OBS'!B38</f>
        <v>W4</v>
      </c>
      <c r="C38" t="str">
        <f>'MainStation-OBS'!C38</f>
        <v xml:space="preserve">ค.ภาษีเจริญ หลักสอง/หนองแขม﻿ </v>
      </c>
      <c r="D38">
        <v>36</v>
      </c>
      <c r="E38">
        <f>'MainStation-OBS'!AE38</f>
        <v>0.69</v>
      </c>
      <c r="F38">
        <f>'MainStation-OBS'!AG38</f>
        <v>0.8</v>
      </c>
      <c r="G38">
        <f>'MainStation-OBS'!AI38</f>
        <v>1.04</v>
      </c>
      <c r="H38">
        <f>'MainStation-OBS'!AK38</f>
        <v>1.28</v>
      </c>
      <c r="I38">
        <f>'MainStation-OBS'!AM38</f>
        <v>1.24</v>
      </c>
      <c r="J38">
        <f>'MainStation-OBS'!AO38</f>
        <v>1.25</v>
      </c>
      <c r="K38">
        <f>'MainStation-OBS'!AQ38</f>
        <v>1.25</v>
      </c>
      <c r="L38">
        <f>'MainStation-OBS'!AS38</f>
        <v>1.25</v>
      </c>
      <c r="M38">
        <f>'MainStation-OBS'!AU38</f>
        <v>1.25</v>
      </c>
      <c r="N38" s="146">
        <f>'MainStation-OBS'!AW38</f>
        <v>1.25</v>
      </c>
      <c r="O38" s="146">
        <f>'MainStation-OBS'!AY38</f>
        <v>1.25</v>
      </c>
      <c r="P38" s="146">
        <f>'MainStation-OBS'!BA38</f>
        <v>0</v>
      </c>
      <c r="Q38" s="146">
        <f>'MainStation-OBS'!BC38</f>
        <v>0</v>
      </c>
      <c r="R38" s="146">
        <f>'MainStation-OBS'!BE38</f>
        <v>0</v>
      </c>
    </row>
    <row r="39" spans="1:18">
      <c r="A39" t="str">
        <f>'MainStation-OBS'!A39</f>
        <v>W24</v>
      </c>
      <c r="B39" t="str">
        <f>'MainStation-OBS'!B39</f>
        <v>W5</v>
      </c>
      <c r="C39" t="str">
        <f>'MainStation-OBS'!C39</f>
        <v>บางน้ำจืด﻿ สมุทรสาคร</v>
      </c>
      <c r="D39">
        <v>37</v>
      </c>
      <c r="E39">
        <f>'MainStation-OBS'!AE39</f>
        <v>0.5</v>
      </c>
      <c r="F39">
        <f>'MainStation-OBS'!AG39</f>
        <v>0.57999999999999996</v>
      </c>
      <c r="G39">
        <f>'MainStation-OBS'!AI39</f>
        <v>0.76</v>
      </c>
      <c r="H39">
        <f>'MainStation-OBS'!AK39</f>
        <v>0.99</v>
      </c>
      <c r="I39">
        <f>'MainStation-OBS'!AM39</f>
        <v>1.22</v>
      </c>
      <c r="J39">
        <f>'MainStation-OBS'!AO39</f>
        <v>1.31</v>
      </c>
      <c r="K39">
        <f>'MainStation-OBS'!AQ39</f>
        <v>1.35</v>
      </c>
      <c r="L39">
        <f>'MainStation-OBS'!AS39</f>
        <v>1.37</v>
      </c>
      <c r="M39">
        <f>'MainStation-OBS'!AU39</f>
        <v>1.42</v>
      </c>
      <c r="N39" s="146">
        <f>'MainStation-OBS'!AW39</f>
        <v>1.42</v>
      </c>
      <c r="O39" s="146">
        <f>'MainStation-OBS'!AY39</f>
        <v>1.43</v>
      </c>
      <c r="P39" s="146">
        <f>'MainStation-OBS'!BA39</f>
        <v>0</v>
      </c>
      <c r="Q39" s="146">
        <f>'MainStation-OBS'!BC39</f>
        <v>0</v>
      </c>
      <c r="R39" s="146">
        <f>'MainStation-OBS'!BE39</f>
        <v>0</v>
      </c>
    </row>
    <row r="40" spans="1:18">
      <c r="A40" t="str">
        <f>'MainStation-OBS'!A40</f>
        <v>W05</v>
      </c>
      <c r="B40" t="str">
        <f>'MainStation-OBS'!B40</f>
        <v>W6</v>
      </c>
      <c r="C40" t="str">
        <f>'MainStation-OBS'!C40</f>
        <v>ถ.กาญจนภิเษก / บางแวก﻿﻿﻿﻿﻿</v>
      </c>
      <c r="D40">
        <v>38</v>
      </c>
      <c r="E40">
        <f>'MainStation-OBS'!AE40</f>
        <v>1.1599999999999999</v>
      </c>
      <c r="F40">
        <f>'MainStation-OBS'!AG40</f>
        <v>1.17</v>
      </c>
      <c r="G40">
        <f>'MainStation-OBS'!AI40</f>
        <v>1.17</v>
      </c>
      <c r="H40">
        <f>'MainStation-OBS'!AK40</f>
        <v>1.17</v>
      </c>
      <c r="I40">
        <f>'MainStation-OBS'!AM40</f>
        <v>1.17</v>
      </c>
      <c r="J40">
        <f>'MainStation-OBS'!AO40</f>
        <v>1.17</v>
      </c>
      <c r="K40">
        <f>'MainStation-OBS'!AQ40</f>
        <v>1.17</v>
      </c>
      <c r="L40">
        <f>'MainStation-OBS'!AS40</f>
        <v>1.17</v>
      </c>
      <c r="M40">
        <f>'MainStation-OBS'!AU40</f>
        <v>1.17</v>
      </c>
      <c r="N40" s="146">
        <f>'MainStation-OBS'!AW40</f>
        <v>1.17</v>
      </c>
      <c r="O40" s="146">
        <f>'MainStation-OBS'!AY40</f>
        <v>1.17</v>
      </c>
      <c r="P40" s="146">
        <f>'MainStation-OBS'!BA40</f>
        <v>0</v>
      </c>
      <c r="Q40" s="146">
        <f>'MainStation-OBS'!BC40</f>
        <v>0</v>
      </c>
      <c r="R40" s="146">
        <f>'MainStation-OBS'!BE40</f>
        <v>0</v>
      </c>
    </row>
    <row r="41" spans="1:18">
      <c r="A41" t="str">
        <f>'MainStation-OBS'!A41</f>
        <v>W18</v>
      </c>
      <c r="B41" t="str">
        <f>'MainStation-OBS'!B41</f>
        <v>W7</v>
      </c>
      <c r="C41" t="str">
        <f>'MainStation-OBS'!C41</f>
        <v>ค.พระยาฯ บางขุนเทียน﻿</v>
      </c>
      <c r="D41">
        <v>39</v>
      </c>
      <c r="E41">
        <f>'MainStation-OBS'!AE41</f>
        <v>-1.1200000000000001</v>
      </c>
      <c r="F41">
        <f>'MainStation-OBS'!AG41</f>
        <v>-1.1100000000000001</v>
      </c>
      <c r="G41">
        <f>'MainStation-OBS'!AI41</f>
        <v>-1.1100000000000001</v>
      </c>
      <c r="H41">
        <f>'MainStation-OBS'!AK41</f>
        <v>-1.1100000000000001</v>
      </c>
      <c r="I41">
        <f>'MainStation-OBS'!AM41</f>
        <v>-1.1200000000000001</v>
      </c>
      <c r="J41">
        <f>'MainStation-OBS'!AO41</f>
        <v>-1.1100000000000001</v>
      </c>
      <c r="K41">
        <f>'MainStation-OBS'!AQ41</f>
        <v>-0.8</v>
      </c>
      <c r="L41">
        <f>'MainStation-OBS'!AS41</f>
        <v>-0.6</v>
      </c>
      <c r="M41">
        <f>'MainStation-OBS'!AU41</f>
        <v>-0.42</v>
      </c>
      <c r="N41" s="146">
        <f>'MainStation-OBS'!AW41</f>
        <v>-0.36</v>
      </c>
      <c r="O41" s="146">
        <f>'MainStation-OBS'!AY41</f>
        <v>-0.12</v>
      </c>
      <c r="P41" s="146">
        <f>'MainStation-OBS'!BA41</f>
        <v>0</v>
      </c>
      <c r="Q41" s="146">
        <f>'MainStation-OBS'!BC41</f>
        <v>0</v>
      </c>
      <c r="R41" s="146">
        <f>'MainStation-OBS'!BE41</f>
        <v>0</v>
      </c>
    </row>
    <row r="42" spans="1:18">
      <c r="A42" t="str">
        <f>'MainStation-OBS'!A42</f>
        <v>W17</v>
      </c>
      <c r="B42" t="str">
        <f>'MainStation-OBS'!B42</f>
        <v>W8</v>
      </c>
      <c r="C42" t="str">
        <f>'MainStation-OBS'!C42</f>
        <v>แสมดำ</v>
      </c>
      <c r="D42">
        <v>40</v>
      </c>
      <c r="E42">
        <f>'MainStation-OBS'!AE42</f>
        <v>0</v>
      </c>
      <c r="F42">
        <f>'MainStation-OBS'!AG42</f>
        <v>-0.85</v>
      </c>
      <c r="G42">
        <f>'MainStation-OBS'!AI42</f>
        <v>-0.62</v>
      </c>
      <c r="H42">
        <f>'MainStation-OBS'!AK42</f>
        <v>-0.45</v>
      </c>
      <c r="I42">
        <f>'MainStation-OBS'!AM42</f>
        <v>-0.35</v>
      </c>
      <c r="J42">
        <f>'MainStation-OBS'!AO42</f>
        <v>-0.18</v>
      </c>
      <c r="K42">
        <f>'MainStation-OBS'!AQ42</f>
        <v>-0.3</v>
      </c>
      <c r="L42">
        <f>'MainStation-OBS'!AS42</f>
        <v>-0.28000000000000003</v>
      </c>
      <c r="M42">
        <f>'MainStation-OBS'!AU42</f>
        <v>-0.2</v>
      </c>
      <c r="N42" s="146">
        <f>'MainStation-OBS'!AW42</f>
        <v>-0.2</v>
      </c>
      <c r="O42" s="146">
        <f>'MainStation-OBS'!AY42</f>
        <v>-0.1</v>
      </c>
      <c r="P42" s="146">
        <f>'MainStation-OBS'!BA42</f>
        <v>0</v>
      </c>
      <c r="Q42" s="146">
        <f>'MainStation-OBS'!BC42</f>
        <v>0</v>
      </c>
      <c r="R42" s="146">
        <f>'MainStation-OBS'!BE42</f>
        <v>0</v>
      </c>
    </row>
    <row r="43" spans="1:18">
      <c r="A43" t="str">
        <f>'MainStation-OBS'!A43</f>
        <v>W22</v>
      </c>
      <c r="B43" t="str">
        <f>'MainStation-OBS'!B43</f>
        <v>W9</v>
      </c>
      <c r="C43" t="str">
        <f>'MainStation-OBS'!C43</f>
        <v>ค.มอญ บางเชือกหนัง</v>
      </c>
      <c r="D43">
        <v>41</v>
      </c>
      <c r="E43">
        <f>'MainStation-OBS'!AE43</f>
        <v>0</v>
      </c>
      <c r="F43">
        <f>'MainStation-OBS'!AG43</f>
        <v>1.38</v>
      </c>
      <c r="G43">
        <f>'MainStation-OBS'!AI43</f>
        <v>1.48</v>
      </c>
      <c r="H43">
        <f>'MainStation-OBS'!AK43</f>
        <v>1.59</v>
      </c>
      <c r="I43">
        <f>'MainStation-OBS'!AM43</f>
        <v>1.67</v>
      </c>
      <c r="J43">
        <f>'MainStation-OBS'!AO43</f>
        <v>1.71</v>
      </c>
      <c r="K43">
        <f>'MainStation-OBS'!AQ43</f>
        <v>1.72</v>
      </c>
      <c r="L43">
        <f>'MainStation-OBS'!AS43</f>
        <v>1.72</v>
      </c>
      <c r="M43">
        <f>'MainStation-OBS'!AU43</f>
        <v>1.73</v>
      </c>
      <c r="N43" s="146">
        <f>'MainStation-OBS'!AW43</f>
        <v>1.72</v>
      </c>
      <c r="O43" s="146">
        <f>'MainStation-OBS'!AY43</f>
        <v>1.71</v>
      </c>
      <c r="P43" s="146">
        <f>'MainStation-OBS'!BA43</f>
        <v>0</v>
      </c>
      <c r="Q43" s="146">
        <f>'MainStation-OBS'!BC43</f>
        <v>0</v>
      </c>
      <c r="R43" s="146">
        <f>'MainStation-OBS'!BE43</f>
        <v>0</v>
      </c>
    </row>
    <row r="44" spans="1:18">
      <c r="A44" t="str">
        <f>'MainStation-OBS'!A44</f>
        <v>W13</v>
      </c>
      <c r="B44" t="str">
        <f>'MainStation-OBS'!B44</f>
        <v>W10</v>
      </c>
      <c r="C44" t="str">
        <f>'MainStation-OBS'!C44</f>
        <v>ค.สี่บาท พระราม 2</v>
      </c>
      <c r="D44">
        <v>42</v>
      </c>
      <c r="E44">
        <f>'MainStation-OBS'!AE44</f>
        <v>0</v>
      </c>
      <c r="F44">
        <f>'MainStation-OBS'!AG44</f>
        <v>-0.13</v>
      </c>
      <c r="G44">
        <f>'MainStation-OBS'!AI44</f>
        <v>-0.43</v>
      </c>
      <c r="H44">
        <f>'MainStation-OBS'!AK44</f>
        <v>-0.56000000000000005</v>
      </c>
      <c r="I44">
        <f>'MainStation-OBS'!AM44</f>
        <v>-0.6</v>
      </c>
      <c r="J44">
        <f>'MainStation-OBS'!AO44</f>
        <v>-0.49</v>
      </c>
      <c r="K44">
        <f>'MainStation-OBS'!AQ44</f>
        <v>0.1</v>
      </c>
      <c r="L44">
        <f>'MainStation-OBS'!AS44</f>
        <v>0.08</v>
      </c>
      <c r="M44">
        <f>'MainStation-OBS'!AU44</f>
        <v>0.4</v>
      </c>
      <c r="N44" s="146">
        <f>'MainStation-OBS'!AW44</f>
        <v>0.17</v>
      </c>
      <c r="O44" s="146">
        <f>'MainStation-OBS'!AY44</f>
        <v>0.36</v>
      </c>
      <c r="P44" s="146">
        <f>'MainStation-OBS'!BA44</f>
        <v>0</v>
      </c>
      <c r="Q44" s="146">
        <f>'MainStation-OBS'!BC44</f>
        <v>0</v>
      </c>
      <c r="R44" s="146">
        <f>'MainStation-OBS'!BE44</f>
        <v>0</v>
      </c>
    </row>
    <row r="45" spans="1:18">
      <c r="A45" t="str">
        <f>'MainStation-OBS'!A45</f>
        <v>W06</v>
      </c>
      <c r="B45" t="str">
        <f>'MainStation-OBS'!B45</f>
        <v>W11</v>
      </c>
      <c r="C45" t="str">
        <f>'MainStation-OBS'!C45</f>
        <v>ค.บางกอกใหญ่</v>
      </c>
      <c r="D45">
        <v>43</v>
      </c>
      <c r="E45">
        <f>'MainStation-OBS'!AE45</f>
        <v>0</v>
      </c>
      <c r="F45">
        <f>'MainStation-OBS'!AG45</f>
        <v>0</v>
      </c>
      <c r="G45">
        <f>'MainStation-OBS'!AI45</f>
        <v>0</v>
      </c>
      <c r="H45">
        <f>'MainStation-OBS'!AK45</f>
        <v>0</v>
      </c>
      <c r="I45">
        <f>'MainStation-OBS'!AM45</f>
        <v>0</v>
      </c>
      <c r="J45">
        <f>'MainStation-OBS'!AO45</f>
        <v>1.18</v>
      </c>
      <c r="K45">
        <f>'MainStation-OBS'!AQ45</f>
        <v>1.19</v>
      </c>
      <c r="L45">
        <f>'MainStation-OBS'!AS45</f>
        <v>1.2</v>
      </c>
      <c r="M45">
        <f>'MainStation-OBS'!AU45</f>
        <v>1.21</v>
      </c>
      <c r="N45" s="146">
        <f>'MainStation-OBS'!AW45</f>
        <v>1.2</v>
      </c>
      <c r="O45" s="146">
        <f>'MainStation-OBS'!AY45</f>
        <v>1.21</v>
      </c>
      <c r="P45" s="146">
        <f>'MainStation-OBS'!BA45</f>
        <v>0</v>
      </c>
      <c r="Q45" s="146">
        <f>'MainStation-OBS'!BC45</f>
        <v>0</v>
      </c>
      <c r="R45" s="146">
        <f>'MainStation-OBS'!BE45</f>
        <v>0</v>
      </c>
    </row>
    <row r="46" spans="1:18">
      <c r="A46" t="str">
        <f>'MainStation-OBS'!A46</f>
        <v>W10</v>
      </c>
      <c r="B46" t="str">
        <f>'MainStation-OBS'!B46</f>
        <v>W12</v>
      </c>
      <c r="C46" t="str">
        <f>'MainStation-OBS'!C46</f>
        <v>บางคล้อ ค.บางขุนเทียน</v>
      </c>
      <c r="D46">
        <v>44</v>
      </c>
      <c r="E46">
        <f>'MainStation-OBS'!AE46</f>
        <v>0</v>
      </c>
      <c r="F46">
        <f>'MainStation-OBS'!AG46</f>
        <v>0.4</v>
      </c>
      <c r="G46">
        <f>'MainStation-OBS'!AI46</f>
        <v>0.42</v>
      </c>
      <c r="H46">
        <f>'MainStation-OBS'!AK46</f>
        <v>0.55000000000000004</v>
      </c>
      <c r="I46">
        <f>'MainStation-OBS'!AM46</f>
        <v>0.73</v>
      </c>
      <c r="J46">
        <f>'MainStation-OBS'!AO46</f>
        <v>0.82</v>
      </c>
      <c r="K46">
        <f>'MainStation-OBS'!AQ46</f>
        <v>0.88</v>
      </c>
      <c r="L46">
        <f>'MainStation-OBS'!AS46</f>
        <v>0.94</v>
      </c>
      <c r="M46">
        <f>'MainStation-OBS'!AU46</f>
        <v>0.96</v>
      </c>
      <c r="N46" s="146">
        <f>'MainStation-OBS'!AW46</f>
        <v>0.97</v>
      </c>
      <c r="O46" s="146">
        <f>'MainStation-OBS'!AY46</f>
        <v>0.98</v>
      </c>
      <c r="P46" s="146">
        <f>'MainStation-OBS'!BA46</f>
        <v>0</v>
      </c>
      <c r="Q46" s="146">
        <f>'MainStation-OBS'!BC46</f>
        <v>0</v>
      </c>
      <c r="R46" s="146">
        <f>'MainStation-OBS'!BE46</f>
        <v>0</v>
      </c>
    </row>
    <row r="47" spans="1:18">
      <c r="A47" t="str">
        <f>'MainStation-OBS'!A47</f>
        <v>W03</v>
      </c>
      <c r="B47" t="str">
        <f>'MainStation-OBS'!B47</f>
        <v>W13</v>
      </c>
      <c r="C47" t="str">
        <f>'MainStation-OBS'!C47</f>
        <v>ค.ชักพระ ตลิ่งชัน</v>
      </c>
      <c r="D47">
        <v>45</v>
      </c>
      <c r="E47">
        <f>'MainStation-OBS'!AE47</f>
        <v>0</v>
      </c>
      <c r="F47">
        <f>'MainStation-OBS'!AG47</f>
        <v>1.35</v>
      </c>
      <c r="G47">
        <f>'MainStation-OBS'!AI47</f>
        <v>1.4</v>
      </c>
      <c r="H47">
        <f>'MainStation-OBS'!AK47</f>
        <v>1.51</v>
      </c>
      <c r="I47">
        <f>'MainStation-OBS'!AM47</f>
        <v>1.6</v>
      </c>
      <c r="J47">
        <f>'MainStation-OBS'!AO47</f>
        <v>1.63</v>
      </c>
      <c r="K47">
        <f>'MainStation-OBS'!AQ47</f>
        <v>1.65</v>
      </c>
      <c r="L47">
        <f>'MainStation-OBS'!AS47</f>
        <v>1.63</v>
      </c>
      <c r="M47">
        <f>'MainStation-OBS'!AU47</f>
        <v>1.61</v>
      </c>
      <c r="N47" s="146">
        <f>'MainStation-OBS'!AW47</f>
        <v>1.59</v>
      </c>
      <c r="O47" s="146">
        <f>'MainStation-OBS'!AY47</f>
        <v>1.56</v>
      </c>
      <c r="P47" s="146">
        <f>'MainStation-OBS'!BA47</f>
        <v>0</v>
      </c>
      <c r="Q47" s="146">
        <f>'MainStation-OBS'!BC47</f>
        <v>0</v>
      </c>
      <c r="R47" s="146">
        <f>'MainStation-OBS'!BE47</f>
        <v>0</v>
      </c>
    </row>
    <row r="48" spans="1:18">
      <c r="A48" t="str">
        <f>'MainStation-OBS'!A48</f>
        <v>W02</v>
      </c>
      <c r="B48" t="str">
        <f>'MainStation-OBS'!B48</f>
        <v>W14</v>
      </c>
      <c r="C48" t="str">
        <f>'MainStation-OBS'!C48</f>
        <v>ทางรถไฟสายใต้</v>
      </c>
      <c r="D48">
        <v>46</v>
      </c>
      <c r="E48">
        <f>'MainStation-OBS'!AE48</f>
        <v>0</v>
      </c>
      <c r="F48">
        <f>'MainStation-OBS'!AG48</f>
        <v>0</v>
      </c>
      <c r="G48">
        <f>'MainStation-OBS'!AI48</f>
        <v>1</v>
      </c>
      <c r="H48">
        <f>'MainStation-OBS'!AK48</f>
        <v>1</v>
      </c>
      <c r="I48">
        <f>'MainStation-OBS'!AM48</f>
        <v>1</v>
      </c>
      <c r="K48">
        <f>'MainStation-OBS'!AQ48</f>
        <v>2.2999999999999998</v>
      </c>
      <c r="L48">
        <f>'MainStation-OBS'!AS48</f>
        <v>2.2999999999999998</v>
      </c>
      <c r="M48">
        <f>'MainStation-OBS'!AU48</f>
        <v>2.27</v>
      </c>
      <c r="N48" s="146">
        <f>'MainStation-OBS'!AW48</f>
        <v>2.25</v>
      </c>
      <c r="O48" s="146">
        <f>'MainStation-OBS'!AY48</f>
        <v>2.17</v>
      </c>
      <c r="P48" s="146" t="str">
        <f>'MainStation-OBS'!BA48</f>
        <v>trend gamling</v>
      </c>
      <c r="Q48" s="146">
        <f>'MainStation-OBS'!BC48</f>
        <v>0</v>
      </c>
      <c r="R48" s="146">
        <f>'MainStation-OBS'!BE48</f>
        <v>0</v>
      </c>
    </row>
    <row r="49" spans="1:18">
      <c r="A49" t="str">
        <f>'MainStation-OBS'!A49</f>
        <v>W09</v>
      </c>
      <c r="B49" t="str">
        <f>'MainStation-OBS'!B49</f>
        <v>W15</v>
      </c>
      <c r="C49" t="str">
        <f>'MainStation-OBS'!C49</f>
        <v>สำเหร่</v>
      </c>
      <c r="D49">
        <v>47</v>
      </c>
      <c r="E49">
        <f>'MainStation-OBS'!AE49</f>
        <v>0</v>
      </c>
      <c r="F49">
        <f>'MainStation-OBS'!AG49</f>
        <v>0</v>
      </c>
      <c r="G49">
        <f>'MainStation-OBS'!AI49</f>
        <v>0.1</v>
      </c>
      <c r="H49">
        <f>'MainStation-OBS'!AK49</f>
        <v>-0.18</v>
      </c>
      <c r="I49">
        <f>'MainStation-OBS'!AM49</f>
        <v>-0.2</v>
      </c>
      <c r="J49">
        <f>'MainStation-OBS'!AO49</f>
        <v>0.2</v>
      </c>
      <c r="K49">
        <f>'MainStation-OBS'!AQ49</f>
        <v>0.24</v>
      </c>
      <c r="L49">
        <f>'MainStation-OBS'!AS49</f>
        <v>0.28000000000000003</v>
      </c>
      <c r="M49">
        <f>'MainStation-OBS'!AU49</f>
        <v>0.35</v>
      </c>
      <c r="N49" s="146">
        <f>'MainStation-OBS'!AW49</f>
        <v>0.4</v>
      </c>
      <c r="O49" s="146">
        <f>'MainStation-OBS'!AY49</f>
        <v>0.57999999999999996</v>
      </c>
      <c r="P49" s="146">
        <f>'MainStation-OBS'!BA49</f>
        <v>0</v>
      </c>
      <c r="Q49" s="146">
        <f>'MainStation-OBS'!BC49</f>
        <v>0</v>
      </c>
      <c r="R49" s="146">
        <f>'MainStation-OBS'!BE49</f>
        <v>0</v>
      </c>
    </row>
    <row r="50" spans="1:18">
      <c r="A50" t="str">
        <f>'MainStation-OBS'!A50</f>
        <v>W14</v>
      </c>
      <c r="B50" t="str">
        <f>'MainStation-OBS'!B50</f>
        <v>W16</v>
      </c>
      <c r="C50" t="str">
        <f>'MainStation-OBS'!C50</f>
        <v>แจงร้อน</v>
      </c>
      <c r="D50">
        <v>48</v>
      </c>
      <c r="E50">
        <f>'MainStation-OBS'!AE50</f>
        <v>0</v>
      </c>
      <c r="F50">
        <f>'MainStation-OBS'!AG50</f>
        <v>0</v>
      </c>
      <c r="G50">
        <f>'MainStation-OBS'!AI50</f>
        <v>0</v>
      </c>
      <c r="H50">
        <f>'MainStation-OBS'!AK50</f>
        <v>0</v>
      </c>
      <c r="I50">
        <f>'MainStation-OBS'!AM50</f>
        <v>0</v>
      </c>
      <c r="K50">
        <f>'MainStation-OBS'!AQ50</f>
        <v>0.41</v>
      </c>
      <c r="L50">
        <f>'MainStation-OBS'!AS50</f>
        <v>0.43</v>
      </c>
      <c r="M50">
        <f>'MainStation-OBS'!AU50</f>
        <v>0.43</v>
      </c>
      <c r="N50" s="146">
        <f>'MainStation-OBS'!AW50</f>
        <v>0.41</v>
      </c>
      <c r="O50" s="146">
        <f>'MainStation-OBS'!AY50</f>
        <v>0.4</v>
      </c>
      <c r="P50" s="146">
        <f>'MainStation-OBS'!BA50</f>
        <v>0</v>
      </c>
      <c r="Q50" s="146">
        <f>'MainStation-OBS'!BC50</f>
        <v>0</v>
      </c>
      <c r="R50" s="146">
        <f>'MainStation-OBS'!BE50</f>
        <v>0</v>
      </c>
    </row>
    <row r="51" spans="1:18">
      <c r="A51" t="str">
        <f>'MainStation-OBS'!A51</f>
        <v>W15</v>
      </c>
      <c r="B51" t="str">
        <f>'MainStation-OBS'!B51</f>
        <v>W17</v>
      </c>
      <c r="C51" t="str">
        <f>'MainStation-OBS'!C51</f>
        <v>แยกครุใน</v>
      </c>
      <c r="D51">
        <v>49</v>
      </c>
      <c r="E51">
        <f>'MainStation-OBS'!AE51</f>
        <v>0</v>
      </c>
      <c r="F51">
        <f>'MainStation-OBS'!AG51</f>
        <v>0</v>
      </c>
      <c r="G51">
        <f>'MainStation-OBS'!AI51</f>
        <v>0</v>
      </c>
      <c r="H51">
        <f>'MainStation-OBS'!AK51</f>
        <v>0</v>
      </c>
      <c r="I51">
        <f>'MainStation-OBS'!AM51</f>
        <v>0</v>
      </c>
      <c r="K51">
        <f>'MainStation-OBS'!AQ51</f>
        <v>0.46</v>
      </c>
      <c r="L51">
        <f>'MainStation-OBS'!AS51</f>
        <v>0.47</v>
      </c>
      <c r="M51">
        <f>'MainStation-OBS'!AU51</f>
        <v>0.48</v>
      </c>
      <c r="N51" s="146">
        <f>'MainStation-OBS'!AW51</f>
        <v>0.5</v>
      </c>
      <c r="O51" s="146">
        <f>'MainStation-OBS'!AY51</f>
        <v>0.49</v>
      </c>
      <c r="P51" s="146">
        <f>'MainStation-OBS'!BA51</f>
        <v>0</v>
      </c>
      <c r="Q51" s="146">
        <f>'MainStation-OBS'!BC51</f>
        <v>0</v>
      </c>
      <c r="R51" s="146">
        <f>'MainStation-OBS'!BE51</f>
        <v>0</v>
      </c>
    </row>
    <row r="52" spans="1:18">
      <c r="A52" t="str">
        <f>'MainStation-OBS'!A52</f>
        <v>W16</v>
      </c>
      <c r="B52" t="str">
        <f>'MainStation-OBS'!B52</f>
        <v>W18</v>
      </c>
      <c r="C52" t="str">
        <f>'MainStation-OBS'!C52</f>
        <v>ค.เลนเปน</v>
      </c>
      <c r="D52">
        <v>50</v>
      </c>
      <c r="E52">
        <f>'MainStation-OBS'!AE52</f>
        <v>0</v>
      </c>
      <c r="F52">
        <f>'MainStation-OBS'!AG52</f>
        <v>-0.52</v>
      </c>
      <c r="G52">
        <f>'MainStation-OBS'!AI52</f>
        <v>-0.61</v>
      </c>
      <c r="H52">
        <f>'MainStation-OBS'!AK52</f>
        <v>-0.5</v>
      </c>
      <c r="I52">
        <f>'MainStation-OBS'!AM52</f>
        <v>-0.5</v>
      </c>
      <c r="J52">
        <f>'MainStation-OBS'!AO52</f>
        <v>-0.45</v>
      </c>
      <c r="K52">
        <f>'MainStation-OBS'!AQ52</f>
        <v>-0.2</v>
      </c>
      <c r="L52">
        <f>'MainStation-OBS'!AS52</f>
        <v>-0.2</v>
      </c>
      <c r="M52">
        <f>'MainStation-OBS'!AU52</f>
        <v>-0.18</v>
      </c>
      <c r="N52" s="146">
        <f>'MainStation-OBS'!AW52</f>
        <v>-0.22</v>
      </c>
      <c r="O52" s="146">
        <f>'MainStation-OBS'!AY52</f>
        <v>-0.55000000000000004</v>
      </c>
      <c r="P52" s="146">
        <f>'MainStation-OBS'!BA52</f>
        <v>0</v>
      </c>
      <c r="Q52" s="146">
        <f>'MainStation-OBS'!BC52</f>
        <v>0</v>
      </c>
      <c r="R52" s="146">
        <f>'MainStation-OBS'!BE52</f>
        <v>0</v>
      </c>
    </row>
    <row r="54" spans="1:18">
      <c r="E54">
        <v>1</v>
      </c>
      <c r="F54">
        <v>2</v>
      </c>
      <c r="G54">
        <v>3</v>
      </c>
      <c r="H54">
        <v>4</v>
      </c>
      <c r="I54">
        <v>5</v>
      </c>
      <c r="J54">
        <v>6</v>
      </c>
      <c r="K54">
        <v>7</v>
      </c>
      <c r="L54">
        <v>8</v>
      </c>
      <c r="M54">
        <v>9</v>
      </c>
      <c r="N54">
        <v>10</v>
      </c>
      <c r="O54">
        <v>11</v>
      </c>
      <c r="P54">
        <v>12</v>
      </c>
      <c r="Q54">
        <v>13</v>
      </c>
      <c r="R54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54"/>
  <sheetViews>
    <sheetView topLeftCell="D37" workbookViewId="0">
      <selection activeCell="J54" sqref="J54:R54"/>
    </sheetView>
  </sheetViews>
  <sheetFormatPr defaultRowHeight="23.25"/>
  <cols>
    <col min="4" max="4" width="33.85546875" bestFit="1" customWidth="1"/>
    <col min="5" max="5" width="33.85546875" customWidth="1"/>
  </cols>
  <sheetData>
    <row r="1" spans="1:18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'MainStation-OBS'!AE1</f>
        <v>01.11.2011</v>
      </c>
      <c r="F1">
        <f>'MainStation-OBS'!AH1</f>
        <v>0</v>
      </c>
      <c r="G1">
        <f>'MainStation-OBS'!AJ1</f>
        <v>0</v>
      </c>
      <c r="H1">
        <f>'MainStation-OBS'!AL1</f>
        <v>0.8125</v>
      </c>
      <c r="I1">
        <f>'MainStation-OBS'!AN1</f>
        <v>0.27083333333333331</v>
      </c>
      <c r="J1">
        <f>'MainStation-OBS'!AP1</f>
        <v>0.21875</v>
      </c>
      <c r="K1">
        <f>'MainStation-OBS'!AR1</f>
        <v>0.23611111111111113</v>
      </c>
      <c r="L1">
        <f>'MainStation-OBS'!AT1</f>
        <v>0</v>
      </c>
      <c r="M1">
        <f>'MainStation-OBS'!AV1</f>
        <v>0.20833333333333334</v>
      </c>
      <c r="N1" s="146">
        <f>'MainStation-OBS'!AX1</f>
        <v>0</v>
      </c>
      <c r="O1" s="146">
        <f>'MainStation-OBS'!AZ1</f>
        <v>0</v>
      </c>
      <c r="P1" s="146">
        <f>'MainStation-OBS'!BB1</f>
        <v>6</v>
      </c>
      <c r="Q1" s="146">
        <f>'MainStation-OBS'!BD1</f>
        <v>8</v>
      </c>
      <c r="R1" s="146">
        <f>'MainStation-OBS'!BF1</f>
        <v>10</v>
      </c>
    </row>
    <row r="2" spans="1:18">
      <c r="B2" t="str">
        <f>'MainStation-OBS'!B2</f>
        <v>ด้านเหนือ</v>
      </c>
      <c r="D2" s="200" t="s">
        <v>382</v>
      </c>
      <c r="N2" s="146" t="str">
        <f>'MainStation-OBS'!AX2</f>
        <v>outside</v>
      </c>
      <c r="O2" s="146" t="str">
        <f>'MainStation-OBS'!AZ2</f>
        <v>outside</v>
      </c>
      <c r="P2" s="146">
        <f>'MainStation-OBS'!BB2</f>
        <v>0</v>
      </c>
      <c r="Q2" s="146">
        <f>'MainStation-OBS'!BD2</f>
        <v>0</v>
      </c>
      <c r="R2" s="146">
        <f>'MainStation-OBS'!BF2</f>
        <v>0</v>
      </c>
    </row>
    <row r="3" spans="1:18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'MainStation-OBS'!AH3</f>
        <v>0</v>
      </c>
      <c r="G3">
        <f>'MainStation-OBS'!AJ3</f>
        <v>0</v>
      </c>
      <c r="H3">
        <f>'MainStation-OBS'!AL3</f>
        <v>0</v>
      </c>
      <c r="I3">
        <f>'MainStation-OBS'!AN3</f>
        <v>0</v>
      </c>
      <c r="J3">
        <f>'MainStation-OBS'!AP3</f>
        <v>0</v>
      </c>
      <c r="K3">
        <f>'MainStation-OBS'!AR3</f>
        <v>0</v>
      </c>
      <c r="L3">
        <f>'MainStation-OBS'!AT3</f>
        <v>0</v>
      </c>
      <c r="M3">
        <f>'MainStation-OBS'!AV3</f>
        <v>0</v>
      </c>
      <c r="N3" s="146">
        <f>'MainStation-OBS'!AX3</f>
        <v>0</v>
      </c>
      <c r="O3" s="146">
        <f>'MainStation-OBS'!AZ3</f>
        <v>0</v>
      </c>
      <c r="P3" s="146">
        <f>'MainStation-OBS'!BB3</f>
        <v>0</v>
      </c>
      <c r="Q3" s="146">
        <f>'MainStation-OBS'!BD3</f>
        <v>0</v>
      </c>
      <c r="R3" s="146">
        <f>'MainStation-OBS'!BF3</f>
        <v>0</v>
      </c>
    </row>
    <row r="4" spans="1:18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'MainStation-OBS'!AH4</f>
        <v>0</v>
      </c>
      <c r="G4">
        <f>'MainStation-OBS'!AJ4</f>
        <v>2.5099999999999998</v>
      </c>
      <c r="H4">
        <f>'MainStation-OBS'!AL4</f>
        <v>2.4</v>
      </c>
      <c r="I4">
        <f>'MainStation-OBS'!AN4</f>
        <v>2.2200000000000002</v>
      </c>
      <c r="J4">
        <f>'MainStation-OBS'!AP4</f>
        <v>2.2599999999999998</v>
      </c>
      <c r="K4">
        <f>'MainStation-OBS'!AR4</f>
        <v>2.27</v>
      </c>
      <c r="L4">
        <f>'MainStation-OBS'!AT4</f>
        <v>0</v>
      </c>
      <c r="M4">
        <f>'MainStation-OBS'!AV4</f>
        <v>0</v>
      </c>
      <c r="N4" s="146">
        <f>'MainStation-OBS'!AX4</f>
        <v>2.4</v>
      </c>
      <c r="O4" s="146">
        <f>'MainStation-OBS'!AZ4</f>
        <v>2.5499999999999998</v>
      </c>
      <c r="P4" s="146">
        <f>'MainStation-OBS'!BB4</f>
        <v>0</v>
      </c>
      <c r="Q4" s="146">
        <f>'MainStation-OBS'!BD4</f>
        <v>0</v>
      </c>
      <c r="R4" s="146">
        <f>'MainStation-OBS'!BF4</f>
        <v>0</v>
      </c>
    </row>
    <row r="5" spans="1:18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'MainStation-OBS'!AH5</f>
        <v>0.49</v>
      </c>
      <c r="G5">
        <f>'MainStation-OBS'!AJ5</f>
        <v>0.56999999999999995</v>
      </c>
      <c r="H5">
        <f>'MainStation-OBS'!AL5</f>
        <v>0.61</v>
      </c>
      <c r="I5">
        <f>'MainStation-OBS'!AN5</f>
        <v>0.67</v>
      </c>
      <c r="J5">
        <f>'MainStation-OBS'!AP5</f>
        <v>0.71</v>
      </c>
      <c r="K5">
        <f>'MainStation-OBS'!AR5</f>
        <v>0.77</v>
      </c>
      <c r="L5">
        <f>'MainStation-OBS'!AT5</f>
        <v>0.79</v>
      </c>
      <c r="M5">
        <f>'MainStation-OBS'!AV5</f>
        <v>0.79</v>
      </c>
      <c r="N5" s="146">
        <f>'MainStation-OBS'!AX5</f>
        <v>0.85</v>
      </c>
      <c r="O5" s="146">
        <f>'MainStation-OBS'!AZ5</f>
        <v>0.78</v>
      </c>
      <c r="P5" s="146">
        <f>'MainStation-OBS'!BB5</f>
        <v>0</v>
      </c>
      <c r="Q5" s="146">
        <f>'MainStation-OBS'!BD5</f>
        <v>0</v>
      </c>
      <c r="R5" s="146">
        <f>'MainStation-OBS'!BF5</f>
        <v>0</v>
      </c>
    </row>
    <row r="6" spans="1:18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'MainStation-OBS'!AH6</f>
        <v>0</v>
      </c>
      <c r="G6">
        <f>'MainStation-OBS'!AJ6</f>
        <v>2.37</v>
      </c>
      <c r="H6">
        <f>'MainStation-OBS'!AL6</f>
        <v>2.25</v>
      </c>
      <c r="I6">
        <f>'MainStation-OBS'!AN6</f>
        <v>2.0499999999999998</v>
      </c>
      <c r="J6">
        <f>'MainStation-OBS'!AP6</f>
        <v>2.1</v>
      </c>
      <c r="K6">
        <f>'MainStation-OBS'!AR6</f>
        <v>2.12</v>
      </c>
      <c r="L6">
        <f>'MainStation-OBS'!AT6</f>
        <v>0</v>
      </c>
      <c r="M6">
        <f>'MainStation-OBS'!AV6</f>
        <v>0</v>
      </c>
      <c r="N6" s="146">
        <f>'MainStation-OBS'!AX6</f>
        <v>2.2999999999999998</v>
      </c>
      <c r="O6" s="146">
        <f>'MainStation-OBS'!AZ6</f>
        <v>2.48</v>
      </c>
      <c r="P6" s="146">
        <f>'MainStation-OBS'!BB6</f>
        <v>0</v>
      </c>
      <c r="Q6" s="146">
        <f>'MainStation-OBS'!BD6</f>
        <v>0</v>
      </c>
      <c r="R6" s="146">
        <f>'MainStation-OBS'!BF6</f>
        <v>0</v>
      </c>
    </row>
    <row r="7" spans="1:18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'MainStation-OBS'!AH7</f>
        <v>0</v>
      </c>
      <c r="G7">
        <f>'MainStation-OBS'!AJ7</f>
        <v>0</v>
      </c>
      <c r="H7">
        <f>'MainStation-OBS'!AL7</f>
        <v>0</v>
      </c>
      <c r="I7">
        <f>'MainStation-OBS'!AN7</f>
        <v>0</v>
      </c>
      <c r="J7">
        <f>'MainStation-OBS'!AP7</f>
        <v>0</v>
      </c>
      <c r="K7">
        <f>'MainStation-OBS'!AR7</f>
        <v>0</v>
      </c>
      <c r="L7">
        <f>'MainStation-OBS'!AT7</f>
        <v>0</v>
      </c>
      <c r="M7">
        <f>'MainStation-OBS'!AV7</f>
        <v>0</v>
      </c>
      <c r="N7" s="146">
        <f>'MainStation-OBS'!AX7</f>
        <v>0</v>
      </c>
      <c r="O7" s="146">
        <f>'MainStation-OBS'!AZ7</f>
        <v>0</v>
      </c>
      <c r="P7" s="146">
        <f>'MainStation-OBS'!BB7</f>
        <v>0</v>
      </c>
      <c r="Q7" s="146">
        <f>'MainStation-OBS'!BD7</f>
        <v>0</v>
      </c>
      <c r="R7" s="146">
        <f>'MainStation-OBS'!BF7</f>
        <v>0</v>
      </c>
    </row>
    <row r="8" spans="1:18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'MainStation-OBS'!AH8</f>
        <v>0</v>
      </c>
      <c r="G8">
        <f>'MainStation-OBS'!AJ8</f>
        <v>0</v>
      </c>
      <c r="H8">
        <f>'MainStation-OBS'!AL8</f>
        <v>0</v>
      </c>
      <c r="I8">
        <f>'MainStation-OBS'!AN8</f>
        <v>0</v>
      </c>
      <c r="J8">
        <f>'MainStation-OBS'!AP8</f>
        <v>0</v>
      </c>
      <c r="K8">
        <f>'MainStation-OBS'!AR8</f>
        <v>0</v>
      </c>
      <c r="L8">
        <f>'MainStation-OBS'!AT8</f>
        <v>0</v>
      </c>
      <c r="M8">
        <f>'MainStation-OBS'!AV8</f>
        <v>0</v>
      </c>
      <c r="N8" s="146">
        <f>'MainStation-OBS'!AX8</f>
        <v>0</v>
      </c>
      <c r="O8" s="146">
        <f>'MainStation-OBS'!AZ8</f>
        <v>0</v>
      </c>
      <c r="P8" s="146">
        <f>'MainStation-OBS'!BB8</f>
        <v>0</v>
      </c>
      <c r="Q8" s="146">
        <f>'MainStation-OBS'!BD8</f>
        <v>0</v>
      </c>
      <c r="R8" s="146">
        <f>'MainStation-OBS'!BF8</f>
        <v>0</v>
      </c>
    </row>
    <row r="9" spans="1:18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'MainStation-OBS'!AH9</f>
        <v>0</v>
      </c>
      <c r="G9">
        <f>'MainStation-OBS'!AJ9</f>
        <v>0</v>
      </c>
      <c r="H9">
        <f>'MainStation-OBS'!AL9</f>
        <v>0</v>
      </c>
      <c r="I9">
        <f>'MainStation-OBS'!AN9</f>
        <v>0</v>
      </c>
      <c r="J9">
        <f>'MainStation-OBS'!AP9</f>
        <v>0</v>
      </c>
      <c r="K9">
        <f>'MainStation-OBS'!AR9</f>
        <v>0</v>
      </c>
      <c r="L9">
        <f>'MainStation-OBS'!AT9</f>
        <v>0</v>
      </c>
      <c r="M9">
        <f>'MainStation-OBS'!AV9</f>
        <v>0</v>
      </c>
      <c r="N9" s="146">
        <f>'MainStation-OBS'!AX9</f>
        <v>0</v>
      </c>
      <c r="O9" s="146">
        <f>'MainStation-OBS'!AZ9</f>
        <v>0</v>
      </c>
      <c r="P9" s="146">
        <f>'MainStation-OBS'!BB9</f>
        <v>0</v>
      </c>
      <c r="Q9" s="146">
        <f>'MainStation-OBS'!BD9</f>
        <v>0</v>
      </c>
      <c r="R9" s="146">
        <f>'MainStation-OBS'!BF9</f>
        <v>0</v>
      </c>
    </row>
    <row r="10" spans="1:18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'MainStation-OBS'!AH10</f>
        <v>0</v>
      </c>
      <c r="G10">
        <f>'MainStation-OBS'!AJ10</f>
        <v>0</v>
      </c>
      <c r="H10">
        <f>'MainStation-OBS'!AL10</f>
        <v>0</v>
      </c>
      <c r="I10">
        <f>'MainStation-OBS'!AN10</f>
        <v>0</v>
      </c>
      <c r="J10">
        <f>'MainStation-OBS'!AP10</f>
        <v>3.5</v>
      </c>
      <c r="K10">
        <f>'MainStation-OBS'!AR10</f>
        <v>3.5</v>
      </c>
      <c r="L10">
        <f>'MainStation-OBS'!AT10</f>
        <v>3.5</v>
      </c>
      <c r="M10">
        <f>'MainStation-OBS'!AV10</f>
        <v>3.48</v>
      </c>
      <c r="N10" s="146">
        <f>'MainStation-OBS'!AX10</f>
        <v>3.46</v>
      </c>
      <c r="O10" s="146">
        <f>'MainStation-OBS'!AZ10</f>
        <v>3.44</v>
      </c>
      <c r="P10" s="146">
        <f>'MainStation-OBS'!BB10</f>
        <v>0</v>
      </c>
      <c r="Q10" s="146">
        <f>'MainStation-OBS'!BD10</f>
        <v>0</v>
      </c>
      <c r="R10" s="146">
        <f>'MainStation-OBS'!BF10</f>
        <v>0</v>
      </c>
    </row>
    <row r="11" spans="1:18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'MainStation-OBS'!AH11</f>
        <v>0</v>
      </c>
      <c r="G11">
        <f>'MainStation-OBS'!AJ11</f>
        <v>1.94</v>
      </c>
      <c r="H11">
        <f>'MainStation-OBS'!AL11</f>
        <v>1.94</v>
      </c>
      <c r="I11">
        <f>'MainStation-OBS'!AN11</f>
        <v>1.94</v>
      </c>
      <c r="J11">
        <f>'MainStation-OBS'!AP11</f>
        <v>3.5</v>
      </c>
      <c r="K11">
        <f>'MainStation-OBS'!AR11</f>
        <v>3.5</v>
      </c>
      <c r="L11">
        <f>'MainStation-OBS'!AT11</f>
        <v>3.5</v>
      </c>
      <c r="M11">
        <f>'MainStation-OBS'!AV11</f>
        <v>3.48</v>
      </c>
      <c r="N11" s="146">
        <f>'MainStation-OBS'!AX11</f>
        <v>3.46</v>
      </c>
      <c r="O11" s="146">
        <f>'MainStation-OBS'!AZ11</f>
        <v>3.44</v>
      </c>
      <c r="P11" s="146">
        <f>'MainStation-OBS'!BB11</f>
        <v>0</v>
      </c>
      <c r="Q11" s="146">
        <f>'MainStation-OBS'!BD11</f>
        <v>0</v>
      </c>
      <c r="R11" s="146">
        <f>'MainStation-OBS'!BF11</f>
        <v>0</v>
      </c>
    </row>
    <row r="12" spans="1:18">
      <c r="D12">
        <v>10</v>
      </c>
      <c r="F12">
        <f>'MainStation-OBS'!AH12</f>
        <v>0</v>
      </c>
      <c r="G12">
        <f>'MainStation-OBS'!AJ12</f>
        <v>0</v>
      </c>
      <c r="H12">
        <f>'MainStation-OBS'!AL12</f>
        <v>0</v>
      </c>
      <c r="I12">
        <f>'MainStation-OBS'!AN12</f>
        <v>0</v>
      </c>
      <c r="N12" s="146">
        <f>'MainStation-OBS'!AX12</f>
        <v>0</v>
      </c>
      <c r="O12" s="146">
        <f>'MainStation-OBS'!AZ12</f>
        <v>0</v>
      </c>
      <c r="P12" s="146">
        <f>'MainStation-OBS'!BB12</f>
        <v>0</v>
      </c>
      <c r="Q12" s="146">
        <f>'MainStation-OBS'!BD12</f>
        <v>0</v>
      </c>
      <c r="R12" s="146">
        <f>'MainStation-OBS'!BF12</f>
        <v>0</v>
      </c>
    </row>
    <row r="13" spans="1:18">
      <c r="B13" t="str">
        <f>'MainStation-OBS'!B13</f>
        <v>ด้านตะวันออก</v>
      </c>
      <c r="D13">
        <v>11</v>
      </c>
      <c r="F13">
        <f>'MainStation-OBS'!AH13</f>
        <v>0</v>
      </c>
      <c r="G13">
        <f>'MainStation-OBS'!AJ13</f>
        <v>0</v>
      </c>
      <c r="H13">
        <f>'MainStation-OBS'!AL13</f>
        <v>0</v>
      </c>
      <c r="I13">
        <f>'MainStation-OBS'!AN13</f>
        <v>0</v>
      </c>
      <c r="N13" s="146">
        <f>'MainStation-OBS'!AX13</f>
        <v>0</v>
      </c>
      <c r="O13" s="146">
        <f>'MainStation-OBS'!AZ13</f>
        <v>0</v>
      </c>
      <c r="P13" s="146">
        <f>'MainStation-OBS'!BB13</f>
        <v>0</v>
      </c>
      <c r="Q13" s="146">
        <f>'MainStation-OBS'!BD13</f>
        <v>0</v>
      </c>
      <c r="R13" s="146">
        <f>'MainStation-OBS'!BF13</f>
        <v>0</v>
      </c>
    </row>
    <row r="14" spans="1:18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'MainStation-OBS'!AH14</f>
        <v>1.92</v>
      </c>
      <c r="G14">
        <f>'MainStation-OBS'!AJ14</f>
        <v>2</v>
      </c>
      <c r="H14">
        <f>'MainStation-OBS'!AL14</f>
        <v>2.0499999999999998</v>
      </c>
      <c r="I14">
        <f>'MainStation-OBS'!AN14</f>
        <v>2.02</v>
      </c>
      <c r="J14">
        <f>'MainStation-OBS'!AP14</f>
        <v>2.04</v>
      </c>
      <c r="K14">
        <f>'MainStation-OBS'!AR14</f>
        <v>2.06</v>
      </c>
      <c r="L14">
        <f>'MainStation-OBS'!AT14</f>
        <v>2.0499999999999998</v>
      </c>
      <c r="M14">
        <f>'MainStation-OBS'!AV14</f>
        <v>2.06</v>
      </c>
      <c r="N14" s="146">
        <f>'MainStation-OBS'!AX14</f>
        <v>2.02</v>
      </c>
      <c r="O14" s="146">
        <f>'MainStation-OBS'!AZ14</f>
        <v>2.02</v>
      </c>
      <c r="P14" s="146">
        <f>'MainStation-OBS'!BB14</f>
        <v>0</v>
      </c>
      <c r="Q14" s="146">
        <f>'MainStation-OBS'!BD14</f>
        <v>0</v>
      </c>
      <c r="R14" s="146">
        <f>'MainStation-OBS'!BF14</f>
        <v>0</v>
      </c>
    </row>
    <row r="15" spans="1:18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'MainStation-OBS'!AH15</f>
        <v>0</v>
      </c>
      <c r="G15">
        <f>'MainStation-OBS'!AJ15</f>
        <v>0.71</v>
      </c>
      <c r="H15">
        <f>'MainStation-OBS'!AL15</f>
        <v>0.76</v>
      </c>
      <c r="I15">
        <f>'MainStation-OBS'!AN15</f>
        <v>0.84</v>
      </c>
      <c r="J15">
        <f>'MainStation-OBS'!AP15</f>
        <v>0.88</v>
      </c>
      <c r="K15">
        <f>'MainStation-OBS'!AR15</f>
        <v>0.92</v>
      </c>
      <c r="L15">
        <f>'MainStation-OBS'!AT15</f>
        <v>0.97</v>
      </c>
      <c r="M15">
        <f>'MainStation-OBS'!AV15</f>
        <v>1.01</v>
      </c>
      <c r="N15" s="146">
        <f>'MainStation-OBS'!AX15</f>
        <v>1.02</v>
      </c>
      <c r="O15" s="146">
        <f>'MainStation-OBS'!AZ15</f>
        <v>1.04</v>
      </c>
      <c r="P15" s="146">
        <f>'MainStation-OBS'!BB15</f>
        <v>0</v>
      </c>
      <c r="Q15" s="146">
        <f>'MainStation-OBS'!BD15</f>
        <v>0</v>
      </c>
      <c r="R15" s="146">
        <f>'MainStation-OBS'!BF15</f>
        <v>0</v>
      </c>
    </row>
    <row r="16" spans="1:18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'MainStation-OBS'!AH16</f>
        <v>1.5</v>
      </c>
      <c r="G16">
        <f>'MainStation-OBS'!AJ16</f>
        <v>1.55</v>
      </c>
      <c r="H16">
        <f>'MainStation-OBS'!AL16</f>
        <v>1.61</v>
      </c>
      <c r="I16">
        <f>'MainStation-OBS'!AN16</f>
        <v>1.64</v>
      </c>
      <c r="J16">
        <f>'MainStation-OBS'!AP16</f>
        <v>1.65</v>
      </c>
      <c r="K16">
        <f>'MainStation-OBS'!AR16</f>
        <v>1.65</v>
      </c>
      <c r="L16">
        <f>'MainStation-OBS'!AT16</f>
        <v>1.66</v>
      </c>
      <c r="M16">
        <f>'MainStation-OBS'!AV16</f>
        <v>1.65</v>
      </c>
      <c r="N16" s="146">
        <f>'MainStation-OBS'!AX16</f>
        <v>1.65</v>
      </c>
      <c r="O16" s="146">
        <f>'MainStation-OBS'!AZ16</f>
        <v>1.64</v>
      </c>
      <c r="P16" s="146">
        <f>'MainStation-OBS'!BB16</f>
        <v>0</v>
      </c>
      <c r="Q16" s="146">
        <f>'MainStation-OBS'!BD16</f>
        <v>0</v>
      </c>
      <c r="R16" s="146">
        <f>'MainStation-OBS'!BF16</f>
        <v>0</v>
      </c>
    </row>
    <row r="17" spans="1:18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'MainStation-OBS'!AE17</f>
        <v>1.62</v>
      </c>
      <c r="F17">
        <f>'MainStation-OBS'!AH17</f>
        <v>1.72</v>
      </c>
      <c r="G17">
        <f>'MainStation-OBS'!AJ17</f>
        <v>1.73</v>
      </c>
      <c r="H17">
        <f>'MainStation-OBS'!AL17</f>
        <v>1.73</v>
      </c>
      <c r="I17">
        <f>'MainStation-OBS'!AN17</f>
        <v>1.83</v>
      </c>
      <c r="J17">
        <f>'MainStation-OBS'!AP17</f>
        <v>1.81</v>
      </c>
      <c r="K17">
        <f>'MainStation-OBS'!AR17</f>
        <v>1.82</v>
      </c>
      <c r="L17">
        <f>'MainStation-OBS'!AT17</f>
        <v>1.84</v>
      </c>
      <c r="M17">
        <f>'MainStation-OBS'!AV17</f>
        <v>1.85</v>
      </c>
      <c r="N17" s="146">
        <f>'MainStation-OBS'!AX17</f>
        <v>1.85</v>
      </c>
      <c r="O17" s="146">
        <f>'MainStation-OBS'!AZ17</f>
        <v>1.83</v>
      </c>
      <c r="P17" s="146">
        <f>'MainStation-OBS'!BB17</f>
        <v>0</v>
      </c>
      <c r="Q17" s="146">
        <f>'MainStation-OBS'!BD17</f>
        <v>0</v>
      </c>
      <c r="R17" s="146">
        <f>'MainStation-OBS'!BF17</f>
        <v>0</v>
      </c>
    </row>
    <row r="18" spans="1:18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'MainStation-OBS'!AE18</f>
        <v>0</v>
      </c>
      <c r="F18">
        <f>'MainStation-OBS'!AH18</f>
        <v>0</v>
      </c>
      <c r="G18">
        <f>'MainStation-OBS'!AJ18</f>
        <v>0</v>
      </c>
      <c r="H18">
        <f>'MainStation-OBS'!AL18</f>
        <v>0</v>
      </c>
      <c r="I18">
        <f>'MainStation-OBS'!AN18</f>
        <v>0</v>
      </c>
      <c r="J18">
        <f>'MainStation-OBS'!AP18</f>
        <v>0</v>
      </c>
      <c r="K18">
        <f>'MainStation-OBS'!AR18</f>
        <v>0</v>
      </c>
      <c r="L18">
        <f>'MainStation-OBS'!AT18</f>
        <v>0</v>
      </c>
      <c r="M18">
        <f>'MainStation-OBS'!AV18</f>
        <v>0</v>
      </c>
      <c r="N18" s="146">
        <f>'MainStation-OBS'!AX18</f>
        <v>0</v>
      </c>
      <c r="O18" s="146">
        <f>'MainStation-OBS'!AZ18</f>
        <v>0</v>
      </c>
      <c r="P18" s="146">
        <f>'MainStation-OBS'!BB18</f>
        <v>0</v>
      </c>
      <c r="Q18" s="146">
        <f>'MainStation-OBS'!BD18</f>
        <v>0</v>
      </c>
      <c r="R18" s="146">
        <f>'MainStation-OBS'!BF18</f>
        <v>0</v>
      </c>
    </row>
    <row r="19" spans="1:18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'MainStation-OBS'!AE19</f>
        <v>0</v>
      </c>
      <c r="F19">
        <f>'MainStation-OBS'!AH19</f>
        <v>0.5</v>
      </c>
      <c r="G19">
        <f>'MainStation-OBS'!AJ19</f>
        <v>0.5</v>
      </c>
      <c r="H19">
        <f>'MainStation-OBS'!AL19</f>
        <v>0.51</v>
      </c>
      <c r="I19">
        <f>'MainStation-OBS'!AN19</f>
        <v>0.56000000000000005</v>
      </c>
      <c r="J19">
        <f>'MainStation-OBS'!AP19</f>
        <v>0.56000000000000005</v>
      </c>
      <c r="K19">
        <f>'MainStation-OBS'!AR19</f>
        <v>0.61</v>
      </c>
      <c r="L19">
        <f>'MainStation-OBS'!AT19</f>
        <v>0.64</v>
      </c>
      <c r="M19">
        <f>'MainStation-OBS'!AV19</f>
        <v>0.67</v>
      </c>
      <c r="N19" s="146">
        <f>'MainStation-OBS'!AX19</f>
        <v>0.68</v>
      </c>
      <c r="O19" s="146">
        <f>'MainStation-OBS'!AZ19</f>
        <v>0.7</v>
      </c>
      <c r="P19" s="146">
        <f>'MainStation-OBS'!BB19</f>
        <v>0</v>
      </c>
      <c r="Q19" s="146">
        <f>'MainStation-OBS'!BD19</f>
        <v>0</v>
      </c>
      <c r="R19" s="146">
        <f>'MainStation-OBS'!BF19</f>
        <v>0</v>
      </c>
    </row>
    <row r="20" spans="1:18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'MainStation-OBS'!AE20</f>
        <v>0</v>
      </c>
      <c r="F20">
        <f>'MainStation-OBS'!AH20</f>
        <v>-1.4</v>
      </c>
      <c r="G20">
        <f>'MainStation-OBS'!AJ20</f>
        <v>0</v>
      </c>
      <c r="H20">
        <f>'MainStation-OBS'!AL20</f>
        <v>0</v>
      </c>
      <c r="I20">
        <f>'MainStation-OBS'!AN20</f>
        <v>0</v>
      </c>
      <c r="J20">
        <f>'MainStation-OBS'!AP20</f>
        <v>0</v>
      </c>
      <c r="K20">
        <f>'MainStation-OBS'!AR20</f>
        <v>0</v>
      </c>
      <c r="L20">
        <f>'MainStation-OBS'!AT20</f>
        <v>0</v>
      </c>
      <c r="M20">
        <f>'MainStation-OBS'!AV20</f>
        <v>0</v>
      </c>
      <c r="N20" s="146">
        <f>'MainStation-OBS'!AX20</f>
        <v>0</v>
      </c>
      <c r="O20" s="146">
        <f>'MainStation-OBS'!AZ20</f>
        <v>0</v>
      </c>
      <c r="P20" s="146">
        <f>'MainStation-OBS'!BB20</f>
        <v>0</v>
      </c>
      <c r="Q20" s="146">
        <f>'MainStation-OBS'!BD20</f>
        <v>0</v>
      </c>
      <c r="R20" s="146">
        <f>'MainStation-OBS'!BF20</f>
        <v>0</v>
      </c>
    </row>
    <row r="21" spans="1:18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'MainStation-OBS'!AE21</f>
        <v>0</v>
      </c>
      <c r="F21">
        <f>'MainStation-OBS'!AH21</f>
        <v>1.36</v>
      </c>
      <c r="G21">
        <f>'MainStation-OBS'!AJ21</f>
        <v>1.42</v>
      </c>
      <c r="H21">
        <f>'MainStation-OBS'!AL21</f>
        <v>1.37</v>
      </c>
      <c r="I21">
        <f>'MainStation-OBS'!AN21</f>
        <v>1.41</v>
      </c>
      <c r="J21">
        <f>'MainStation-OBS'!AP21</f>
        <v>1.39</v>
      </c>
      <c r="K21">
        <f>'MainStation-OBS'!AR21</f>
        <v>1.43</v>
      </c>
      <c r="L21">
        <f>'MainStation-OBS'!AT21</f>
        <v>1.44</v>
      </c>
      <c r="M21">
        <f>'MainStation-OBS'!AV21</f>
        <v>1.43</v>
      </c>
      <c r="N21" s="146">
        <f>'MainStation-OBS'!AX21</f>
        <v>1.42</v>
      </c>
      <c r="O21" s="146">
        <f>'MainStation-OBS'!AZ21</f>
        <v>1.41</v>
      </c>
      <c r="P21" s="146">
        <f>'MainStation-OBS'!BB21</f>
        <v>0</v>
      </c>
      <c r="Q21" s="146">
        <f>'MainStation-OBS'!BD21</f>
        <v>0</v>
      </c>
      <c r="R21" s="146">
        <f>'MainStation-OBS'!BF21</f>
        <v>0</v>
      </c>
    </row>
    <row r="22" spans="1:18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'MainStation-OBS'!AE22</f>
        <v>0</v>
      </c>
      <c r="F22">
        <f>'MainStation-OBS'!AH22</f>
        <v>0</v>
      </c>
      <c r="G22">
        <f>'MainStation-OBS'!AJ22</f>
        <v>0</v>
      </c>
      <c r="H22">
        <f>'MainStation-OBS'!AL22</f>
        <v>0</v>
      </c>
      <c r="I22">
        <f>'MainStation-OBS'!AN22</f>
        <v>0</v>
      </c>
      <c r="J22">
        <f>'MainStation-OBS'!AP22</f>
        <v>0</v>
      </c>
      <c r="K22">
        <f>'MainStation-OBS'!AR22</f>
        <v>0</v>
      </c>
      <c r="L22">
        <f>'MainStation-OBS'!AT22</f>
        <v>0</v>
      </c>
      <c r="M22">
        <f>'MainStation-OBS'!AV22</f>
        <v>0</v>
      </c>
      <c r="N22" s="146">
        <f>'MainStation-OBS'!AX22</f>
        <v>0</v>
      </c>
      <c r="O22" s="146">
        <f>'MainStation-OBS'!AZ22</f>
        <v>0</v>
      </c>
      <c r="P22" s="146">
        <f>'MainStation-OBS'!BB22</f>
        <v>0</v>
      </c>
      <c r="Q22" s="146">
        <f>'MainStation-OBS'!BD22</f>
        <v>0</v>
      </c>
      <c r="R22" s="146">
        <f>'MainStation-OBS'!BF22</f>
        <v>0</v>
      </c>
    </row>
    <row r="23" spans="1:18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'MainStation-OBS'!AE23</f>
        <v>0</v>
      </c>
      <c r="F23">
        <f>'MainStation-OBS'!AH23</f>
        <v>0</v>
      </c>
      <c r="G23">
        <f>'MainStation-OBS'!AJ23</f>
        <v>0</v>
      </c>
      <c r="H23">
        <f>'MainStation-OBS'!AL23</f>
        <v>-0.27</v>
      </c>
      <c r="I23">
        <f>'MainStation-OBS'!AN23</f>
        <v>-0.27</v>
      </c>
      <c r="J23">
        <f>'MainStation-OBS'!AP23</f>
        <v>-0.13</v>
      </c>
      <c r="K23">
        <f>'MainStation-OBS'!AR23</f>
        <v>-0.11</v>
      </c>
      <c r="L23">
        <f>'MainStation-OBS'!AT23</f>
        <v>-0.08</v>
      </c>
      <c r="M23">
        <f>'MainStation-OBS'!AV23</f>
        <v>-0.1</v>
      </c>
      <c r="N23" s="146">
        <f>'MainStation-OBS'!AX23</f>
        <v>-0.04</v>
      </c>
      <c r="O23" s="146">
        <f>'MainStation-OBS'!AZ23</f>
        <v>-0.05</v>
      </c>
      <c r="P23" s="146">
        <f>'MainStation-OBS'!BB23</f>
        <v>0</v>
      </c>
      <c r="Q23" s="146">
        <f>'MainStation-OBS'!BD23</f>
        <v>0</v>
      </c>
      <c r="R23" s="146">
        <f>'MainStation-OBS'!BF23</f>
        <v>0</v>
      </c>
    </row>
    <row r="24" spans="1:18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'MainStation-OBS'!AE24</f>
        <v>0</v>
      </c>
      <c r="F24">
        <f>'MainStation-OBS'!AH24</f>
        <v>0</v>
      </c>
      <c r="G24">
        <f>'MainStation-OBS'!AJ24</f>
        <v>0.2</v>
      </c>
      <c r="H24">
        <f>'MainStation-OBS'!AL24</f>
        <v>0.21</v>
      </c>
      <c r="I24">
        <f>'MainStation-OBS'!AN24</f>
        <v>0.25</v>
      </c>
      <c r="J24">
        <f>'MainStation-OBS'!AP24</f>
        <v>0.28000000000000003</v>
      </c>
      <c r="K24">
        <f>'MainStation-OBS'!AR24</f>
        <v>0.31</v>
      </c>
      <c r="L24">
        <f>'MainStation-OBS'!AT24</f>
        <v>0.34</v>
      </c>
      <c r="M24">
        <f>'MainStation-OBS'!AV24</f>
        <v>0.36</v>
      </c>
      <c r="N24" s="146">
        <f>'MainStation-OBS'!AX24</f>
        <v>0.38</v>
      </c>
      <c r="O24" s="146">
        <f>'MainStation-OBS'!AZ24</f>
        <v>0.41</v>
      </c>
      <c r="P24" s="146">
        <f>'MainStation-OBS'!BB24</f>
        <v>0</v>
      </c>
      <c r="Q24" s="146">
        <f>'MainStation-OBS'!BD24</f>
        <v>0</v>
      </c>
      <c r="R24" s="146">
        <f>'MainStation-OBS'!BF24</f>
        <v>0</v>
      </c>
    </row>
    <row r="25" spans="1:18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'MainStation-OBS'!AE25</f>
        <v>0</v>
      </c>
      <c r="F25">
        <f>'MainStation-OBS'!AH25</f>
        <v>0</v>
      </c>
      <c r="G25">
        <f>'MainStation-OBS'!AJ25</f>
        <v>0</v>
      </c>
      <c r="H25">
        <f>'MainStation-OBS'!AL25</f>
        <v>0</v>
      </c>
      <c r="I25">
        <f>'MainStation-OBS'!AN25</f>
        <v>0</v>
      </c>
      <c r="J25">
        <f>'MainStation-OBS'!AP25</f>
        <v>0</v>
      </c>
      <c r="K25">
        <f>'MainStation-OBS'!AR25</f>
        <v>0</v>
      </c>
      <c r="L25">
        <f>'MainStation-OBS'!AT25</f>
        <v>0</v>
      </c>
      <c r="M25">
        <f>'MainStation-OBS'!AV25</f>
        <v>0</v>
      </c>
      <c r="N25" s="146">
        <f>'MainStation-OBS'!AX25</f>
        <v>0</v>
      </c>
      <c r="O25" s="146">
        <f>'MainStation-OBS'!AZ25</f>
        <v>0</v>
      </c>
      <c r="P25" s="146">
        <f>'MainStation-OBS'!BB25</f>
        <v>0</v>
      </c>
      <c r="Q25" s="146">
        <f>'MainStation-OBS'!BD25</f>
        <v>0</v>
      </c>
      <c r="R25" s="146">
        <f>'MainStation-OBS'!BF25</f>
        <v>0</v>
      </c>
    </row>
    <row r="26" spans="1:18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'MainStation-OBS'!AE26</f>
        <v>0</v>
      </c>
      <c r="F26">
        <f>'MainStation-OBS'!AH26</f>
        <v>0</v>
      </c>
      <c r="G26">
        <f>'MainStation-OBS'!AJ26</f>
        <v>0</v>
      </c>
      <c r="H26">
        <f>'MainStation-OBS'!AL26</f>
        <v>1.1200000000000001</v>
      </c>
      <c r="I26">
        <f>'MainStation-OBS'!AN26</f>
        <v>0.78</v>
      </c>
      <c r="J26">
        <f>'MainStation-OBS'!AP26</f>
        <v>1.1399999999999999</v>
      </c>
      <c r="K26">
        <f>'MainStation-OBS'!AR26</f>
        <v>1.24</v>
      </c>
      <c r="L26">
        <f>'MainStation-OBS'!AT26</f>
        <v>0</v>
      </c>
      <c r="M26">
        <f>'MainStation-OBS'!AV26</f>
        <v>0</v>
      </c>
      <c r="N26" s="146">
        <f>'MainStation-OBS'!AX26</f>
        <v>0</v>
      </c>
      <c r="O26" s="146">
        <f>'MainStation-OBS'!AZ26</f>
        <v>0</v>
      </c>
      <c r="P26" s="146">
        <f>'MainStation-OBS'!BB26</f>
        <v>0</v>
      </c>
      <c r="Q26" s="146">
        <f>'MainStation-OBS'!BD26</f>
        <v>0</v>
      </c>
      <c r="R26" s="146">
        <f>'MainStation-OBS'!BF26</f>
        <v>0</v>
      </c>
    </row>
    <row r="27" spans="1:18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'MainStation-OBS'!AE27</f>
        <v>0</v>
      </c>
      <c r="F27">
        <f>'MainStation-OBS'!AH27</f>
        <v>0</v>
      </c>
      <c r="G27">
        <f>'MainStation-OBS'!AJ27</f>
        <v>1.3</v>
      </c>
      <c r="H27">
        <f>'MainStation-OBS'!AL27</f>
        <v>1.36</v>
      </c>
      <c r="I27">
        <f>'MainStation-OBS'!AN27</f>
        <v>1.27</v>
      </c>
      <c r="J27">
        <f>'MainStation-OBS'!AP27</f>
        <v>1.42</v>
      </c>
      <c r="K27">
        <f>'MainStation-OBS'!AR27</f>
        <v>1.43</v>
      </c>
      <c r="L27">
        <f>'MainStation-OBS'!AT27</f>
        <v>1.45</v>
      </c>
      <c r="M27">
        <f>'MainStation-OBS'!AV27</f>
        <v>1.46</v>
      </c>
      <c r="N27" s="146">
        <f>'MainStation-OBS'!AX27</f>
        <v>1.46</v>
      </c>
      <c r="O27" s="146">
        <f>'MainStation-OBS'!AZ27</f>
        <v>1.46</v>
      </c>
      <c r="P27" s="146">
        <f>'MainStation-OBS'!BB27</f>
        <v>0</v>
      </c>
      <c r="Q27" s="146">
        <f>'MainStation-OBS'!BD27</f>
        <v>0</v>
      </c>
      <c r="R27" s="146">
        <f>'MainStation-OBS'!BF27</f>
        <v>0</v>
      </c>
    </row>
    <row r="28" spans="1:18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'MainStation-OBS'!AE28</f>
        <v>0</v>
      </c>
      <c r="F28">
        <f>'MainStation-OBS'!AH28</f>
        <v>0</v>
      </c>
      <c r="G28">
        <f>'MainStation-OBS'!AJ28</f>
        <v>0</v>
      </c>
      <c r="H28">
        <f>'MainStation-OBS'!AL28</f>
        <v>0</v>
      </c>
      <c r="I28">
        <f>'MainStation-OBS'!AN28</f>
        <v>0</v>
      </c>
      <c r="K28">
        <f>'MainStation-OBS'!AR28</f>
        <v>0</v>
      </c>
      <c r="L28">
        <f>'MainStation-OBS'!AT28</f>
        <v>0</v>
      </c>
      <c r="M28">
        <f>'MainStation-OBS'!AV28</f>
        <v>0</v>
      </c>
      <c r="N28" s="146">
        <f>'MainStation-OBS'!AX28</f>
        <v>0</v>
      </c>
      <c r="O28" s="146">
        <f>'MainStation-OBS'!AZ28</f>
        <v>0</v>
      </c>
      <c r="P28" s="146">
        <f>'MainStation-OBS'!BB28</f>
        <v>0</v>
      </c>
      <c r="Q28" s="146">
        <f>'MainStation-OBS'!BD28</f>
        <v>0</v>
      </c>
      <c r="R28" s="146">
        <f>'MainStation-OBS'!BF28</f>
        <v>0</v>
      </c>
    </row>
    <row r="29" spans="1:18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'MainStation-OBS'!AE29</f>
        <v>0</v>
      </c>
      <c r="F29">
        <f>'MainStation-OBS'!AH29</f>
        <v>0</v>
      </c>
      <c r="G29">
        <f>'MainStation-OBS'!AJ29</f>
        <v>0</v>
      </c>
      <c r="H29">
        <f>'MainStation-OBS'!AL29</f>
        <v>0</v>
      </c>
      <c r="I29">
        <f>'MainStation-OBS'!AN29</f>
        <v>0</v>
      </c>
      <c r="K29">
        <f>'MainStation-OBS'!AR29</f>
        <v>0</v>
      </c>
      <c r="L29">
        <f>'MainStation-OBS'!AT29</f>
        <v>0</v>
      </c>
      <c r="M29">
        <f>'MainStation-OBS'!AV29</f>
        <v>0</v>
      </c>
      <c r="N29" s="146">
        <f>'MainStation-OBS'!AX29</f>
        <v>0</v>
      </c>
      <c r="O29" s="146">
        <f>'MainStation-OBS'!AZ29</f>
        <v>0</v>
      </c>
      <c r="P29" s="146">
        <f>'MainStation-OBS'!BB29</f>
        <v>0</v>
      </c>
      <c r="Q29" s="146">
        <f>'MainStation-OBS'!BD29</f>
        <v>0</v>
      </c>
      <c r="R29" s="146">
        <f>'MainStation-OBS'!BF29</f>
        <v>0</v>
      </c>
    </row>
    <row r="30" spans="1:18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'MainStation-OBS'!AE30</f>
        <v>0</v>
      </c>
      <c r="F30">
        <f>'MainStation-OBS'!AH30</f>
        <v>0</v>
      </c>
      <c r="G30">
        <f>'MainStation-OBS'!AJ30</f>
        <v>0</v>
      </c>
      <c r="H30">
        <f>'MainStation-OBS'!AL30</f>
        <v>0</v>
      </c>
      <c r="I30">
        <f>'MainStation-OBS'!AN30</f>
        <v>0</v>
      </c>
      <c r="K30">
        <f>'MainStation-OBS'!AR30</f>
        <v>0</v>
      </c>
      <c r="L30">
        <f>'MainStation-OBS'!AT30</f>
        <v>0</v>
      </c>
      <c r="M30">
        <f>'MainStation-OBS'!AV30</f>
        <v>0</v>
      </c>
      <c r="N30" s="146">
        <f>'MainStation-OBS'!AX30</f>
        <v>0</v>
      </c>
      <c r="O30" s="146">
        <f>'MainStation-OBS'!AZ30</f>
        <v>0</v>
      </c>
      <c r="P30" s="146">
        <f>'MainStation-OBS'!BB30</f>
        <v>0</v>
      </c>
      <c r="Q30" s="146">
        <f>'MainStation-OBS'!BD30</f>
        <v>0</v>
      </c>
      <c r="R30" s="146">
        <f>'MainStation-OBS'!BF30</f>
        <v>0</v>
      </c>
    </row>
    <row r="31" spans="1:18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'MainStation-OBS'!AE31</f>
        <v>0</v>
      </c>
      <c r="F31">
        <f>'MainStation-OBS'!AH31</f>
        <v>0</v>
      </c>
      <c r="G31">
        <f>'MainStation-OBS'!AJ31</f>
        <v>0</v>
      </c>
      <c r="H31">
        <f>'MainStation-OBS'!AL31</f>
        <v>0</v>
      </c>
      <c r="I31">
        <f>'MainStation-OBS'!AN31</f>
        <v>0</v>
      </c>
      <c r="K31">
        <f>'MainStation-OBS'!AR31</f>
        <v>0.1</v>
      </c>
      <c r="L31">
        <f>'MainStation-OBS'!AT31</f>
        <v>0.12</v>
      </c>
      <c r="M31">
        <f>'MainStation-OBS'!AV31</f>
        <v>0.18</v>
      </c>
      <c r="N31" s="146">
        <f>'MainStation-OBS'!AX31</f>
        <v>0.18</v>
      </c>
      <c r="O31" s="146">
        <f>'MainStation-OBS'!AZ31</f>
        <v>0.2</v>
      </c>
      <c r="P31" s="146">
        <f>'MainStation-OBS'!BB31</f>
        <v>0</v>
      </c>
      <c r="Q31" s="146">
        <f>'MainStation-OBS'!BD31</f>
        <v>0</v>
      </c>
      <c r="R31" s="146">
        <f>'MainStation-OBS'!BF31</f>
        <v>0</v>
      </c>
    </row>
    <row r="32" spans="1:18">
      <c r="D32">
        <v>30</v>
      </c>
      <c r="E32">
        <f>'MainStation-OBS'!AE32</f>
        <v>0</v>
      </c>
      <c r="F32">
        <f>'MainStation-OBS'!AH32</f>
        <v>0</v>
      </c>
      <c r="G32">
        <f>'MainStation-OBS'!AJ32</f>
        <v>0</v>
      </c>
      <c r="H32">
        <f>'MainStation-OBS'!AL32</f>
        <v>0</v>
      </c>
      <c r="I32">
        <f>'MainStation-OBS'!AN32</f>
        <v>0</v>
      </c>
      <c r="N32" s="146"/>
      <c r="O32" s="146"/>
      <c r="P32" s="146"/>
      <c r="Q32" s="146"/>
      <c r="R32" s="146"/>
    </row>
    <row r="33" spans="1:18">
      <c r="D33">
        <v>31</v>
      </c>
      <c r="E33">
        <f>'MainStation-OBS'!AE33</f>
        <v>0</v>
      </c>
      <c r="F33">
        <f>'MainStation-OBS'!AH33</f>
        <v>0</v>
      </c>
      <c r="G33">
        <f>'MainStation-OBS'!AJ33</f>
        <v>0</v>
      </c>
      <c r="H33">
        <f>'MainStation-OBS'!AL33</f>
        <v>0</v>
      </c>
      <c r="I33">
        <f>'MainStation-OBS'!AN33</f>
        <v>0</v>
      </c>
      <c r="N33" s="146"/>
      <c r="O33" s="146"/>
      <c r="P33" s="146"/>
      <c r="Q33" s="146"/>
      <c r="R33" s="146"/>
    </row>
    <row r="34" spans="1:18">
      <c r="B34" t="str">
        <f>'MainStation-OBS'!B34</f>
        <v>ด้านตะวันตก</v>
      </c>
      <c r="D34">
        <v>32</v>
      </c>
      <c r="E34">
        <f>'MainStation-OBS'!AE34</f>
        <v>0</v>
      </c>
      <c r="F34">
        <f>'MainStation-OBS'!AH34</f>
        <v>0</v>
      </c>
      <c r="G34">
        <f>'MainStation-OBS'!AJ34</f>
        <v>0</v>
      </c>
      <c r="H34">
        <f>'MainStation-OBS'!AL34</f>
        <v>0</v>
      </c>
      <c r="I34">
        <f>'MainStation-OBS'!AN34</f>
        <v>0</v>
      </c>
      <c r="N34" s="146"/>
      <c r="O34" s="146"/>
      <c r="P34" s="146"/>
      <c r="Q34" s="146"/>
      <c r="R34" s="146"/>
    </row>
    <row r="35" spans="1:18">
      <c r="A35" t="str">
        <f>'MainStation-OBS'!A35</f>
        <v>W01</v>
      </c>
      <c r="B35" t="str">
        <f>'MainStation-OBS'!B35</f>
        <v>W1</v>
      </c>
      <c r="C35" t="str">
        <f>'MainStation-OBS'!C35</f>
        <v>ค.ทวีวัฒนา ศาลาธรรมสพน์</v>
      </c>
      <c r="D35">
        <v>33</v>
      </c>
      <c r="E35">
        <f>'MainStation-OBS'!AE35</f>
        <v>2.63</v>
      </c>
      <c r="F35">
        <f>'MainStation-OBS'!AH35</f>
        <v>2.83</v>
      </c>
      <c r="G35">
        <f>'MainStation-OBS'!AJ35</f>
        <v>2.82</v>
      </c>
      <c r="H35">
        <f>'MainStation-OBS'!AL35</f>
        <v>2.83</v>
      </c>
      <c r="I35">
        <f>'MainStation-OBS'!AN35</f>
        <v>2.82</v>
      </c>
      <c r="J35">
        <f>'MainStation-OBS'!AP35</f>
        <v>2.81</v>
      </c>
      <c r="K35">
        <f>'MainStation-OBS'!AR35</f>
        <v>2.79</v>
      </c>
      <c r="L35">
        <f>'MainStation-OBS'!AT35</f>
        <v>2.79</v>
      </c>
      <c r="M35">
        <f>'MainStation-OBS'!AV35</f>
        <v>2.79</v>
      </c>
      <c r="N35" s="146">
        <f>'MainStation-OBS'!AX35</f>
        <v>2.81</v>
      </c>
      <c r="O35" s="146">
        <f>'MainStation-OBS'!AZ35</f>
        <v>2.79</v>
      </c>
      <c r="P35" s="146">
        <f>'MainStation-OBS'!BB35</f>
        <v>0</v>
      </c>
      <c r="Q35" s="146">
        <f>'MainStation-OBS'!BD35</f>
        <v>0</v>
      </c>
      <c r="R35" s="146">
        <f>'MainStation-OBS'!BF35</f>
        <v>0</v>
      </c>
    </row>
    <row r="36" spans="1:18">
      <c r="A36" t="str">
        <f>'MainStation-OBS'!A36</f>
        <v>W23</v>
      </c>
      <c r="B36" t="str">
        <f>'MainStation-OBS'!B36</f>
        <v>W2</v>
      </c>
      <c r="C36" t="str">
        <f>'MainStation-OBS'!C36</f>
        <v>ศาลาแดง / ทวีวัฒนา</v>
      </c>
      <c r="D36">
        <v>34</v>
      </c>
      <c r="E36">
        <f>'MainStation-OBS'!AE36</f>
        <v>0</v>
      </c>
      <c r="F36">
        <f>'MainStation-OBS'!AH36</f>
        <v>0</v>
      </c>
      <c r="G36">
        <f>'MainStation-OBS'!AJ36</f>
        <v>0</v>
      </c>
      <c r="H36">
        <f>'MainStation-OBS'!AL36</f>
        <v>0</v>
      </c>
      <c r="I36">
        <f>'MainStation-OBS'!AN36</f>
        <v>0</v>
      </c>
      <c r="J36">
        <f>'MainStation-OBS'!AP36</f>
        <v>0</v>
      </c>
      <c r="K36">
        <f>'MainStation-OBS'!AR36</f>
        <v>0</v>
      </c>
      <c r="L36">
        <f>'MainStation-OBS'!AT36</f>
        <v>0</v>
      </c>
      <c r="M36">
        <f>'MainStation-OBS'!AV36</f>
        <v>0</v>
      </c>
      <c r="N36" s="146">
        <f>'MainStation-OBS'!AX36</f>
        <v>0</v>
      </c>
      <c r="O36" s="146">
        <f>'MainStation-OBS'!AZ36</f>
        <v>0</v>
      </c>
      <c r="P36" s="146">
        <f>'MainStation-OBS'!BB36</f>
        <v>0</v>
      </c>
      <c r="Q36" s="146">
        <f>'MainStation-OBS'!BD36</f>
        <v>0</v>
      </c>
      <c r="R36" s="146">
        <f>'MainStation-OBS'!BF36</f>
        <v>0</v>
      </c>
    </row>
    <row r="37" spans="1:18">
      <c r="A37" t="str">
        <f>'MainStation-OBS'!A37</f>
        <v>W08</v>
      </c>
      <c r="B37" t="str">
        <f>'MainStation-OBS'!B37</f>
        <v>W3</v>
      </c>
      <c r="C37" t="str">
        <f>'MainStation-OBS'!C37</f>
        <v>บางหว้า ถ.เพชรเกษม﻿﻿</v>
      </c>
      <c r="D37">
        <v>35</v>
      </c>
      <c r="E37">
        <f>'MainStation-OBS'!AE37</f>
        <v>0.74</v>
      </c>
      <c r="F37">
        <f>'MainStation-OBS'!AH37</f>
        <v>0</v>
      </c>
      <c r="G37">
        <f>'MainStation-OBS'!AJ37</f>
        <v>0</v>
      </c>
      <c r="H37">
        <f>'MainStation-OBS'!AL37</f>
        <v>0</v>
      </c>
      <c r="I37">
        <f>'MainStation-OBS'!AN37</f>
        <v>0</v>
      </c>
      <c r="J37">
        <f>'MainStation-OBS'!AP37</f>
        <v>0</v>
      </c>
      <c r="K37">
        <f>'MainStation-OBS'!AR37</f>
        <v>0</v>
      </c>
      <c r="L37">
        <f>'MainStation-OBS'!AT37</f>
        <v>0</v>
      </c>
      <c r="M37">
        <f>'MainStation-OBS'!AV37</f>
        <v>0</v>
      </c>
      <c r="N37" s="146">
        <f>'MainStation-OBS'!AX37</f>
        <v>0</v>
      </c>
      <c r="O37" s="146">
        <f>'MainStation-OBS'!AZ37</f>
        <v>0</v>
      </c>
      <c r="P37" s="146">
        <f>'MainStation-OBS'!BB37</f>
        <v>0</v>
      </c>
      <c r="Q37" s="146">
        <f>'MainStation-OBS'!BD37</f>
        <v>0</v>
      </c>
      <c r="R37" s="146">
        <f>'MainStation-OBS'!BF37</f>
        <v>0</v>
      </c>
    </row>
    <row r="38" spans="1:18">
      <c r="A38" t="str">
        <f>'MainStation-OBS'!A38</f>
        <v>W12</v>
      </c>
      <c r="B38" t="str">
        <f>'MainStation-OBS'!B38</f>
        <v>W4</v>
      </c>
      <c r="C38" t="str">
        <f>'MainStation-OBS'!C38</f>
        <v xml:space="preserve">ค.ภาษีเจริญ หลักสอง/หนองแขม﻿ </v>
      </c>
      <c r="D38">
        <v>36</v>
      </c>
      <c r="E38">
        <f>'MainStation-OBS'!AE38</f>
        <v>0.69</v>
      </c>
      <c r="F38">
        <f>'MainStation-OBS'!AH38</f>
        <v>0</v>
      </c>
      <c r="G38">
        <f>'MainStation-OBS'!AJ38</f>
        <v>0</v>
      </c>
      <c r="H38">
        <f>'MainStation-OBS'!AL38</f>
        <v>0</v>
      </c>
      <c r="I38">
        <f>'MainStation-OBS'!AN38</f>
        <v>0</v>
      </c>
      <c r="J38">
        <f>'MainStation-OBS'!AP38</f>
        <v>0</v>
      </c>
      <c r="K38">
        <f>'MainStation-OBS'!AR38</f>
        <v>0</v>
      </c>
      <c r="L38">
        <f>'MainStation-OBS'!AT38</f>
        <v>0</v>
      </c>
      <c r="M38">
        <f>'MainStation-OBS'!AV38</f>
        <v>0</v>
      </c>
      <c r="N38" s="146">
        <f>'MainStation-OBS'!AX38</f>
        <v>0</v>
      </c>
      <c r="O38" s="146">
        <f>'MainStation-OBS'!AZ38</f>
        <v>0</v>
      </c>
      <c r="P38" s="146">
        <f>'MainStation-OBS'!BB38</f>
        <v>0</v>
      </c>
      <c r="Q38" s="146">
        <f>'MainStation-OBS'!BD38</f>
        <v>0</v>
      </c>
      <c r="R38" s="146">
        <f>'MainStation-OBS'!BF38</f>
        <v>0</v>
      </c>
    </row>
    <row r="39" spans="1:18">
      <c r="A39" t="str">
        <f>'MainStation-OBS'!A39</f>
        <v>W24</v>
      </c>
      <c r="B39" t="str">
        <f>'MainStation-OBS'!B39</f>
        <v>W5</v>
      </c>
      <c r="C39" t="str">
        <f>'MainStation-OBS'!C39</f>
        <v>บางน้ำจืด﻿ สมุทรสาคร</v>
      </c>
      <c r="D39">
        <v>37</v>
      </c>
      <c r="E39">
        <f>'MainStation-OBS'!AE39</f>
        <v>0.5</v>
      </c>
      <c r="F39">
        <f>'MainStation-OBS'!AH39</f>
        <v>0</v>
      </c>
      <c r="G39">
        <f>'MainStation-OBS'!AJ39</f>
        <v>0</v>
      </c>
      <c r="H39">
        <f>'MainStation-OBS'!AL39</f>
        <v>0</v>
      </c>
      <c r="I39">
        <f>'MainStation-OBS'!AN39</f>
        <v>0</v>
      </c>
      <c r="J39">
        <f>'MainStation-OBS'!AP39</f>
        <v>0</v>
      </c>
      <c r="K39">
        <f>'MainStation-OBS'!AR39</f>
        <v>0</v>
      </c>
      <c r="L39">
        <f>'MainStation-OBS'!AT39</f>
        <v>0</v>
      </c>
      <c r="M39">
        <f>'MainStation-OBS'!AV39</f>
        <v>0</v>
      </c>
      <c r="N39" s="146">
        <f>'MainStation-OBS'!AX39</f>
        <v>0</v>
      </c>
      <c r="O39" s="146">
        <f>'MainStation-OBS'!AZ39</f>
        <v>0</v>
      </c>
      <c r="P39" s="146">
        <f>'MainStation-OBS'!BB39</f>
        <v>0</v>
      </c>
      <c r="Q39" s="146">
        <f>'MainStation-OBS'!BD39</f>
        <v>0</v>
      </c>
      <c r="R39" s="146">
        <f>'MainStation-OBS'!BF39</f>
        <v>0</v>
      </c>
    </row>
    <row r="40" spans="1:18">
      <c r="A40" t="str">
        <f>'MainStation-OBS'!A40</f>
        <v>W05</v>
      </c>
      <c r="B40" t="str">
        <f>'MainStation-OBS'!B40</f>
        <v>W6</v>
      </c>
      <c r="C40" t="str">
        <f>'MainStation-OBS'!C40</f>
        <v>ถ.กาญจนภิเษก / บางแวก﻿﻿﻿﻿﻿</v>
      </c>
      <c r="D40">
        <v>38</v>
      </c>
      <c r="E40">
        <f>'MainStation-OBS'!AE40</f>
        <v>1.1599999999999999</v>
      </c>
      <c r="F40">
        <f>'MainStation-OBS'!AH40</f>
        <v>0</v>
      </c>
      <c r="G40">
        <f>'MainStation-OBS'!AJ40</f>
        <v>0</v>
      </c>
      <c r="H40">
        <f>'MainStation-OBS'!AL40</f>
        <v>0</v>
      </c>
      <c r="I40">
        <f>'MainStation-OBS'!AN40</f>
        <v>0</v>
      </c>
      <c r="J40">
        <f>'MainStation-OBS'!AP40</f>
        <v>0</v>
      </c>
      <c r="K40">
        <f>'MainStation-OBS'!AR40</f>
        <v>0</v>
      </c>
      <c r="L40">
        <f>'MainStation-OBS'!AT40</f>
        <v>0</v>
      </c>
      <c r="M40">
        <f>'MainStation-OBS'!AV40</f>
        <v>0</v>
      </c>
      <c r="N40" s="146">
        <f>'MainStation-OBS'!AX40</f>
        <v>0</v>
      </c>
      <c r="O40" s="146">
        <f>'MainStation-OBS'!AZ40</f>
        <v>0</v>
      </c>
      <c r="P40" s="146">
        <f>'MainStation-OBS'!BB40</f>
        <v>0</v>
      </c>
      <c r="Q40" s="146">
        <f>'MainStation-OBS'!BD40</f>
        <v>0</v>
      </c>
      <c r="R40" s="146">
        <f>'MainStation-OBS'!BF40</f>
        <v>0</v>
      </c>
    </row>
    <row r="41" spans="1:18">
      <c r="A41" t="str">
        <f>'MainStation-OBS'!A41</f>
        <v>W18</v>
      </c>
      <c r="B41" t="str">
        <f>'MainStation-OBS'!B41</f>
        <v>W7</v>
      </c>
      <c r="C41" t="str">
        <f>'MainStation-OBS'!C41</f>
        <v>ค.พระยาฯ บางขุนเทียน﻿</v>
      </c>
      <c r="D41">
        <v>39</v>
      </c>
      <c r="E41">
        <f>'MainStation-OBS'!AE41</f>
        <v>-1.1200000000000001</v>
      </c>
      <c r="F41">
        <f>'MainStation-OBS'!AH41</f>
        <v>0.86</v>
      </c>
      <c r="G41">
        <f>'MainStation-OBS'!AJ41</f>
        <v>0.83</v>
      </c>
      <c r="H41">
        <f>'MainStation-OBS'!AL41</f>
        <v>0.78</v>
      </c>
      <c r="I41">
        <f>'MainStation-OBS'!AN41</f>
        <v>0.66</v>
      </c>
      <c r="J41">
        <f>'MainStation-OBS'!AP41</f>
        <v>0.68</v>
      </c>
      <c r="K41">
        <f>'MainStation-OBS'!AR41</f>
        <v>0.77</v>
      </c>
      <c r="L41">
        <f>'MainStation-OBS'!AT41</f>
        <v>0.85</v>
      </c>
      <c r="M41">
        <f>'MainStation-OBS'!AV41</f>
        <v>0.86</v>
      </c>
      <c r="N41" s="146">
        <f>'MainStation-OBS'!AX41</f>
        <v>0.93</v>
      </c>
      <c r="O41" s="146">
        <f>'MainStation-OBS'!AZ41</f>
        <v>1</v>
      </c>
      <c r="P41" s="146">
        <f>'MainStation-OBS'!BB41</f>
        <v>0</v>
      </c>
      <c r="Q41" s="146">
        <f>'MainStation-OBS'!BD41</f>
        <v>0</v>
      </c>
      <c r="R41" s="146">
        <f>'MainStation-OBS'!BF41</f>
        <v>0</v>
      </c>
    </row>
    <row r="42" spans="1:18">
      <c r="A42" t="str">
        <f>'MainStation-OBS'!A42</f>
        <v>W17</v>
      </c>
      <c r="B42" t="str">
        <f>'MainStation-OBS'!B42</f>
        <v>W8</v>
      </c>
      <c r="C42" t="str">
        <f>'MainStation-OBS'!C42</f>
        <v>แสมดำ</v>
      </c>
      <c r="D42">
        <v>40</v>
      </c>
      <c r="E42">
        <f>'MainStation-OBS'!AE42</f>
        <v>0</v>
      </c>
      <c r="F42">
        <f>'MainStation-OBS'!AH42</f>
        <v>0.64</v>
      </c>
      <c r="G42">
        <f>'MainStation-OBS'!AJ42</f>
        <v>0.64</v>
      </c>
      <c r="H42">
        <f>'MainStation-OBS'!AL42</f>
        <v>0.55000000000000004</v>
      </c>
      <c r="I42">
        <f>'MainStation-OBS'!AN42</f>
        <v>0.45</v>
      </c>
      <c r="J42">
        <f>'MainStation-OBS'!AP42</f>
        <v>0.4</v>
      </c>
      <c r="K42">
        <f>'MainStation-OBS'!AR42</f>
        <v>0.48</v>
      </c>
      <c r="L42">
        <f>'MainStation-OBS'!AT42</f>
        <v>0.52</v>
      </c>
      <c r="M42">
        <f>'MainStation-OBS'!AV42</f>
        <v>0.7</v>
      </c>
      <c r="N42" s="146">
        <f>'MainStation-OBS'!AX42</f>
        <v>0.7</v>
      </c>
      <c r="O42" s="146">
        <f>'MainStation-OBS'!AZ42</f>
        <v>0.62</v>
      </c>
      <c r="P42" s="146">
        <f>'MainStation-OBS'!BB42</f>
        <v>0</v>
      </c>
      <c r="Q42" s="146">
        <f>'MainStation-OBS'!BD42</f>
        <v>0</v>
      </c>
      <c r="R42" s="146">
        <f>'MainStation-OBS'!BF42</f>
        <v>0</v>
      </c>
    </row>
    <row r="43" spans="1:18">
      <c r="A43" t="str">
        <f>'MainStation-OBS'!A43</f>
        <v>W22</v>
      </c>
      <c r="B43" t="str">
        <f>'MainStation-OBS'!B43</f>
        <v>W9</v>
      </c>
      <c r="C43" t="str">
        <f>'MainStation-OBS'!C43</f>
        <v>ค.มอญ บางเชือกหนัง</v>
      </c>
      <c r="D43">
        <v>41</v>
      </c>
      <c r="E43">
        <f>'MainStation-OBS'!AE43</f>
        <v>0</v>
      </c>
      <c r="F43">
        <f>'MainStation-OBS'!AH43</f>
        <v>0</v>
      </c>
      <c r="G43">
        <f>'MainStation-OBS'!AJ43</f>
        <v>0</v>
      </c>
      <c r="H43">
        <f>'MainStation-OBS'!AL43</f>
        <v>0</v>
      </c>
      <c r="I43">
        <f>'MainStation-OBS'!AN43</f>
        <v>0</v>
      </c>
      <c r="J43">
        <f>'MainStation-OBS'!AP43</f>
        <v>0</v>
      </c>
      <c r="K43">
        <f>'MainStation-OBS'!AR43</f>
        <v>0</v>
      </c>
      <c r="L43">
        <f>'MainStation-OBS'!AT43</f>
        <v>0</v>
      </c>
      <c r="M43">
        <f>'MainStation-OBS'!AV43</f>
        <v>0</v>
      </c>
      <c r="N43" s="146">
        <f>'MainStation-OBS'!AX43</f>
        <v>0</v>
      </c>
      <c r="O43" s="146">
        <f>'MainStation-OBS'!AZ43</f>
        <v>0</v>
      </c>
      <c r="P43" s="146">
        <f>'MainStation-OBS'!BB43</f>
        <v>0</v>
      </c>
      <c r="Q43" s="146">
        <f>'MainStation-OBS'!BD43</f>
        <v>0</v>
      </c>
      <c r="R43" s="146">
        <f>'MainStation-OBS'!BF43</f>
        <v>0</v>
      </c>
    </row>
    <row r="44" spans="1:18">
      <c r="A44" t="str">
        <f>'MainStation-OBS'!A44</f>
        <v>W13</v>
      </c>
      <c r="B44" t="str">
        <f>'MainStation-OBS'!B44</f>
        <v>W10</v>
      </c>
      <c r="C44" t="str">
        <f>'MainStation-OBS'!C44</f>
        <v>ค.สี่บาท พระราม 2</v>
      </c>
      <c r="D44">
        <v>42</v>
      </c>
      <c r="E44">
        <f>'MainStation-OBS'!AE44</f>
        <v>0</v>
      </c>
      <c r="F44">
        <f>'MainStation-OBS'!AH44</f>
        <v>0.2</v>
      </c>
      <c r="G44">
        <f>'MainStation-OBS'!AJ44</f>
        <v>0.27</v>
      </c>
      <c r="H44">
        <f>'MainStation-OBS'!AL44</f>
        <v>0.37</v>
      </c>
      <c r="I44">
        <f>'MainStation-OBS'!AN44</f>
        <v>0.54</v>
      </c>
      <c r="J44">
        <f>'MainStation-OBS'!AP44</f>
        <v>0.66</v>
      </c>
      <c r="K44">
        <f>'MainStation-OBS'!AR44</f>
        <v>0.75</v>
      </c>
      <c r="L44">
        <f>'MainStation-OBS'!AT44</f>
        <v>0.79</v>
      </c>
      <c r="M44">
        <f>'MainStation-OBS'!AV44</f>
        <v>0.84</v>
      </c>
      <c r="N44" s="146">
        <f>'MainStation-OBS'!AX44</f>
        <v>0.85</v>
      </c>
      <c r="O44" s="146">
        <f>'MainStation-OBS'!AZ44</f>
        <v>0.87</v>
      </c>
      <c r="P44" s="146">
        <f>'MainStation-OBS'!BB44</f>
        <v>0</v>
      </c>
      <c r="Q44" s="146">
        <f>'MainStation-OBS'!BD44</f>
        <v>0</v>
      </c>
      <c r="R44" s="146">
        <f>'MainStation-OBS'!BF44</f>
        <v>0</v>
      </c>
    </row>
    <row r="45" spans="1:18">
      <c r="A45" t="str">
        <f>'MainStation-OBS'!A45</f>
        <v>W06</v>
      </c>
      <c r="B45" t="str">
        <f>'MainStation-OBS'!B45</f>
        <v>W11</v>
      </c>
      <c r="C45" t="str">
        <f>'MainStation-OBS'!C45</f>
        <v>ค.บางกอกใหญ่</v>
      </c>
      <c r="D45">
        <v>43</v>
      </c>
      <c r="E45">
        <f>'MainStation-OBS'!AE45</f>
        <v>0</v>
      </c>
      <c r="F45">
        <f>'MainStation-OBS'!AH45</f>
        <v>0</v>
      </c>
      <c r="G45">
        <f>'MainStation-OBS'!AJ45</f>
        <v>0</v>
      </c>
      <c r="H45">
        <f>'MainStation-OBS'!AL45</f>
        <v>0</v>
      </c>
      <c r="I45">
        <f>'MainStation-OBS'!AN45</f>
        <v>0</v>
      </c>
      <c r="J45">
        <f>'MainStation-OBS'!AP45</f>
        <v>0</v>
      </c>
      <c r="K45">
        <f>'MainStation-OBS'!AR45</f>
        <v>0</v>
      </c>
      <c r="L45">
        <f>'MainStation-OBS'!AT45</f>
        <v>0</v>
      </c>
      <c r="M45">
        <f>'MainStation-OBS'!AV45</f>
        <v>0</v>
      </c>
      <c r="N45" s="146">
        <f>'MainStation-OBS'!AX45</f>
        <v>0</v>
      </c>
      <c r="O45" s="146">
        <f>'MainStation-OBS'!AZ45</f>
        <v>0</v>
      </c>
      <c r="P45" s="146">
        <f>'MainStation-OBS'!BB45</f>
        <v>0</v>
      </c>
      <c r="Q45" s="146">
        <f>'MainStation-OBS'!BD45</f>
        <v>0</v>
      </c>
      <c r="R45" s="146">
        <f>'MainStation-OBS'!BF45</f>
        <v>0</v>
      </c>
    </row>
    <row r="46" spans="1:18">
      <c r="A46" t="str">
        <f>'MainStation-OBS'!A46</f>
        <v>W10</v>
      </c>
      <c r="B46" t="str">
        <f>'MainStation-OBS'!B46</f>
        <v>W12</v>
      </c>
      <c r="C46" t="str">
        <f>'MainStation-OBS'!C46</f>
        <v>บางคล้อ ค.บางขุนเทียน</v>
      </c>
      <c r="D46">
        <v>44</v>
      </c>
      <c r="E46">
        <f>'MainStation-OBS'!AE46</f>
        <v>0</v>
      </c>
      <c r="F46">
        <f>'MainStation-OBS'!AH46</f>
        <v>0</v>
      </c>
      <c r="G46">
        <f>'MainStation-OBS'!AJ46</f>
        <v>0</v>
      </c>
      <c r="H46">
        <f>'MainStation-OBS'!AL46</f>
        <v>0</v>
      </c>
      <c r="I46">
        <f>'MainStation-OBS'!AN46</f>
        <v>0</v>
      </c>
      <c r="J46">
        <f>'MainStation-OBS'!AP46</f>
        <v>0</v>
      </c>
      <c r="K46">
        <f>'MainStation-OBS'!AR46</f>
        <v>0</v>
      </c>
      <c r="L46">
        <f>'MainStation-OBS'!AT46</f>
        <v>0</v>
      </c>
      <c r="M46">
        <f>'MainStation-OBS'!AV46</f>
        <v>0</v>
      </c>
      <c r="N46" s="146">
        <f>'MainStation-OBS'!AX46</f>
        <v>0</v>
      </c>
      <c r="O46" s="146">
        <f>'MainStation-OBS'!AZ46</f>
        <v>0</v>
      </c>
      <c r="P46" s="146">
        <f>'MainStation-OBS'!BB46</f>
        <v>0</v>
      </c>
      <c r="Q46" s="146">
        <f>'MainStation-OBS'!BD46</f>
        <v>0</v>
      </c>
      <c r="R46" s="146">
        <f>'MainStation-OBS'!BF46</f>
        <v>0</v>
      </c>
    </row>
    <row r="47" spans="1:18">
      <c r="A47" t="str">
        <f>'MainStation-OBS'!A47</f>
        <v>W03</v>
      </c>
      <c r="B47" t="str">
        <f>'MainStation-OBS'!B47</f>
        <v>W13</v>
      </c>
      <c r="C47" t="str">
        <f>'MainStation-OBS'!C47</f>
        <v>ค.ชักพระ ตลิ่งชัน</v>
      </c>
      <c r="D47">
        <v>45</v>
      </c>
      <c r="E47">
        <f>'MainStation-OBS'!AE47</f>
        <v>0</v>
      </c>
      <c r="F47">
        <f>'MainStation-OBS'!AH47</f>
        <v>0</v>
      </c>
      <c r="G47">
        <f>'MainStation-OBS'!AJ47</f>
        <v>2.31</v>
      </c>
      <c r="H47">
        <f>'MainStation-OBS'!AL47</f>
        <v>2.29</v>
      </c>
      <c r="I47">
        <f>'MainStation-OBS'!AN47</f>
        <v>2.16</v>
      </c>
      <c r="J47">
        <f>'MainStation-OBS'!AP47</f>
        <v>2.2000000000000002</v>
      </c>
      <c r="K47">
        <f>'MainStation-OBS'!AR47</f>
        <v>2.19</v>
      </c>
      <c r="L47">
        <f>'MainStation-OBS'!AT47</f>
        <v>2.25</v>
      </c>
      <c r="M47">
        <f>'MainStation-OBS'!AV47</f>
        <v>0</v>
      </c>
      <c r="N47" s="146">
        <f>'MainStation-OBS'!AX47</f>
        <v>0</v>
      </c>
      <c r="O47" s="146">
        <f>'MainStation-OBS'!AZ47</f>
        <v>0</v>
      </c>
      <c r="P47" s="146">
        <f>'MainStation-OBS'!BB47</f>
        <v>0</v>
      </c>
      <c r="Q47" s="146">
        <f>'MainStation-OBS'!BD47</f>
        <v>0</v>
      </c>
      <c r="R47" s="146">
        <f>'MainStation-OBS'!BF47</f>
        <v>0</v>
      </c>
    </row>
    <row r="48" spans="1:18">
      <c r="A48" t="str">
        <f>'MainStation-OBS'!A48</f>
        <v>W02</v>
      </c>
      <c r="B48" t="str">
        <f>'MainStation-OBS'!B48</f>
        <v>W14</v>
      </c>
      <c r="C48" t="str">
        <f>'MainStation-OBS'!C48</f>
        <v>ทางรถไฟสายใต้</v>
      </c>
      <c r="D48">
        <v>46</v>
      </c>
      <c r="E48">
        <f>'MainStation-OBS'!AE48</f>
        <v>0</v>
      </c>
      <c r="F48">
        <f>'MainStation-OBS'!AH48</f>
        <v>0</v>
      </c>
      <c r="G48">
        <f>'MainStation-OBS'!AJ48</f>
        <v>0</v>
      </c>
      <c r="H48">
        <f>'MainStation-OBS'!AL48</f>
        <v>0</v>
      </c>
      <c r="I48">
        <f>'MainStation-OBS'!AN48</f>
        <v>0</v>
      </c>
      <c r="K48">
        <f>'MainStation-OBS'!AR48</f>
        <v>0</v>
      </c>
      <c r="L48">
        <f>'MainStation-OBS'!AT48</f>
        <v>0</v>
      </c>
      <c r="M48">
        <f>'MainStation-OBS'!AV48</f>
        <v>0</v>
      </c>
      <c r="N48" s="146">
        <f>'MainStation-OBS'!AX48</f>
        <v>0</v>
      </c>
      <c r="O48" s="146">
        <f>'MainStation-OBS'!AZ48</f>
        <v>0</v>
      </c>
      <c r="P48" s="146">
        <f>'MainStation-OBS'!BB48</f>
        <v>0</v>
      </c>
      <c r="Q48" s="146">
        <f>'MainStation-OBS'!BD48</f>
        <v>0</v>
      </c>
      <c r="R48" s="146">
        <f>'MainStation-OBS'!BF48</f>
        <v>0</v>
      </c>
    </row>
    <row r="49" spans="1:18">
      <c r="A49" t="str">
        <f>'MainStation-OBS'!A49</f>
        <v>W09</v>
      </c>
      <c r="B49" t="str">
        <f>'MainStation-OBS'!B49</f>
        <v>W15</v>
      </c>
      <c r="C49" t="str">
        <f>'MainStation-OBS'!C49</f>
        <v>สำเหร่</v>
      </c>
      <c r="D49">
        <v>47</v>
      </c>
      <c r="E49">
        <f>'MainStation-OBS'!AE49</f>
        <v>0</v>
      </c>
      <c r="F49">
        <f>'MainStation-OBS'!AH49</f>
        <v>0</v>
      </c>
      <c r="G49">
        <f>'MainStation-OBS'!AJ49</f>
        <v>0</v>
      </c>
      <c r="H49">
        <f>'MainStation-OBS'!AL49</f>
        <v>0</v>
      </c>
      <c r="I49">
        <f>'MainStation-OBS'!AN49</f>
        <v>1.3</v>
      </c>
      <c r="J49">
        <f>'MainStation-OBS'!AP49</f>
        <v>1.53</v>
      </c>
      <c r="K49">
        <f>'MainStation-OBS'!AR49</f>
        <v>1.57</v>
      </c>
      <c r="L49">
        <f>'MainStation-OBS'!AT49</f>
        <v>0</v>
      </c>
      <c r="M49">
        <f>'MainStation-OBS'!AV49</f>
        <v>0</v>
      </c>
      <c r="N49" s="146">
        <f>'MainStation-OBS'!AX49</f>
        <v>0</v>
      </c>
      <c r="O49" s="146">
        <f>'MainStation-OBS'!AZ49</f>
        <v>0</v>
      </c>
      <c r="P49" s="146">
        <f>'MainStation-OBS'!BB49</f>
        <v>0</v>
      </c>
      <c r="Q49" s="146">
        <f>'MainStation-OBS'!BD49</f>
        <v>0</v>
      </c>
      <c r="R49" s="146">
        <f>'MainStation-OBS'!BF49</f>
        <v>0</v>
      </c>
    </row>
    <row r="50" spans="1:18">
      <c r="A50" t="str">
        <f>'MainStation-OBS'!A50</f>
        <v>W14</v>
      </c>
      <c r="B50" t="str">
        <f>'MainStation-OBS'!B50</f>
        <v>W16</v>
      </c>
      <c r="C50" t="str">
        <f>'MainStation-OBS'!C50</f>
        <v>แจงร้อน</v>
      </c>
      <c r="D50">
        <v>48</v>
      </c>
      <c r="E50">
        <f>'MainStation-OBS'!AE50</f>
        <v>0</v>
      </c>
      <c r="F50">
        <f>'MainStation-OBS'!AH50</f>
        <v>0</v>
      </c>
      <c r="G50">
        <f>'MainStation-OBS'!AJ50</f>
        <v>0</v>
      </c>
      <c r="H50">
        <f>'MainStation-OBS'!AL50</f>
        <v>0</v>
      </c>
      <c r="I50">
        <f>'MainStation-OBS'!AN50</f>
        <v>0</v>
      </c>
      <c r="K50">
        <f>'MainStation-OBS'!AR50</f>
        <v>0</v>
      </c>
      <c r="L50">
        <f>'MainStation-OBS'!AT50</f>
        <v>0</v>
      </c>
      <c r="M50">
        <f>'MainStation-OBS'!AV50</f>
        <v>0</v>
      </c>
      <c r="N50" s="146">
        <f>'MainStation-OBS'!AX50</f>
        <v>0</v>
      </c>
      <c r="O50" s="146">
        <f>'MainStation-OBS'!AZ50</f>
        <v>0</v>
      </c>
      <c r="P50" s="146">
        <f>'MainStation-OBS'!BB50</f>
        <v>0</v>
      </c>
      <c r="Q50" s="146">
        <f>'MainStation-OBS'!BD50</f>
        <v>0</v>
      </c>
      <c r="R50" s="146">
        <f>'MainStation-OBS'!BF50</f>
        <v>0</v>
      </c>
    </row>
    <row r="51" spans="1:18">
      <c r="A51" t="str">
        <f>'MainStation-OBS'!A51</f>
        <v>W15</v>
      </c>
      <c r="B51" t="str">
        <f>'MainStation-OBS'!B51</f>
        <v>W17</v>
      </c>
      <c r="C51" t="str">
        <f>'MainStation-OBS'!C51</f>
        <v>แยกครุใน</v>
      </c>
      <c r="D51">
        <v>49</v>
      </c>
      <c r="E51">
        <f>'MainStation-OBS'!AE51</f>
        <v>0</v>
      </c>
      <c r="F51">
        <f>'MainStation-OBS'!AH51</f>
        <v>0</v>
      </c>
      <c r="G51">
        <f>'MainStation-OBS'!AJ51</f>
        <v>0</v>
      </c>
      <c r="H51">
        <f>'MainStation-OBS'!AL51</f>
        <v>0</v>
      </c>
      <c r="I51">
        <f>'MainStation-OBS'!AN51</f>
        <v>0</v>
      </c>
      <c r="K51">
        <f>'MainStation-OBS'!AR51</f>
        <v>0.43</v>
      </c>
      <c r="L51">
        <f>'MainStation-OBS'!AT51</f>
        <v>0.5</v>
      </c>
      <c r="M51">
        <f>'MainStation-OBS'!AV51</f>
        <v>0.51</v>
      </c>
      <c r="N51" s="146">
        <f>'MainStation-OBS'!AX51</f>
        <v>0.53</v>
      </c>
      <c r="O51" s="146">
        <f>'MainStation-OBS'!AZ51</f>
        <v>0.52</v>
      </c>
      <c r="P51" s="146">
        <f>'MainStation-OBS'!BB51</f>
        <v>0</v>
      </c>
      <c r="Q51" s="146">
        <f>'MainStation-OBS'!BD51</f>
        <v>0</v>
      </c>
      <c r="R51" s="146">
        <f>'MainStation-OBS'!BF51</f>
        <v>0</v>
      </c>
    </row>
    <row r="52" spans="1:18">
      <c r="A52" t="str">
        <f>'MainStation-OBS'!A52</f>
        <v>W16</v>
      </c>
      <c r="B52" t="str">
        <f>'MainStation-OBS'!B52</f>
        <v>W18</v>
      </c>
      <c r="C52" t="str">
        <f>'MainStation-OBS'!C52</f>
        <v>ค.เลนเปน</v>
      </c>
      <c r="D52">
        <v>50</v>
      </c>
      <c r="E52">
        <f>'MainStation-OBS'!AE52</f>
        <v>0</v>
      </c>
      <c r="F52">
        <f>'MainStation-OBS'!AH52</f>
        <v>0.5</v>
      </c>
      <c r="G52">
        <f>'MainStation-OBS'!AJ52</f>
        <v>0.82</v>
      </c>
      <c r="H52">
        <f>'MainStation-OBS'!AL52</f>
        <v>0.9</v>
      </c>
      <c r="I52">
        <f>'MainStation-OBS'!AN52</f>
        <v>0.45</v>
      </c>
      <c r="J52">
        <f>'MainStation-OBS'!AP52</f>
        <v>0.6</v>
      </c>
      <c r="K52">
        <f>'MainStation-OBS'!AR52</f>
        <v>0.68</v>
      </c>
      <c r="L52">
        <f>'MainStation-OBS'!AT52</f>
        <v>0.72</v>
      </c>
      <c r="M52">
        <f>'MainStation-OBS'!AV52</f>
        <v>0.78</v>
      </c>
      <c r="N52" s="146">
        <f>'MainStation-OBS'!AX52</f>
        <v>0.86</v>
      </c>
      <c r="O52" s="146">
        <f>'MainStation-OBS'!AZ52</f>
        <v>0.8</v>
      </c>
      <c r="P52" s="146">
        <f>'MainStation-OBS'!BB52</f>
        <v>0</v>
      </c>
      <c r="Q52" s="146">
        <f>'MainStation-OBS'!BD52</f>
        <v>0</v>
      </c>
      <c r="R52" s="146">
        <f>'MainStation-OBS'!BF52</f>
        <v>0</v>
      </c>
    </row>
    <row r="54" spans="1:18">
      <c r="E54">
        <v>1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7"/>
  <sheetViews>
    <sheetView topLeftCell="A20" workbookViewId="0">
      <selection activeCell="B3" sqref="B3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38" t="str">
        <f>IF('MainStation-OBS'!B2 = "","",'MainStation-OBS'!B2)</f>
        <v>ด้านเหนือ</v>
      </c>
      <c r="B2" s="238"/>
      <c r="C2" s="238"/>
      <c r="D2" s="238"/>
      <c r="E2" s="238"/>
      <c r="F2" s="238"/>
      <c r="G2" s="238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IFERROR(INDEX('MainStation-OBS'!$B$54:$G$59,IF('MainStation-OBS'!W3="","",'MainStation-OBS'!W3),1),"")</f>
        <v/>
      </c>
      <c r="D3" s="151" t="str">
        <f>IFERROR(INDEX('MainStation-OBS'!$B$54:$G$59,IF('MainStation-OBS'!H3="","",'MainStation-OBS'!H3),2),"")</f>
        <v/>
      </c>
      <c r="E3" s="151" t="str">
        <f>IFERROR(INDEX('MainStation-OBS'!$B$54:$G$59,IF('MainStation-OBS'!I3="","",'MainStation-OBS'!I3),3),"")</f>
        <v>เล็กน้อย</v>
      </c>
      <c r="F3" s="151">
        <f>IF('MainStation-OBS'!M3 = "","",'MainStation-OBS'!M3)</f>
        <v>-1.0000000000000009</v>
      </c>
      <c r="G3" s="151">
        <f>IF('MainStation-OBS'!Y3 = "","",'MainStation-OBS'!Y3)</f>
        <v>3</v>
      </c>
      <c r="I3" s="144" t="s">
        <v>205</v>
      </c>
    </row>
    <row r="4" spans="1:9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เล็กน้อย</v>
      </c>
      <c r="F4" s="151">
        <f>IF('MainStation-OBS'!M4 = "","",'MainStation-OBS'!M4)</f>
        <v>0</v>
      </c>
      <c r="G4" s="151">
        <f>IF('MainStation-OBS'!X4 = "","",'MainStation-OBS'!X4)</f>
        <v>6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ปานกลาง</v>
      </c>
      <c r="F5" s="151">
        <f>IF('MainStation-OBS'!M5 = "","",'MainStation-OBS'!M5)</f>
        <v>5.0000000000000044</v>
      </c>
      <c r="G5" s="151">
        <f>IF('MainStation-OBS'!X5 = "","",'MainStation-OBS'!X5)</f>
        <v>4</v>
      </c>
      <c r="I5" s="144" t="s">
        <v>207</v>
      </c>
    </row>
    <row r="6" spans="1:9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เล็กน้อย</v>
      </c>
      <c r="F6" s="151">
        <f>IF('MainStation-OBS'!M6 = "","",'MainStation-OBS'!M6)</f>
        <v>-18.999999999999993</v>
      </c>
      <c r="G6" s="151">
        <f>IF('MainStation-OBS'!X6 = "","",'MainStation-OBS'!X6)</f>
        <v>6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IF('MainStation-OBS'!M7 = "","",'MainStation-OBS'!M7)</f>
        <v>-13</v>
      </c>
      <c r="G7" s="151">
        <f>IF('MainStation-OBS'!X7 = "","",'MainStation-OBS'!X7)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ปานกลาง</v>
      </c>
      <c r="F8" s="151">
        <f>IF('MainStation-OBS'!M8 = "","",'MainStation-OBS'!M8)</f>
        <v>6</v>
      </c>
      <c r="G8" s="151">
        <f>IF('MainStation-OBS'!X8 = "","",'MainStation-OBS'!X8)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น้อย</v>
      </c>
      <c r="F9" s="151">
        <f>IF('MainStation-OBS'!M9 = "","",'MainStation-OBS'!M9)</f>
        <v>1.0000000000000009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IFERROR(INDEX('MainStation-OBS'!$B$54:$G$59,IF('MainStation-OBS'!G12="","",'MainStation-OBS'!G12),1),"")</f>
        <v/>
      </c>
      <c r="D10" s="151" t="str">
        <f>IFERROR(INDEX('MainStation-OBS'!$B$54:$G$59,IF('MainStation-OBS'!H12="","",'MainStation-OBS'!H12),2),"")</f>
        <v/>
      </c>
      <c r="E10" s="151" t="str">
        <f>IFERROR(INDEX('MainStation-OBS'!$B$54:$G$59,IF('MainStation-OBS'!I12="","",'MainStation-OBS'!I12),3),"")</f>
        <v/>
      </c>
      <c r="F10" s="151" t="str">
        <f>IF('MainStation-OBS'!M12 = "","",'MainStation-OBS'!M12)</f>
        <v/>
      </c>
      <c r="G10" s="151" t="str">
        <f>IF('MainStation-OBS'!X12 = "","",'MainStation-OBS'!X12)</f>
        <v/>
      </c>
    </row>
    <row r="11" spans="1:9">
      <c r="A11" s="239" t="str">
        <f>IF('MainStation-OBS'!B13 = "","",'MainStation-OBS'!B13)</f>
        <v>ด้านตะวันออก</v>
      </c>
      <c r="B11" s="239"/>
      <c r="C11" s="239"/>
      <c r="D11" s="239"/>
      <c r="E11" s="239"/>
      <c r="F11" s="239"/>
      <c r="G11" s="239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IFERROR(INDEX('MainStation-OBS'!$B$54:$G$59,IF('MainStation-OBS'!G14="","",'MainStation-OBS'!G14),1),"")</f>
        <v>ล้น</v>
      </c>
      <c r="D12" s="151" t="str">
        <f>IFERROR(INDEX('MainStation-OBS'!$B$54:$G$59,IF('MainStation-OBS'!H14="","",'MainStation-OBS'!H14),2),"")</f>
        <v/>
      </c>
      <c r="E12" s="151" t="str">
        <f>IFERROR(INDEX('MainStation-OBS'!$B$54:$G$59,IF('MainStation-OBS'!I14="","",'MainStation-OBS'!I14),3),"")</f>
        <v>เล็กน้อย</v>
      </c>
      <c r="F12" s="151">
        <f>IF('MainStation-OBS'!M14 = "","",'MainStation-OBS'!M14)</f>
        <v>-1.0000000000000009</v>
      </c>
      <c r="G12" s="151">
        <f>IF('MainStation-OBS'!X14 = "","",'MainStation-OBS'!X14)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IFERROR(INDEX('MainStation-OBS'!$B$54:$G$59,IF('MainStation-OBS'!G15="","",'MainStation-OBS'!G15),1),"")</f>
        <v>ล้น</v>
      </c>
      <c r="D13" s="151" t="str">
        <f>IFERROR(INDEX('MainStation-OBS'!$B$54:$G$59,IF('MainStation-OBS'!H15="","",'MainStation-OBS'!H15),2),"")</f>
        <v/>
      </c>
      <c r="E13" s="151" t="str">
        <f>IFERROR(INDEX('MainStation-OBS'!$B$54:$G$59,IF('MainStation-OBS'!I15="","",'MainStation-OBS'!I15),3),"")</f>
        <v>น้อย</v>
      </c>
      <c r="F13" s="151">
        <f>IF('MainStation-OBS'!M15 = "","",'MainStation-OBS'!M15)</f>
        <v>2.0000000000000018</v>
      </c>
      <c r="G13" s="151">
        <f>IF('MainStation-OBS'!X15 = "","",'MainStation-OBS'!X15)</f>
        <v>6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IFERROR(INDEX('MainStation-OBS'!$B$54:$G$59,IF('MainStation-OBS'!G16="","",'MainStation-OBS'!G16),1),"")</f>
        <v>เสี่ยง</v>
      </c>
      <c r="D14" s="151" t="str">
        <f>IFERROR(INDEX('MainStation-OBS'!$B$54:$G$59,IF('MainStation-OBS'!H16="","",'MainStation-OBS'!H16),2),"")</f>
        <v/>
      </c>
      <c r="E14" s="151" t="str">
        <f>IFERROR(INDEX('MainStation-OBS'!$B$54:$G$59,IF('MainStation-OBS'!I16="","",'MainStation-OBS'!I16),3),"")</f>
        <v>เล็กน้อย</v>
      </c>
      <c r="F14" s="151">
        <f>IF('MainStation-OBS'!M16 = "","",'MainStation-OBS'!M16)</f>
        <v>-1.0000000000000009</v>
      </c>
      <c r="G14" s="151">
        <f>IF('MainStation-OBS'!X16 = "","",'MainStation-OBS'!X16)</f>
        <v>3</v>
      </c>
    </row>
    <row r="15" spans="1:9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IFERROR(INDEX('MainStation-OBS'!$B$54:$G$59,IF('MainStation-OBS'!G17="","",'MainStation-OBS'!G17),1),"")</f>
        <v>เสี่ยงมาก</v>
      </c>
      <c r="D15" s="151" t="str">
        <f>IFERROR(INDEX('MainStation-OBS'!$B$54:$G$59,IF('MainStation-OBS'!H17="","",'MainStation-OBS'!H17),2),"")</f>
        <v/>
      </c>
      <c r="E15" s="151" t="str">
        <f>IFERROR(INDEX('MainStation-OBS'!$B$54:$G$59,IF('MainStation-OBS'!I17="","",'MainStation-OBS'!I17),3),"")</f>
        <v>เล็กน้อย</v>
      </c>
      <c r="F15" s="151">
        <f>IF('MainStation-OBS'!M17 = "","",'MainStation-OBS'!M17)</f>
        <v>-4.0000000000000036</v>
      </c>
      <c r="G15" s="151">
        <f>IF('MainStation-OBS'!X17 = "","",'MainStation-OBS'!X17)</f>
        <v>4</v>
      </c>
    </row>
    <row r="16" spans="1:9" ht="46.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IFERROR(INDEX('MainStation-OBS'!$B$54:$G$59,IF('MainStation-OBS'!G18="","",'MainStation-OBS'!G18),1),"")</f>
        <v>เสี่ยง</v>
      </c>
      <c r="D16" s="151" t="str">
        <f>IFERROR(INDEX('MainStation-OBS'!$B$54:$G$59,IF('MainStation-OBS'!H18="","",'MainStation-OBS'!H18),2),"")</f>
        <v/>
      </c>
      <c r="E16" s="151" t="str">
        <f>IFERROR(INDEX('MainStation-OBS'!$B$54:$G$59,IF('MainStation-OBS'!I18="","",'MainStation-OBS'!I18),3),"")</f>
        <v>เล็กน้อย</v>
      </c>
      <c r="F16" s="151">
        <f>IF('MainStation-OBS'!M18 = "","",'MainStation-OBS'!M18)</f>
        <v>-4.0000000000000036</v>
      </c>
      <c r="G16" s="151">
        <f>IF('MainStation-OBS'!X18 = "","",'MainStation-OBS'!X18)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IFERROR(INDEX('MainStation-OBS'!$B$54:$G$59,IF('MainStation-OBS'!G19="","",'MainStation-OBS'!G19),1),"")</f>
        <v>ปกติ</v>
      </c>
      <c r="D17" s="151" t="str">
        <f>IFERROR(INDEX('MainStation-OBS'!$B$54:$G$59,IF('MainStation-OBS'!H19="","",'MainStation-OBS'!H19),2),"")</f>
        <v/>
      </c>
      <c r="E17" s="151" t="str">
        <f>IFERROR(INDEX('MainStation-OBS'!$B$54:$G$59,IF('MainStation-OBS'!I19="","",'MainStation-OBS'!I19),3),"")</f>
        <v>น้อย</v>
      </c>
      <c r="F17" s="151">
        <f>IF('MainStation-OBS'!M19 = "","",'MainStation-OBS'!M19)</f>
        <v>2.0000000000000018</v>
      </c>
      <c r="G17" s="151">
        <f>IF('MainStation-OBS'!X19 = "","",'MainStation-OBS'!X19)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IFERROR(INDEX('MainStation-OBS'!$B$54:$G$59,IF('MainStation-OBS'!G20="","",'MainStation-OBS'!G20),1),"")</f>
        <v>ปกติ</v>
      </c>
      <c r="D18" s="151" t="str">
        <f>IFERROR(INDEX('MainStation-OBS'!$B$54:$G$59,IF('MainStation-OBS'!H20="","",'MainStation-OBS'!H20),2),"")</f>
        <v/>
      </c>
      <c r="E18" s="151" t="str">
        <f>IFERROR(INDEX('MainStation-OBS'!$B$54:$G$59,IF('MainStation-OBS'!I20="","",'MainStation-OBS'!I20),3),"")</f>
        <v>เล็กน้อย</v>
      </c>
      <c r="F18" s="151">
        <f>IF('MainStation-OBS'!M20 = "","",'MainStation-OBS'!M20)</f>
        <v>0</v>
      </c>
      <c r="G18" s="151">
        <f>IF('MainStation-OBS'!X20 = "","",'MainStation-OBS'!X20)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IFERROR(INDEX('MainStation-OBS'!$B$54:$G$59,IF('MainStation-OBS'!G21="","",'MainStation-OBS'!G21),1),"")</f>
        <v>เริ่มเสี่ยง</v>
      </c>
      <c r="D19" s="151" t="str">
        <f>IFERROR(INDEX('MainStation-OBS'!$B$54:$G$59,IF('MainStation-OBS'!H21="","",'MainStation-OBS'!H21),2),"")</f>
        <v/>
      </c>
      <c r="E19" s="151" t="str">
        <f>IFERROR(INDEX('MainStation-OBS'!$B$54:$G$59,IF('MainStation-OBS'!I21="","",'MainStation-OBS'!I21),3),"")</f>
        <v>เล็กน้อย</v>
      </c>
      <c r="F19" s="151">
        <f>IF('MainStation-OBS'!M21 = "","",'MainStation-OBS'!M21)</f>
        <v>0</v>
      </c>
      <c r="G19" s="151">
        <f>IF('MainStation-OBS'!X21 = "","",'MainStation-OBS'!X21)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IFERROR(INDEX('MainStation-OBS'!$B$54:$G$59,IF('MainStation-OBS'!G22="","",'MainStation-OBS'!G22),1),"")</f>
        <v>เสี่ยง</v>
      </c>
      <c r="D20" s="151" t="str">
        <f>IFERROR(INDEX('MainStation-OBS'!$B$54:$G$59,IF('MainStation-OBS'!H22="","",'MainStation-OBS'!H22),2),"")</f>
        <v/>
      </c>
      <c r="E20" s="151" t="str">
        <f>IFERROR(INDEX('MainStation-OBS'!$B$54:$G$59,IF('MainStation-OBS'!I22="","",'MainStation-OBS'!I22),3),"")</f>
        <v>เล็กน้อย</v>
      </c>
      <c r="F20" s="151">
        <f>IF('MainStation-OBS'!M22 = "","",'MainStation-OBS'!M22)</f>
        <v>-1.0000000000000009</v>
      </c>
      <c r="G20" s="151">
        <f>IF('MainStation-OBS'!X22 = "","",'MainStation-OBS'!X22)</f>
        <v>3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IFERROR(INDEX('MainStation-OBS'!$B$54:$G$59,IF('MainStation-OBS'!G23="","",'MainStation-OBS'!G23),1),"")</f>
        <v>ปกติ</v>
      </c>
      <c r="D21" s="151" t="str">
        <f>IFERROR(INDEX('MainStation-OBS'!$B$54:$G$59,IF('MainStation-OBS'!H23="","",'MainStation-OBS'!H23),2),"")</f>
        <v/>
      </c>
      <c r="E21" s="151" t="str">
        <f>IFERROR(INDEX('MainStation-OBS'!$B$54:$G$59,IF('MainStation-OBS'!I23="","",'MainStation-OBS'!I23),3),"")</f>
        <v>ปานกลาง</v>
      </c>
      <c r="F21" s="151">
        <f>IF('MainStation-OBS'!M23 = "","",'MainStation-OBS'!M23)</f>
        <v>5.0000000000000018</v>
      </c>
      <c r="G21" s="151">
        <f>IF('MainStation-OBS'!X23 = "","",'MainStation-OBS'!X23)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IFERROR(INDEX('MainStation-OBS'!$B$54:$G$59,IF('MainStation-OBS'!G25="","",'MainStation-OBS'!G25),1),"")</f>
        <v>ปกติ</v>
      </c>
      <c r="D22" s="151" t="str">
        <f>IFERROR(INDEX('MainStation-OBS'!$B$54:$G$59,IF('MainStation-OBS'!H25="","",'MainStation-OBS'!H25),2),"")</f>
        <v/>
      </c>
      <c r="E22" s="151" t="str">
        <f>IFERROR(INDEX('MainStation-OBS'!$B$54:$G$59,IF('MainStation-OBS'!I25="","",'MainStation-OBS'!I25),3),"")</f>
        <v>น้อย</v>
      </c>
      <c r="F22" s="151">
        <f>IF('MainStation-OBS'!M25 = "","",'MainStation-OBS'!M25)</f>
        <v>1.9999999999999991</v>
      </c>
      <c r="G22" s="151">
        <f>IF('MainStation-OBS'!X25 = "","",'MainStation-OBS'!X25)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IFERROR(INDEX('MainStation-OBS'!$B$54:$G$59,IF('MainStation-OBS'!G26="","",'MainStation-OBS'!G26),1),"")</f>
        <v>ปกติ</v>
      </c>
      <c r="D23" s="151" t="str">
        <f>IFERROR(INDEX('MainStation-OBS'!$B$54:$G$59,IF('MainStation-OBS'!H26="","",'MainStation-OBS'!H26),2),"")</f>
        <v/>
      </c>
      <c r="E23" s="151" t="str">
        <f>IFERROR(INDEX('MainStation-OBS'!$B$54:$G$59,IF('MainStation-OBS'!I26="","",'MainStation-OBS'!I26),3),"")</f>
        <v>เล็กน้อย</v>
      </c>
      <c r="F23" s="151">
        <f>IF('MainStation-OBS'!M26 = "","",'MainStation-OBS'!M26)</f>
        <v>-7.0000000000000009</v>
      </c>
      <c r="G23" s="151">
        <f>IF('MainStation-OBS'!X26 = "","",'MainStation-OBS'!X26)</f>
        <v>1</v>
      </c>
    </row>
    <row r="24" spans="1:7">
      <c r="A24" s="239" t="str">
        <f>IF('MainStation-OBS'!B34 = "","",'MainStation-OBS'!B34)</f>
        <v>ด้านตะวันตก</v>
      </c>
      <c r="B24" s="239"/>
      <c r="C24" s="239"/>
      <c r="D24" s="239"/>
      <c r="E24" s="239"/>
      <c r="F24" s="239"/>
      <c r="G24" s="239"/>
    </row>
    <row r="25" spans="1:7" ht="46.5">
      <c r="A25" s="151" t="str">
        <f>IF('MainStation-OBS'!B35 = "","",'MainStation-OBS'!B35)</f>
        <v>W1</v>
      </c>
      <c r="B25" s="153" t="str">
        <f>IF('MainStation-OBS'!C35 = "","",'MainStation-OBS'!C35)</f>
        <v>ค.ทวีวัฒนา ศาลาธรรมสพน์</v>
      </c>
      <c r="C25" s="151" t="str">
        <f>IFERROR(INDEX('MainStation-OBS'!$B$54:$G$59,IF('MainStation-OBS'!G35="","",'MainStation-OBS'!G35),1),"")</f>
        <v>ล้น</v>
      </c>
      <c r="D25" s="151" t="str">
        <f>IFERROR(INDEX('MainStation-OBS'!$B$54:$G$59,IF('MainStation-OBS'!H35="","",'MainStation-OBS'!H35),2),"")</f>
        <v>ลดระดับลง</v>
      </c>
      <c r="E25" s="151" t="str">
        <f>IFERROR(INDEX('MainStation-OBS'!$B$54:$G$59,IF('MainStation-OBS'!I35="","",'MainStation-OBS'!I35),3),"")</f>
        <v>เล็กน้อย</v>
      </c>
      <c r="F25" s="151">
        <f>IF('MainStation-OBS'!M35 = "","",'MainStation-OBS'!M35)</f>
        <v>-5.0000000000000266</v>
      </c>
      <c r="G25" s="151">
        <f>IF('MainStation-OBS'!X35 = "","",'MainStation-OBS'!X35)</f>
        <v>6</v>
      </c>
    </row>
    <row r="26" spans="1:7">
      <c r="A26" s="151" t="str">
        <f>IF('MainStation-OBS'!B36 = "","",'MainStation-OBS'!B36)</f>
        <v>W2</v>
      </c>
      <c r="B26" s="153" t="str">
        <f>IF('MainStation-OBS'!C36 = "","",'MainStation-OBS'!C36)</f>
        <v>ศาลาแดง / ทวีวัฒนา</v>
      </c>
      <c r="C26" s="151" t="str">
        <f>IFERROR(INDEX('MainStation-OBS'!$B$54:$G$59,IF('MainStation-OBS'!G36="","",'MainStation-OBS'!G36),1),"")</f>
        <v>ล้น</v>
      </c>
      <c r="D26" s="151" t="str">
        <f>IFERROR(INDEX('MainStation-OBS'!$B$54:$G$59,IF('MainStation-OBS'!H36="","",'MainStation-OBS'!H36),2),"")</f>
        <v/>
      </c>
      <c r="E26" s="151" t="str">
        <f>IFERROR(INDEX('MainStation-OBS'!$B$54:$G$59,IF('MainStation-OBS'!I36="","",'MainStation-OBS'!I36),3),"")</f>
        <v>เล็กน้อย</v>
      </c>
      <c r="F26" s="151">
        <f>IF('MainStation-OBS'!M36 = "","",'MainStation-OBS'!M36)</f>
        <v>-2.0000000000000018</v>
      </c>
      <c r="G26" s="151">
        <f>IF('MainStation-OBS'!X36 = "","",'MainStation-OBS'!X36)</f>
        <v>6</v>
      </c>
    </row>
    <row r="27" spans="1:7">
      <c r="A27" s="151" t="str">
        <f>IF('MainStation-OBS'!B37 = "","",'MainStation-OBS'!B37)</f>
        <v>W3</v>
      </c>
      <c r="B27" s="153" t="str">
        <f>IF('MainStation-OBS'!C37 = "","",'MainStation-OBS'!C37)</f>
        <v>บางหว้า ถ.เพชรเกษม﻿﻿</v>
      </c>
      <c r="C27" s="151" t="str">
        <f>IFERROR(INDEX('MainStation-OBS'!$B$54:$G$59,IF('MainStation-OBS'!G37="","",'MainStation-OBS'!G37),1),"")</f>
        <v>ปกติ</v>
      </c>
      <c r="D27" s="151" t="str">
        <f>IFERROR(INDEX('MainStation-OBS'!$B$54:$G$59,IF('MainStation-OBS'!H37="","",'MainStation-OBS'!H37),2),"")</f>
        <v/>
      </c>
      <c r="E27" s="151" t="str">
        <f>IFERROR(INDEX('MainStation-OBS'!$B$54:$G$59,IF('MainStation-OBS'!I37="","",'MainStation-OBS'!I37),3),"")</f>
        <v>เล็กน้อย</v>
      </c>
      <c r="F27" s="151">
        <f>IF('MainStation-OBS'!M37 = "","",'MainStation-OBS'!M37)</f>
        <v>-0.99999999999997868</v>
      </c>
      <c r="G27" s="151">
        <f>IF('MainStation-OBS'!X37 = "","",'MainStation-OBS'!X37)</f>
        <v>1</v>
      </c>
    </row>
    <row r="28" spans="1:7" ht="46.5">
      <c r="A28" s="151" t="str">
        <f>IF('MainStation-OBS'!B38 = "","",'MainStation-OBS'!B38)</f>
        <v>W4</v>
      </c>
      <c r="B28" s="153" t="str">
        <f>IF('MainStation-OBS'!C38 = "","",'MainStation-OBS'!C38)</f>
        <v xml:space="preserve">ค.ภาษีเจริญ หลักสอง/หนองแขม﻿ </v>
      </c>
      <c r="C28" s="151" t="str">
        <f>IFERROR(INDEX('MainStation-OBS'!$B$54:$G$59,IF('MainStation-OBS'!G38="","",'MainStation-OBS'!G38),1),"")</f>
        <v>เริ่มเสี่ยง</v>
      </c>
      <c r="D28" s="151" t="str">
        <f>IFERROR(INDEX('MainStation-OBS'!$B$54:$G$59,IF('MainStation-OBS'!H38="","",'MainStation-OBS'!H38),2),"")</f>
        <v/>
      </c>
      <c r="E28" s="151" t="str">
        <f>IFERROR(INDEX('MainStation-OBS'!$B$54:$G$59,IF('MainStation-OBS'!I38="","",'MainStation-OBS'!I38),3),"")</f>
        <v>เล็กน้อย</v>
      </c>
      <c r="F28" s="151">
        <f>IF('MainStation-OBS'!M38 = "","",'MainStation-OBS'!M38)</f>
        <v>0</v>
      </c>
      <c r="G28" s="151">
        <f>IF('MainStation-OBS'!X38 = "","",'MainStation-OBS'!X38)</f>
        <v>2</v>
      </c>
    </row>
    <row r="29" spans="1:7">
      <c r="A29" s="151" t="str">
        <f>IF('MainStation-OBS'!B39 = "","",'MainStation-OBS'!B39)</f>
        <v>W5</v>
      </c>
      <c r="B29" s="153" t="str">
        <f>IF('MainStation-OBS'!C39 = "","",'MainStation-OBS'!C39)</f>
        <v>บางน้ำจืด﻿ สมุทรสาคร</v>
      </c>
      <c r="C29" s="151" t="str">
        <f>IFERROR(INDEX('MainStation-OBS'!$B$54:$G$59,IF('MainStation-OBS'!G39="","",'MainStation-OBS'!G39),1),"")</f>
        <v>ล้น</v>
      </c>
      <c r="D29" s="151" t="str">
        <f>IFERROR(INDEX('MainStation-OBS'!$B$54:$G$59,IF('MainStation-OBS'!H39="","",'MainStation-OBS'!H39),2),"")</f>
        <v/>
      </c>
      <c r="E29" s="151" t="str">
        <f>IFERROR(INDEX('MainStation-OBS'!$B$54:$G$59,IF('MainStation-OBS'!I39="","",'MainStation-OBS'!I39),3),"")</f>
        <v>เล็กน้อย</v>
      </c>
      <c r="F29" s="151">
        <f>IF('MainStation-OBS'!M39 = "","",'MainStation-OBS'!M39)</f>
        <v>0</v>
      </c>
      <c r="G29" s="151">
        <f>IF('MainStation-OBS'!X39 = "","",'MainStation-OBS'!X39)</f>
        <v>6</v>
      </c>
    </row>
    <row r="30" spans="1:7">
      <c r="A30" s="151" t="str">
        <f>IF('MainStation-OBS'!B40 = "","",'MainStation-OBS'!B40)</f>
        <v>W6</v>
      </c>
      <c r="B30" s="153" t="str">
        <f>IF('MainStation-OBS'!C40 = "","",'MainStation-OBS'!C40)</f>
        <v>ถ.กาญจนภิเษก / บางแวก﻿﻿﻿﻿﻿</v>
      </c>
      <c r="C30" s="151" t="str">
        <f>IFERROR(INDEX('MainStation-OBS'!$B$54:$G$59,IF('MainStation-OBS'!G40="","",'MainStation-OBS'!G40),1),"")</f>
        <v>ปกติ</v>
      </c>
      <c r="D30" s="151" t="str">
        <f>IFERROR(INDEX('MainStation-OBS'!$B$54:$G$59,IF('MainStation-OBS'!H40="","",'MainStation-OBS'!H40),2),"")</f>
        <v/>
      </c>
      <c r="E30" s="151" t="str">
        <f>IFERROR(INDEX('MainStation-OBS'!$B$54:$G$59,IF('MainStation-OBS'!I40="","",'MainStation-OBS'!I40),3),"")</f>
        <v>เล็กน้อย</v>
      </c>
      <c r="F30" s="151">
        <f>IF('MainStation-OBS'!M40 = "","",'MainStation-OBS'!M40)</f>
        <v>0</v>
      </c>
      <c r="G30" s="151">
        <f>IF('MainStation-OBS'!X40 = "","",'MainStation-OBS'!X40)</f>
        <v>1</v>
      </c>
    </row>
    <row r="31" spans="1:7">
      <c r="A31" s="151" t="str">
        <f>IF('MainStation-OBS'!B41 = "","",'MainStation-OBS'!B41)</f>
        <v>W7</v>
      </c>
      <c r="B31" s="153" t="str">
        <f>IF('MainStation-OBS'!C41 = "","",'MainStation-OBS'!C41)</f>
        <v>ค.พระยาฯ บางขุนเทียน﻿</v>
      </c>
      <c r="C31" s="151" t="str">
        <f>IFERROR(INDEX('MainStation-OBS'!$B$54:$G$59,IF('MainStation-OBS'!G41="","",'MainStation-OBS'!G41),1),"")</f>
        <v>ล้น</v>
      </c>
      <c r="D31" s="151" t="str">
        <f>IFERROR(INDEX('MainStation-OBS'!$B$54:$G$59,IF('MainStation-OBS'!H41="","",'MainStation-OBS'!H41),2),"")</f>
        <v/>
      </c>
      <c r="E31" s="151" t="str">
        <f>IFERROR(INDEX('MainStation-OBS'!$B$54:$G$59,IF('MainStation-OBS'!I41="","",'MainStation-OBS'!I41),3),"")</f>
        <v>ปานกลาง</v>
      </c>
      <c r="F31" s="151">
        <f>IF('MainStation-OBS'!M41 = "","",'MainStation-OBS'!M41)</f>
        <v>6</v>
      </c>
      <c r="G31" s="151">
        <f>IF('MainStation-OBS'!X41 = "","",'MainStation-OBS'!X41)</f>
        <v>6</v>
      </c>
    </row>
    <row r="32" spans="1:7">
      <c r="A32" s="151" t="str">
        <f>IF('MainStation-OBS'!B42 = "","",'MainStation-OBS'!B42)</f>
        <v>W8</v>
      </c>
      <c r="B32" s="153" t="str">
        <f>IF('MainStation-OBS'!C42 = "","",'MainStation-OBS'!C42)</f>
        <v>แสมดำ</v>
      </c>
      <c r="C32" s="151" t="str">
        <f>IFERROR(INDEX('MainStation-OBS'!$B$54:$G$59,IF('MainStation-OBS'!G42="","",'MainStation-OBS'!G42),1),"")</f>
        <v>เสี่ยง</v>
      </c>
      <c r="D32" s="151" t="str">
        <f>IFERROR(INDEX('MainStation-OBS'!$B$54:$G$59,IF('MainStation-OBS'!H42="","",'MainStation-OBS'!H42),2),"")</f>
        <v/>
      </c>
      <c r="E32" s="151" t="str">
        <f>IFERROR(INDEX('MainStation-OBS'!$B$54:$G$59,IF('MainStation-OBS'!I42="","",'MainStation-OBS'!I42),3),"")</f>
        <v>เล็กน้อย</v>
      </c>
      <c r="F32" s="151">
        <f>IF('MainStation-OBS'!M42 = "","",'MainStation-OBS'!M42)</f>
        <v>0</v>
      </c>
      <c r="G32" s="151">
        <f>IF('MainStation-OBS'!X42 = "","",'MainStation-OBS'!X42)</f>
        <v>3</v>
      </c>
    </row>
    <row r="33" spans="1:7">
      <c r="A33" s="151" t="str">
        <f>IF('MainStation-OBS'!B43 = "","",'MainStation-OBS'!B43)</f>
        <v>W9</v>
      </c>
      <c r="B33" s="153" t="str">
        <f>IF('MainStation-OBS'!C43 = "","",'MainStation-OBS'!C43)</f>
        <v>ค.มอญ บางเชือกหนัง</v>
      </c>
      <c r="C33" s="151" t="str">
        <f>IFERROR(INDEX('MainStation-OBS'!$B$54:$G$59,IF('MainStation-OBS'!G43="","",'MainStation-OBS'!G43),1),"")</f>
        <v>ล้น</v>
      </c>
      <c r="D33" s="151" t="str">
        <f>IFERROR(INDEX('MainStation-OBS'!$B$54:$G$59,IF('MainStation-OBS'!H43="","",'MainStation-OBS'!H43),2),"")</f>
        <v/>
      </c>
      <c r="E33" s="151" t="str">
        <f>IFERROR(INDEX('MainStation-OBS'!$B$54:$G$59,IF('MainStation-OBS'!I43="","",'MainStation-OBS'!I43),3),"")</f>
        <v>เล็กน้อย</v>
      </c>
      <c r="F33" s="151">
        <f>IF('MainStation-OBS'!M43 = "","",'MainStation-OBS'!M43)</f>
        <v>-1.0000000000000009</v>
      </c>
      <c r="G33" s="151">
        <f>IF('MainStation-OBS'!X43 = "","",'MainStation-OBS'!X43)</f>
        <v>6</v>
      </c>
    </row>
    <row r="34" spans="1:7">
      <c r="A34" s="151" t="str">
        <f>IF('MainStation-OBS'!B44 = "","",'MainStation-OBS'!B44)</f>
        <v>W10</v>
      </c>
      <c r="B34" s="153" t="str">
        <f>IF('MainStation-OBS'!C44 = "","",'MainStation-OBS'!C44)</f>
        <v>ค.สี่บาท พระราม 2</v>
      </c>
      <c r="C34" s="151" t="str">
        <f>IFERROR(INDEX('MainStation-OBS'!$B$54:$G$59,IF('MainStation-OBS'!G44="","",'MainStation-OBS'!G44),1),"")</f>
        <v>เสี่ยงมาก</v>
      </c>
      <c r="D34" s="151" t="str">
        <f>IFERROR(INDEX('MainStation-OBS'!$B$54:$G$59,IF('MainStation-OBS'!H44="","",'MainStation-OBS'!H44),2),"")</f>
        <v/>
      </c>
      <c r="E34" s="151" t="str">
        <f>IFERROR(INDEX('MainStation-OBS'!$B$54:$G$59,IF('MainStation-OBS'!I44="","",'MainStation-OBS'!I44),3),"")</f>
        <v>เล็กน้อย</v>
      </c>
      <c r="F34" s="151" t="e">
        <f>IF('MainStation-OBS'!#REF! = "","",'MainStation-OBS'!#REF!)</f>
        <v>#REF!</v>
      </c>
    </row>
    <row r="35" spans="1:7">
      <c r="A35" s="151" t="str">
        <f>IF('MainStation-OBS'!B52 = "","",'MainStation-OBS'!B52)</f>
        <v>W18</v>
      </c>
      <c r="B35" s="153" t="str">
        <f>IF('MainStation-OBS'!C52 = "","",'MainStation-OBS'!C52)</f>
        <v>ค.เลนเปน</v>
      </c>
      <c r="C35" s="151" t="str">
        <f>IFERROR(INDEX('MainStation-OBS'!$B$54:$G$59,IF('MainStation-OBS'!G52="","",'MainStation-OBS'!G52),1),"")</f>
        <v>เสี่ยงมาก</v>
      </c>
      <c r="D35" s="151" t="str">
        <f>IFERROR(INDEX('MainStation-OBS'!$B$54:$G$59,IF('MainStation-OBS'!H52="","",'MainStation-OBS'!H52),2),"")</f>
        <v/>
      </c>
      <c r="E35" s="151" t="str">
        <f>IFERROR(INDEX('MainStation-OBS'!$B$54:$G$59,IF('MainStation-OBS'!I52="","",'MainStation-OBS'!I52),3),"")</f>
        <v>เล็กน้อย</v>
      </c>
      <c r="F35" s="151">
        <f>IF('MainStation-OBS'!M52 = "","",'MainStation-OBS'!M52)</f>
        <v>-4.0000000000000009</v>
      </c>
    </row>
    <row r="36" spans="1:7">
      <c r="A36" s="151" t="str">
        <f>IF('MainStation-OBS'!B46 = "","",'MainStation-OBS'!B46)</f>
        <v>W12</v>
      </c>
      <c r="B36" s="153" t="str">
        <f>IF('MainStation-OBS'!C46 = "","",'MainStation-OBS'!C46)</f>
        <v>บางคล้อ ค.บางขุนเทียน</v>
      </c>
      <c r="C36" s="151" t="str">
        <f>IFERROR(INDEX('MainStation-OBS'!$B$54:$G$59,IF('MainStation-OBS'!G46="","",'MainStation-OBS'!G46),1),"")</f>
        <v>ปกติ</v>
      </c>
      <c r="D36" s="151" t="str">
        <f>IFERROR(INDEX('MainStation-OBS'!$B$54:$G$59,IF('MainStation-OBS'!H46="","",'MainStation-OBS'!H46),2),"")</f>
        <v/>
      </c>
      <c r="E36" s="151" t="str">
        <f>IFERROR(INDEX('MainStation-OBS'!$B$54:$G$59,IF('MainStation-OBS'!I46="","",'MainStation-OBS'!I46),3),"")</f>
        <v>น้อย</v>
      </c>
      <c r="F36" s="151">
        <f>IF('MainStation-OBS'!M46 = "","",'MainStation-OBS'!M46)</f>
        <v>1.0000000000000009</v>
      </c>
    </row>
    <row r="37" spans="1:7">
      <c r="A37" s="151" t="str">
        <f>IF('MainStation-OBS'!B47 = "","",'MainStation-OBS'!B47)</f>
        <v>W13</v>
      </c>
      <c r="B37" s="153" t="str">
        <f>IF('MainStation-OBS'!C47 = "","",'MainStation-OBS'!C47)</f>
        <v>ค.ชักพระ ตลิ่งชัน</v>
      </c>
      <c r="C37" s="151" t="str">
        <f>IFERROR(INDEX('MainStation-OBS'!$B$54:$G$59,IF('MainStation-OBS'!G47="","",'MainStation-OBS'!G47),1),"")</f>
        <v>ล้น</v>
      </c>
      <c r="D37" s="151" t="str">
        <f>IFERROR(INDEX('MainStation-OBS'!$B$54:$G$59,IF('MainStation-OBS'!H47="","",'MainStation-OBS'!H47),2),"")</f>
        <v/>
      </c>
      <c r="E37" s="151" t="str">
        <f>IFERROR(INDEX('MainStation-OBS'!$B$54:$G$59,IF('MainStation-OBS'!I47="","",'MainStation-OBS'!I47),3),"")</f>
        <v>เล็กน้อย</v>
      </c>
      <c r="F37" s="151">
        <f>IF('MainStation-OBS'!M47 = "","",'MainStation-OBS'!M47)</f>
        <v>-2.0000000000000018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4" priority="10" operator="containsText" text="ล้น">
      <formula>NOT(ISERROR(SEARCH("ล้น",B3)))</formula>
    </cfRule>
  </conditionalFormatting>
  <conditionalFormatting sqref="E3:E10 E25:E37 E12:E23">
    <cfRule type="containsText" dxfId="13" priority="3" stopIfTrue="1" operator="containsText" text="สูงมาก">
      <formula>NOT(ISERROR(SEARCH("สูงมาก",E3)))</formula>
    </cfRule>
    <cfRule type="containsText" dxfId="12" priority="4" stopIfTrue="1" operator="containsText" text="สูง">
      <formula>NOT(ISERROR(SEARCH("สูง",E3)))</formula>
    </cfRule>
    <cfRule type="containsText" dxfId="11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10" priority="1" stopIfTrue="1" operator="containsText" text="เสี่ยง">
      <formula>NOT(ISERROR(SEARCH("เสี่ยง",C3)))</formula>
    </cfRule>
    <cfRule type="containsText" dxfId="9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F48" sqref="A1:F48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2" t="s">
        <v>280</v>
      </c>
    </row>
    <row r="2" spans="1:8">
      <c r="A2" s="238" t="str">
        <f>IF('MainStation-OBS'!B2 = "","",'MainStation-OBS'!B2)</f>
        <v>ด้านเหนือ</v>
      </c>
      <c r="B2" s="238"/>
      <c r="C2" s="161"/>
      <c r="D2" s="161"/>
      <c r="E2" s="161"/>
      <c r="F2" s="161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IFERROR(INDEX('MainStation-OBS'!$B$54:$G$59,IF('MainStation-OBS'!G3="","",'MainStation-OBS'!G3),1),"")</f>
        <v>เสี่ยง</v>
      </c>
      <c r="D3" s="151" t="str">
        <f>IFERROR(INDEX('MainStation-OBS'!$B$54:$G$59,IF('MainStation-OBS'!H3="","",'MainStation-OBS'!H3),2),"")</f>
        <v/>
      </c>
      <c r="E3" s="151" t="str">
        <f>IFERROR(INDEX('MainStation-OBS'!$B$54:$G$59,IF('MainStation-OBS'!I3="","",'MainStation-OBS'!I3),3),"")</f>
        <v>เล็กน้อย</v>
      </c>
      <c r="F3" s="151">
        <f>IF('MainStation-OBS'!M3 = "","",'MainStation-OBS'!M3)</f>
        <v>-1.0000000000000009</v>
      </c>
      <c r="G3" s="151" t="str">
        <f>IF('MainStation-OBS'!T3 = "","",'MainStation-OBS'!T3)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เล็กน้อย</v>
      </c>
      <c r="F4" s="151">
        <f>IF('MainStation-OBS'!M4 = "","",'MainStation-OBS'!M4)</f>
        <v>0</v>
      </c>
      <c r="G4" s="151">
        <f>IF('MainStation-OBS'!T4 = "","",'MainStation-OBS'!T4)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ปานกลาง</v>
      </c>
      <c r="F5" s="151">
        <f>IF('MainStation-OBS'!M5 = "","",'MainStation-OBS'!M5)</f>
        <v>5.0000000000000044</v>
      </c>
      <c r="G5" s="151" t="str">
        <f>IF('MainStation-OBS'!T5 = "","",'MainStation-OBS'!T5)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เล็กน้อย</v>
      </c>
      <c r="F6" s="151">
        <f>IF('MainStation-OBS'!M6 = "","",'MainStation-OBS'!M6)</f>
        <v>-18.999999999999993</v>
      </c>
      <c r="G6" s="151">
        <f>IF('MainStation-OBS'!T6 = "","",'MainStation-OBS'!T6)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IF('MainStation-OBS'!M7 = "","",'MainStation-OBS'!M7)</f>
        <v>-13</v>
      </c>
      <c r="G7" s="151">
        <f>IF('MainStation-OBS'!T7 = "","",'MainStation-OBS'!T7)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ปานกลาง</v>
      </c>
      <c r="F8" s="151">
        <f>IF('MainStation-OBS'!M8 = "","",'MainStation-OBS'!M8)</f>
        <v>6</v>
      </c>
      <c r="G8" s="151">
        <f>IF('MainStation-OBS'!T8 = "","",'MainStation-OBS'!T8)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น้อย</v>
      </c>
      <c r="F9" s="151">
        <f>IF('MainStation-OBS'!M9 = "","",'MainStation-OBS'!M9)</f>
        <v>1.0000000000000009</v>
      </c>
      <c r="G9" s="151">
        <f>IF('MainStation-OBS'!T9 = "","",'MainStation-OBS'!T9)</f>
        <v>30</v>
      </c>
    </row>
    <row r="10" spans="1:8" ht="33" customHeight="1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IFERROR(INDEX('MainStation-OBS'!$B$54:$G$59,IF('MainStation-OBS'!G10="","",'MainStation-OBS'!G10),1),"")</f>
        <v>ล้น</v>
      </c>
      <c r="D10" s="151" t="str">
        <f>IFERROR(INDEX('MainStation-OBS'!$B$54:$G$59,IF('MainStation-OBS'!H10="","",'MainStation-OBS'!H10),2),"")</f>
        <v>ลดระดับลง</v>
      </c>
      <c r="E10" s="151" t="str">
        <f>IFERROR(INDEX('MainStation-OBS'!$B$54:$G$59,IF('MainStation-OBS'!I10="","",'MainStation-OBS'!I10),3),"")</f>
        <v>เล็กน้อย</v>
      </c>
      <c r="F10" s="151">
        <f>IF('MainStation-OBS'!M10 = "","",'MainStation-OBS'!M10)</f>
        <v>-2.0000000000000018</v>
      </c>
      <c r="G10" s="151" t="str">
        <f>IF('MainStation-OBS'!T10 = "","",'MainStation-OBS'!T10)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IFERROR(INDEX('MainStation-OBS'!$B$54:$G$59,IF('MainStation-OBS'!G11="","",'MainStation-OBS'!G11),1),"")</f>
        <v>ล้น</v>
      </c>
      <c r="D11" s="151" t="str">
        <f>IFERROR(INDEX('MainStation-OBS'!$B$54:$G$59,IF('MainStation-OBS'!H11="","",'MainStation-OBS'!H11),2),"")</f>
        <v>ลดระดับลง</v>
      </c>
      <c r="E11" s="151" t="str">
        <f>IFERROR(INDEX('MainStation-OBS'!$B$54:$G$59,IF('MainStation-OBS'!I11="","",'MainStation-OBS'!I11),3),"")</f>
        <v>เล็กน้อย</v>
      </c>
      <c r="F11" s="151">
        <f>IF('MainStation-OBS'!M11 = "","",'MainStation-OBS'!M11)</f>
        <v>-2.0000000000000018</v>
      </c>
      <c r="G11" s="151" t="str">
        <f>IF('MainStation-OBS'!T11 = "","",'MainStation-OBS'!T11)</f>
        <v/>
      </c>
    </row>
    <row r="12" spans="1:8">
      <c r="A12" s="239" t="str">
        <f>IF('MainStation-OBS'!B13 = "","",'MainStation-OBS'!B13)</f>
        <v>ด้านตะวันออก</v>
      </c>
      <c r="B12" s="239"/>
      <c r="C12" s="160"/>
      <c r="D12" s="160"/>
      <c r="E12" s="160"/>
      <c r="F12" s="151" t="str">
        <f>IF('MainStation-OBS'!M13 = "","",'MainStation-OBS'!M13)</f>
        <v/>
      </c>
      <c r="G12" s="151" t="str">
        <f>IF('MainStation-OBS'!T13 = "","",'MainStation-OBS'!T13)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IFERROR(INDEX('MainStation-OBS'!$B$54:$G$59,IF('MainStation-OBS'!G14="","",'MainStation-OBS'!G14),1),"")</f>
        <v>ล้น</v>
      </c>
      <c r="D13" s="151" t="str">
        <f>IFERROR(INDEX('MainStation-OBS'!$B$54:$G$59,IF('MainStation-OBS'!H14="","",'MainStation-OBS'!H14),2),"")</f>
        <v/>
      </c>
      <c r="E13" s="151" t="str">
        <f>IFERROR(INDEX('MainStation-OBS'!$B$54:$G$59,IF('MainStation-OBS'!I14="","",'MainStation-OBS'!I14),3),"")</f>
        <v>เล็กน้อย</v>
      </c>
      <c r="F13" s="151">
        <f>IF('MainStation-OBS'!M14 = "","",'MainStation-OBS'!M14)</f>
        <v>-1.0000000000000009</v>
      </c>
      <c r="G13" s="151" t="str">
        <f>IF('MainStation-OBS'!T14 = "","",'MainStation-OBS'!T14)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IFERROR(INDEX('MainStation-OBS'!$B$54:$G$59,IF('MainStation-OBS'!G15="","",'MainStation-OBS'!G15),1),"")</f>
        <v>ล้น</v>
      </c>
      <c r="D14" s="151" t="str">
        <f>IFERROR(INDEX('MainStation-OBS'!$B$54:$G$59,IF('MainStation-OBS'!H15="","",'MainStation-OBS'!H15),2),"")</f>
        <v/>
      </c>
      <c r="E14" s="151" t="str">
        <f>IFERROR(INDEX('MainStation-OBS'!$B$54:$G$59,IF('MainStation-OBS'!I15="","",'MainStation-OBS'!I15),3),"")</f>
        <v>น้อย</v>
      </c>
      <c r="F14" s="151">
        <f>IF('MainStation-OBS'!M15 = "","",'MainStation-OBS'!M15)</f>
        <v>2.0000000000000018</v>
      </c>
      <c r="G14" s="151" t="str">
        <f>IF('MainStation-OBS'!T15 = "","",'MainStation-OBS'!T15)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IFERROR(INDEX('MainStation-OBS'!$B$54:$G$59,IF('MainStation-OBS'!G16="","",'MainStation-OBS'!G16),1),"")</f>
        <v>เสี่ยง</v>
      </c>
      <c r="D15" s="151" t="str">
        <f>IFERROR(INDEX('MainStation-OBS'!$B$54:$G$59,IF('MainStation-OBS'!H16="","",'MainStation-OBS'!H16),2),"")</f>
        <v/>
      </c>
      <c r="E15" s="151" t="str">
        <f>IFERROR(INDEX('MainStation-OBS'!$B$54:$G$59,IF('MainStation-OBS'!I16="","",'MainStation-OBS'!I16),3),"")</f>
        <v>เล็กน้อย</v>
      </c>
      <c r="F15" s="151">
        <f>IF('MainStation-OBS'!M16 = "","",'MainStation-OBS'!M16)</f>
        <v>-1.0000000000000009</v>
      </c>
      <c r="G15" s="151" t="str">
        <f>IF('MainStation-OBS'!T16 = "","",'MainStation-OBS'!T16)</f>
        <v/>
      </c>
    </row>
    <row r="16" spans="1:8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IFERROR(INDEX('MainStation-OBS'!$B$54:$G$59,IF('MainStation-OBS'!G17="","",'MainStation-OBS'!G17),1),"")</f>
        <v>เสี่ยงมาก</v>
      </c>
      <c r="D16" s="151" t="str">
        <f>IFERROR(INDEX('MainStation-OBS'!$B$54:$G$59,IF('MainStation-OBS'!H17="","",'MainStation-OBS'!H17),2),"")</f>
        <v/>
      </c>
      <c r="E16" s="151" t="str">
        <f>IFERROR(INDEX('MainStation-OBS'!$B$54:$G$59,IF('MainStation-OBS'!I17="","",'MainStation-OBS'!I17),3),"")</f>
        <v>เล็กน้อย</v>
      </c>
      <c r="F16" s="151">
        <f>IF('MainStation-OBS'!M17 = "","",'MainStation-OBS'!M17)</f>
        <v>-4.0000000000000036</v>
      </c>
      <c r="G16" s="151" t="str">
        <f>IF('MainStation-OBS'!T17 = "","",'MainStation-OBS'!T17)</f>
        <v/>
      </c>
    </row>
    <row r="17" spans="1:7" ht="46.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IFERROR(INDEX('MainStation-OBS'!$B$54:$G$59,IF('MainStation-OBS'!G18="","",'MainStation-OBS'!G18),1),"")</f>
        <v>เสี่ยง</v>
      </c>
      <c r="D17" s="151" t="str">
        <f>IFERROR(INDEX('MainStation-OBS'!$B$54:$G$59,IF('MainStation-OBS'!H18="","",'MainStation-OBS'!H18),2),"")</f>
        <v/>
      </c>
      <c r="E17" s="151" t="str">
        <f>IFERROR(INDEX('MainStation-OBS'!$B$54:$G$59,IF('MainStation-OBS'!I18="","",'MainStation-OBS'!I18),3),"")</f>
        <v>เล็กน้อย</v>
      </c>
      <c r="F17" s="151">
        <f>IF('MainStation-OBS'!M18 = "","",'MainStation-OBS'!M18)</f>
        <v>-4.0000000000000036</v>
      </c>
      <c r="G17" s="151" t="str">
        <f>IF('MainStation-OBS'!T18 = "","",'MainStation-OBS'!T18)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IFERROR(INDEX('MainStation-OBS'!$B$54:$G$59,IF('MainStation-OBS'!G19="","",'MainStation-OBS'!G19),1),"")</f>
        <v>ปกติ</v>
      </c>
      <c r="D18" s="151" t="str">
        <f>IFERROR(INDEX('MainStation-OBS'!$B$54:$G$59,IF('MainStation-OBS'!H19="","",'MainStation-OBS'!H19),2),"")</f>
        <v/>
      </c>
      <c r="E18" s="151" t="str">
        <f>IFERROR(INDEX('MainStation-OBS'!$B$54:$G$59,IF('MainStation-OBS'!I19="","",'MainStation-OBS'!I19),3),"")</f>
        <v>น้อย</v>
      </c>
      <c r="F18" s="151">
        <f>IF('MainStation-OBS'!M19 = "","",'MainStation-OBS'!M19)</f>
        <v>2.0000000000000018</v>
      </c>
      <c r="G18" s="151" t="str">
        <f>IF('MainStation-OBS'!T19 = "","",'MainStation-OBS'!T19)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IFERROR(INDEX('MainStation-OBS'!$B$54:$G$59,IF('MainStation-OBS'!G20="","",'MainStation-OBS'!G20),1),"")</f>
        <v>ปกติ</v>
      </c>
      <c r="D19" s="151" t="str">
        <f>IFERROR(INDEX('MainStation-OBS'!$B$54:$G$59,IF('MainStation-OBS'!H20="","",'MainStation-OBS'!H20),2),"")</f>
        <v/>
      </c>
      <c r="E19" s="151" t="str">
        <f>IFERROR(INDEX('MainStation-OBS'!$B$54:$G$59,IF('MainStation-OBS'!I20="","",'MainStation-OBS'!I20),3),"")</f>
        <v>เล็กน้อย</v>
      </c>
      <c r="F19" s="151">
        <f>IF('MainStation-OBS'!M20 = "","",'MainStation-OBS'!M20)</f>
        <v>0</v>
      </c>
      <c r="G19" s="151" t="str">
        <f>IF('MainStation-OBS'!T20 = "","",'MainStation-OBS'!T20)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IFERROR(INDEX('MainStation-OBS'!$B$54:$G$59,IF('MainStation-OBS'!G21="","",'MainStation-OBS'!G21),1),"")</f>
        <v>เริ่มเสี่ยง</v>
      </c>
      <c r="D20" s="151" t="str">
        <f>IFERROR(INDEX('MainStation-OBS'!$B$54:$G$59,IF('MainStation-OBS'!H21="","",'MainStation-OBS'!H21),2),"")</f>
        <v/>
      </c>
      <c r="E20" s="151" t="str">
        <f>IFERROR(INDEX('MainStation-OBS'!$B$54:$G$59,IF('MainStation-OBS'!I21="","",'MainStation-OBS'!I21),3),"")</f>
        <v>เล็กน้อย</v>
      </c>
      <c r="F20" s="151">
        <f>IF('MainStation-OBS'!M21 = "","",'MainStation-OBS'!M21)</f>
        <v>0</v>
      </c>
      <c r="G20" s="151" t="str">
        <f>IF('MainStation-OBS'!T21 = "","",'MainStation-OBS'!T21)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IFERROR(INDEX('MainStation-OBS'!$B$54:$G$59,IF('MainStation-OBS'!G22="","",'MainStation-OBS'!G22),1),"")</f>
        <v>เสี่ยง</v>
      </c>
      <c r="D21" s="151" t="str">
        <f>IFERROR(INDEX('MainStation-OBS'!$B$54:$G$59,IF('MainStation-OBS'!H22="","",'MainStation-OBS'!H22),2),"")</f>
        <v/>
      </c>
      <c r="E21" s="151" t="str">
        <f>IFERROR(INDEX('MainStation-OBS'!$B$54:$G$59,IF('MainStation-OBS'!I22="","",'MainStation-OBS'!I22),3),"")</f>
        <v>เล็กน้อย</v>
      </c>
      <c r="F21" s="151">
        <f>IF('MainStation-OBS'!M22 = "","",'MainStation-OBS'!M22)</f>
        <v>-1.0000000000000009</v>
      </c>
      <c r="G21" s="151" t="str">
        <f>IF('MainStation-OBS'!T22 = "","",'MainStation-OBS'!T22)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IFERROR(INDEX('MainStation-OBS'!$B$54:$G$59,IF('MainStation-OBS'!G23="","",'MainStation-OBS'!G23),1),"")</f>
        <v>ปกติ</v>
      </c>
      <c r="D22" s="151" t="str">
        <f>IFERROR(INDEX('MainStation-OBS'!$B$54:$G$59,IF('MainStation-OBS'!H23="","",'MainStation-OBS'!H23),2),"")</f>
        <v/>
      </c>
      <c r="E22" s="151" t="str">
        <f>IFERROR(INDEX('MainStation-OBS'!$B$54:$G$59,IF('MainStation-OBS'!I23="","",'MainStation-OBS'!I23),3),"")</f>
        <v>ปานกลาง</v>
      </c>
      <c r="F22" s="151">
        <f>IF('MainStation-OBS'!M23 = "","",'MainStation-OBS'!M23)</f>
        <v>5.0000000000000018</v>
      </c>
      <c r="G22" s="151">
        <f>IF('MainStation-OBS'!T23 = "","",'MainStation-OBS'!T23)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IFERROR(INDEX('MainStation-OBS'!$B$54:$G$59,IF('MainStation-OBS'!G24="","",'MainStation-OBS'!G24),1),"")</f>
        <v>ปกติ</v>
      </c>
      <c r="D23" s="151" t="str">
        <f>IFERROR(INDEX('MainStation-OBS'!$B$54:$G$59,IF('MainStation-OBS'!H24="","",'MainStation-OBS'!H24),2),"")</f>
        <v/>
      </c>
      <c r="E23" s="151" t="str">
        <f>IFERROR(INDEX('MainStation-OBS'!$B$54:$G$59,IF('MainStation-OBS'!I24="","",'MainStation-OBS'!I24),3),"")</f>
        <v>น้อย</v>
      </c>
      <c r="F23" s="151">
        <f>IF('MainStation-OBS'!M24 = "","",'MainStation-OBS'!M24)</f>
        <v>2.0000000000000018</v>
      </c>
      <c r="G23" s="151" t="str">
        <f>IF('MainStation-OBS'!T24 = "","",'MainStation-OBS'!T24)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IFERROR(INDEX('MainStation-OBS'!$B$54:$G$59,IF('MainStation-OBS'!G25="","",'MainStation-OBS'!G25),1),"")</f>
        <v>ปกติ</v>
      </c>
      <c r="D24" s="151" t="str">
        <f>IFERROR(INDEX('MainStation-OBS'!$B$54:$G$59,IF('MainStation-OBS'!H25="","",'MainStation-OBS'!H25),2),"")</f>
        <v/>
      </c>
      <c r="E24" s="151" t="str">
        <f>IFERROR(INDEX('MainStation-OBS'!$B$54:$G$59,IF('MainStation-OBS'!I25="","",'MainStation-OBS'!I25),3),"")</f>
        <v>น้อย</v>
      </c>
      <c r="F24" s="151">
        <f>IF('MainStation-OBS'!M25 = "","",'MainStation-OBS'!M25)</f>
        <v>1.9999999999999991</v>
      </c>
      <c r="G24" s="151" t="str">
        <f>IF('MainStation-OBS'!T25 = "","",'MainStation-OBS'!T25)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IFERROR(INDEX('MainStation-OBS'!$B$54:$G$59,IF('MainStation-OBS'!G26="","",'MainStation-OBS'!G26),1),"")</f>
        <v>ปกติ</v>
      </c>
      <c r="D25" s="151" t="str">
        <f>IFERROR(INDEX('MainStation-OBS'!$B$54:$G$59,IF('MainStation-OBS'!H26="","",'MainStation-OBS'!H26),2),"")</f>
        <v/>
      </c>
      <c r="E25" s="151" t="str">
        <f>IFERROR(INDEX('MainStation-OBS'!$B$54:$G$59,IF('MainStation-OBS'!I26="","",'MainStation-OBS'!I26),3),"")</f>
        <v>เล็กน้อย</v>
      </c>
      <c r="F25" s="151">
        <f>IF('MainStation-OBS'!M26 = "","",'MainStation-OBS'!M26)</f>
        <v>-7.0000000000000009</v>
      </c>
      <c r="G25" s="151" t="str">
        <f>IF('MainStation-OBS'!T26 = "","",'MainStation-OBS'!T26)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IFERROR(INDEX('MainStation-OBS'!$B$54:$G$59,IF('MainStation-OBS'!G27="","",'MainStation-OBS'!G27),1),"")</f>
        <v>เริ่มเสี่ยง</v>
      </c>
      <c r="D26" s="151" t="str">
        <f>IFERROR(INDEX('MainStation-OBS'!$B$54:$G$59,IF('MainStation-OBS'!H27="","",'MainStation-OBS'!H27),2),"")</f>
        <v/>
      </c>
      <c r="E26" s="151" t="str">
        <f>IFERROR(INDEX('MainStation-OBS'!$B$54:$G$59,IF('MainStation-OBS'!I27="","",'MainStation-OBS'!I27),3),"")</f>
        <v>เล็กน้อย</v>
      </c>
      <c r="F26" s="151">
        <f>IF('MainStation-OBS'!M27 = "","",'MainStation-OBS'!M27)</f>
        <v>0</v>
      </c>
      <c r="G26" s="151"/>
    </row>
    <row r="27" spans="1:7">
      <c r="A27" s="151" t="str">
        <f>IF('MainStation-OBS'!B28 = "","",'MainStation-OBS'!B28)</f>
        <v>E15</v>
      </c>
      <c r="B27" s="153" t="str">
        <f>IF('MainStation-OBS'!C28 = "","",'MainStation-OBS'!C28)</f>
        <v>สำโรง</v>
      </c>
      <c r="C27" s="151" t="str">
        <f>IFERROR(INDEX('MainStation-OBS'!$B$54:$G$59,IF('MainStation-OBS'!G28="","",'MainStation-OBS'!G28),1),"")</f>
        <v>ปกติ</v>
      </c>
      <c r="D27" s="151" t="str">
        <f>IFERROR(INDEX('MainStation-OBS'!$B$54:$G$59,IF('MainStation-OBS'!H28="","",'MainStation-OBS'!H28),2),"")</f>
        <v/>
      </c>
      <c r="E27" s="151" t="str">
        <f>IFERROR(INDEX('MainStation-OBS'!$B$54:$G$59,IF('MainStation-OBS'!I28="","",'MainStation-OBS'!I28),3),"")</f>
        <v>ปานกลาง</v>
      </c>
      <c r="F27" s="151">
        <f>IF('MainStation-OBS'!M28 = "","",'MainStation-OBS'!M28)</f>
        <v>6.9999999999999947</v>
      </c>
      <c r="G27" s="151"/>
    </row>
    <row r="28" spans="1:7">
      <c r="A28" s="151" t="str">
        <f>IF('MainStation-OBS'!B29 = "","",'MainStation-OBS'!B29)</f>
        <v>E16</v>
      </c>
      <c r="B28" s="153" t="str">
        <f>IF('MainStation-OBS'!C29 = "","",'MainStation-OBS'!C29)</f>
        <v>ค.บางนา-สรรพาวุธ</v>
      </c>
      <c r="C28" s="151" t="str">
        <f>IFERROR(INDEX('MainStation-OBS'!$B$54:$G$59,IF('MainStation-OBS'!G29="","",'MainStation-OBS'!G29),1),"")</f>
        <v>ปกติ</v>
      </c>
      <c r="D28" s="151" t="str">
        <f>IFERROR(INDEX('MainStation-OBS'!$B$54:$G$59,IF('MainStation-OBS'!H29="","",'MainStation-OBS'!H29),2),"")</f>
        <v/>
      </c>
      <c r="E28" s="151" t="str">
        <f>IFERROR(INDEX('MainStation-OBS'!$B$54:$G$59,IF('MainStation-OBS'!I29="","",'MainStation-OBS'!I29),3),"")</f>
        <v>ปานกลาง</v>
      </c>
      <c r="F28" s="151">
        <f>IF('MainStation-OBS'!M29 = "","",'MainStation-OBS'!M29)</f>
        <v>3.9999999999999982</v>
      </c>
      <c r="G28" s="151"/>
    </row>
    <row r="29" spans="1:7">
      <c r="A29" s="151" t="str">
        <f>IF('MainStation-OBS'!B30 = "","",'MainStation-OBS'!B30)</f>
        <v>E17</v>
      </c>
      <c r="B29" s="153" t="str">
        <f>IF('MainStation-OBS'!C30 = "","",'MainStation-OBS'!C30)</f>
        <v>ค.ประเวศบุรีรัมย์</v>
      </c>
      <c r="C29" s="151" t="str">
        <f>IFERROR(INDEX('MainStation-OBS'!$B$54:$G$59,IF('MainStation-OBS'!G30="","",'MainStation-OBS'!G30),1),"")</f>
        <v>ปกติ</v>
      </c>
      <c r="D29" s="151" t="str">
        <f>IFERROR(INDEX('MainStation-OBS'!$B$54:$G$59,IF('MainStation-OBS'!H30="","",'MainStation-OBS'!H30),2),"")</f>
        <v/>
      </c>
      <c r="E29" s="151" t="str">
        <f>IFERROR(INDEX('MainStation-OBS'!$B$54:$G$59,IF('MainStation-OBS'!I30="","",'MainStation-OBS'!I30),3),"")</f>
        <v>เล็กน้อย</v>
      </c>
      <c r="F29" s="151">
        <f>IF('MainStation-OBS'!M30 = "","",'MainStation-OBS'!M30)</f>
        <v>0</v>
      </c>
      <c r="G29" s="151"/>
    </row>
    <row r="30" spans="1:7">
      <c r="A30" s="151" t="str">
        <f>IF('MainStation-OBS'!B31 = "","",'MainStation-OBS'!B31)</f>
        <v>E18</v>
      </c>
      <c r="B30" s="153" t="str">
        <f>IF('MainStation-OBS'!C31 = "","",'MainStation-OBS'!C31)</f>
        <v>หนองบอน</v>
      </c>
      <c r="C30" s="151" t="str">
        <f>IFERROR(INDEX('MainStation-OBS'!$B$54:$G$59,IF('MainStation-OBS'!G31="","",'MainStation-OBS'!G31),1),"")</f>
        <v>ปกติ</v>
      </c>
      <c r="D30" s="151" t="str">
        <f>IFERROR(INDEX('MainStation-OBS'!$B$54:$G$59,IF('MainStation-OBS'!H31="","",'MainStation-OBS'!H31),2),"")</f>
        <v/>
      </c>
      <c r="E30" s="151" t="str">
        <f>IFERROR(INDEX('MainStation-OBS'!$B$54:$G$59,IF('MainStation-OBS'!I31="","",'MainStation-OBS'!I31),3),"")</f>
        <v>ปานกลาง</v>
      </c>
      <c r="F30" s="151">
        <f>IF('MainStation-OBS'!M31 = "","",'MainStation-OBS'!M31)</f>
        <v>3.9999999999999813</v>
      </c>
      <c r="G30" s="151"/>
    </row>
    <row r="31" spans="1:7">
      <c r="A31" s="239" t="str">
        <f>IF('MainStation-OBS'!B34 = "","",'MainStation-OBS'!B34)</f>
        <v>ด้านตะวันตก</v>
      </c>
      <c r="B31" s="239"/>
      <c r="C31" s="160"/>
      <c r="D31" s="160"/>
      <c r="E31" s="160"/>
      <c r="F31" s="151" t="str">
        <f>IF('MainStation-OBS'!M34 = "","",'MainStation-OBS'!M34)</f>
        <v/>
      </c>
      <c r="G31" s="151" t="str">
        <f>IF('MainStation-OBS'!T34 = "","",'MainStation-OBS'!T34)</f>
        <v/>
      </c>
    </row>
    <row r="32" spans="1:7" ht="46.5">
      <c r="A32" s="151" t="str">
        <f>IF('MainStation-OBS'!B35 = "","",'MainStation-OBS'!B35)</f>
        <v>W1</v>
      </c>
      <c r="B32" s="153" t="str">
        <f>IF('MainStation-OBS'!C35 = "","",'MainStation-OBS'!C35)</f>
        <v>ค.ทวีวัฒนา ศาลาธรรมสพน์</v>
      </c>
      <c r="C32" s="151" t="str">
        <f>IFERROR(INDEX('MainStation-OBS'!$B$54:$G$59,IF('MainStation-OBS'!G35="","",'MainStation-OBS'!G35),1),"")</f>
        <v>ล้น</v>
      </c>
      <c r="D32" s="151" t="str">
        <f>IFERROR(INDEX('MainStation-OBS'!$B$54:$G$59,IF('MainStation-OBS'!H35="","",'MainStation-OBS'!H35),2),"")</f>
        <v>ลดระดับลง</v>
      </c>
      <c r="E32" s="151" t="str">
        <f>IFERROR(INDEX('MainStation-OBS'!$B$54:$G$59,IF('MainStation-OBS'!I35="","",'MainStation-OBS'!I35),3),"")</f>
        <v>เล็กน้อย</v>
      </c>
      <c r="F32" s="151">
        <f>IF('MainStation-OBS'!M35 = "","",'MainStation-OBS'!M35)</f>
        <v>-5.0000000000000266</v>
      </c>
      <c r="G32" s="151" t="str">
        <f>IF('MainStation-OBS'!T35 = "","",'MainStation-OBS'!T35)</f>
        <v/>
      </c>
    </row>
    <row r="33" spans="1:7">
      <c r="A33" s="151" t="str">
        <f>IF('MainStation-OBS'!B36 = "","",'MainStation-OBS'!B36)</f>
        <v>W2</v>
      </c>
      <c r="B33" s="153" t="str">
        <f>IF('MainStation-OBS'!C36 = "","",'MainStation-OBS'!C36)</f>
        <v>ศาลาแดง / ทวีวัฒนา</v>
      </c>
      <c r="C33" s="151" t="str">
        <f>IFERROR(INDEX('MainStation-OBS'!$B$54:$G$59,IF('MainStation-OBS'!G36="","",'MainStation-OBS'!G36),1),"")</f>
        <v>ล้น</v>
      </c>
      <c r="D33" s="151" t="str">
        <f>IFERROR(INDEX('MainStation-OBS'!$B$54:$G$59,IF('MainStation-OBS'!H36="","",'MainStation-OBS'!H36),2),"")</f>
        <v/>
      </c>
      <c r="E33" s="151" t="str">
        <f>IFERROR(INDEX('MainStation-OBS'!$B$54:$G$59,IF('MainStation-OBS'!I36="","",'MainStation-OBS'!I36),3),"")</f>
        <v>เล็กน้อย</v>
      </c>
      <c r="F33" s="151">
        <f>IF('MainStation-OBS'!M36 = "","",'MainStation-OBS'!M36)</f>
        <v>-2.0000000000000018</v>
      </c>
      <c r="G33" s="151" t="str">
        <f>IF('MainStation-OBS'!T36 = "","",'MainStation-OBS'!T36)</f>
        <v/>
      </c>
    </row>
    <row r="34" spans="1:7">
      <c r="A34" s="151" t="str">
        <f>IF('MainStation-OBS'!B37 = "","",'MainStation-OBS'!B37)</f>
        <v>W3</v>
      </c>
      <c r="B34" s="153" t="str">
        <f>IF('MainStation-OBS'!C37 = "","",'MainStation-OBS'!C37)</f>
        <v>บางหว้า ถ.เพชรเกษม﻿﻿</v>
      </c>
      <c r="C34" s="151" t="str">
        <f>IFERROR(INDEX('MainStation-OBS'!$B$54:$G$59,IF('MainStation-OBS'!G37="","",'MainStation-OBS'!G37),1),"")</f>
        <v>ปกติ</v>
      </c>
      <c r="D34" s="151" t="str">
        <f>IFERROR(INDEX('MainStation-OBS'!$B$54:$G$59,IF('MainStation-OBS'!H37="","",'MainStation-OBS'!H37),2),"")</f>
        <v/>
      </c>
      <c r="E34" s="151" t="str">
        <f>IFERROR(INDEX('MainStation-OBS'!$B$54:$G$59,IF('MainStation-OBS'!I37="","",'MainStation-OBS'!I37),3),"")</f>
        <v>เล็กน้อย</v>
      </c>
      <c r="F34" s="151">
        <f>IF('MainStation-OBS'!M37 = "","",'MainStation-OBS'!M37)</f>
        <v>-0.99999999999997868</v>
      </c>
      <c r="G34" s="151">
        <f>IF('MainStation-OBS'!T37 = "","",'MainStation-OBS'!T37)</f>
        <v>50</v>
      </c>
    </row>
    <row r="35" spans="1:7" ht="46.5">
      <c r="A35" s="151" t="str">
        <f>IF('MainStation-OBS'!B38 = "","",'MainStation-OBS'!B38)</f>
        <v>W4</v>
      </c>
      <c r="B35" s="153" t="str">
        <f>IF('MainStation-OBS'!C38 = "","",'MainStation-OBS'!C38)</f>
        <v xml:space="preserve">ค.ภาษีเจริญ หลักสอง/หนองแขม﻿ </v>
      </c>
      <c r="C35" s="151" t="str">
        <f>IFERROR(INDEX('MainStation-OBS'!$B$54:$G$59,IF('MainStation-OBS'!G38="","",'MainStation-OBS'!G38),1),"")</f>
        <v>เริ่มเสี่ยง</v>
      </c>
      <c r="D35" s="151" t="str">
        <f>IFERROR(INDEX('MainStation-OBS'!$B$54:$G$59,IF('MainStation-OBS'!H38="","",'MainStation-OBS'!H38),2),"")</f>
        <v/>
      </c>
      <c r="E35" s="151" t="str">
        <f>IFERROR(INDEX('MainStation-OBS'!$B$54:$G$59,IF('MainStation-OBS'!I38="","",'MainStation-OBS'!I38),3),"")</f>
        <v>เล็กน้อย</v>
      </c>
      <c r="F35" s="151">
        <f>IF('MainStation-OBS'!M38 = "","",'MainStation-OBS'!M38)</f>
        <v>0</v>
      </c>
      <c r="G35" s="151" t="str">
        <f>IF('MainStation-OBS'!T38 = "","",'MainStation-OBS'!T38)</f>
        <v/>
      </c>
    </row>
    <row r="36" spans="1:7">
      <c r="A36" s="151" t="str">
        <f>IF('MainStation-OBS'!B39 = "","",'MainStation-OBS'!B39)</f>
        <v>W5</v>
      </c>
      <c r="B36" s="153" t="str">
        <f>IF('MainStation-OBS'!C39 = "","",'MainStation-OBS'!C39)</f>
        <v>บางน้ำจืด﻿ สมุทรสาคร</v>
      </c>
      <c r="C36" s="151" t="str">
        <f>IFERROR(INDEX('MainStation-OBS'!$B$54:$G$59,IF('MainStation-OBS'!G39="","",'MainStation-OBS'!G39),1),"")</f>
        <v>ล้น</v>
      </c>
      <c r="D36" s="151" t="str">
        <f>IFERROR(INDEX('MainStation-OBS'!$B$54:$G$59,IF('MainStation-OBS'!H39="","",'MainStation-OBS'!H39),2),"")</f>
        <v/>
      </c>
      <c r="E36" s="151" t="str">
        <f>IFERROR(INDEX('MainStation-OBS'!$B$54:$G$59,IF('MainStation-OBS'!I39="","",'MainStation-OBS'!I39),3),"")</f>
        <v>เล็กน้อย</v>
      </c>
      <c r="F36" s="151">
        <f>IF('MainStation-OBS'!M39 = "","",'MainStation-OBS'!M39)</f>
        <v>0</v>
      </c>
      <c r="G36" s="151" t="str">
        <f>IF('MainStation-OBS'!T39 = "","",'MainStation-OBS'!T39)</f>
        <v/>
      </c>
    </row>
    <row r="37" spans="1:7" ht="46.5">
      <c r="A37" s="151" t="str">
        <f>IF('MainStation-OBS'!B40 = "","",'MainStation-OBS'!B40)</f>
        <v>W6</v>
      </c>
      <c r="B37" s="153" t="str">
        <f>IF('MainStation-OBS'!C40 = "","",'MainStation-OBS'!C40)</f>
        <v>ถ.กาญจนภิเษก / บางแวก﻿﻿﻿﻿﻿</v>
      </c>
      <c r="C37" s="151" t="str">
        <f>IFERROR(INDEX('MainStation-OBS'!$B$54:$G$59,IF('MainStation-OBS'!G40="","",'MainStation-OBS'!G40),1),"")</f>
        <v>ปกติ</v>
      </c>
      <c r="D37" s="151" t="str">
        <f>IFERROR(INDEX('MainStation-OBS'!$B$54:$G$59,IF('MainStation-OBS'!H40="","",'MainStation-OBS'!H40),2),"")</f>
        <v/>
      </c>
      <c r="E37" s="151" t="str">
        <f>IFERROR(INDEX('MainStation-OBS'!$B$54:$G$59,IF('MainStation-OBS'!I40="","",'MainStation-OBS'!I40),3),"")</f>
        <v>เล็กน้อย</v>
      </c>
      <c r="F37" s="151">
        <f>IF('MainStation-OBS'!M40 = "","",'MainStation-OBS'!M40)</f>
        <v>0</v>
      </c>
      <c r="G37" s="151" t="str">
        <f>IF('MainStation-OBS'!T40 = "","",'MainStation-OBS'!T40)</f>
        <v/>
      </c>
    </row>
    <row r="38" spans="1:7">
      <c r="A38" s="151" t="str">
        <f>IF('MainStation-OBS'!B41 = "","",'MainStation-OBS'!B41)</f>
        <v>W7</v>
      </c>
      <c r="B38" s="153" t="str">
        <f>IF('MainStation-OBS'!C41 = "","",'MainStation-OBS'!C41)</f>
        <v>ค.พระยาฯ บางขุนเทียน﻿</v>
      </c>
      <c r="C38" s="151" t="str">
        <f>IFERROR(INDEX('MainStation-OBS'!$B$54:$G$59,IF('MainStation-OBS'!G41="","",'MainStation-OBS'!G41),1),"")</f>
        <v>ล้น</v>
      </c>
      <c r="D38" s="151" t="str">
        <f>IFERROR(INDEX('MainStation-OBS'!$B$54:$G$59,IF('MainStation-OBS'!H41="","",'MainStation-OBS'!H41),2),"")</f>
        <v/>
      </c>
      <c r="E38" s="151" t="str">
        <f>IFERROR(INDEX('MainStation-OBS'!$B$54:$G$59,IF('MainStation-OBS'!I41="","",'MainStation-OBS'!I41),3),"")</f>
        <v>ปานกลาง</v>
      </c>
      <c r="F38" s="151">
        <f>IF('MainStation-OBS'!M41 = "","",'MainStation-OBS'!M41)</f>
        <v>6</v>
      </c>
      <c r="G38" s="151" t="str">
        <f>IF('MainStation-OBS'!T41 = "","",'MainStation-OBS'!T41)</f>
        <v/>
      </c>
    </row>
    <row r="39" spans="1:7">
      <c r="A39" s="151" t="str">
        <f>IF('MainStation-OBS'!B42 = "","",'MainStation-OBS'!B42)</f>
        <v>W8</v>
      </c>
      <c r="B39" s="153" t="str">
        <f>IF('MainStation-OBS'!C42 = "","",'MainStation-OBS'!C42)</f>
        <v>แสมดำ</v>
      </c>
      <c r="C39" s="151" t="str">
        <f>IFERROR(INDEX('MainStation-OBS'!$B$54:$G$59,IF('MainStation-OBS'!G42="","",'MainStation-OBS'!G42),1),"")</f>
        <v>เสี่ยง</v>
      </c>
      <c r="D39" s="151" t="str">
        <f>IFERROR(INDEX('MainStation-OBS'!$B$54:$G$59,IF('MainStation-OBS'!H42="","",'MainStation-OBS'!H42),2),"")</f>
        <v/>
      </c>
      <c r="E39" s="151" t="str">
        <f>IFERROR(INDEX('MainStation-OBS'!$B$54:$G$59,IF('MainStation-OBS'!I42="","",'MainStation-OBS'!I42),3),"")</f>
        <v>เล็กน้อย</v>
      </c>
      <c r="F39" s="151">
        <f>IF('MainStation-OBS'!M42 = "","",'MainStation-OBS'!M42)</f>
        <v>0</v>
      </c>
      <c r="G39" s="151">
        <f>IF('MainStation-OBS'!T42 = "","",'MainStation-OBS'!T42)</f>
        <v>100</v>
      </c>
    </row>
    <row r="40" spans="1:7">
      <c r="A40" s="151" t="str">
        <f>IF('MainStation-OBS'!B43 = "","",'MainStation-OBS'!B43)</f>
        <v>W9</v>
      </c>
      <c r="B40" s="153" t="str">
        <f>IF('MainStation-OBS'!C43 = "","",'MainStation-OBS'!C43)</f>
        <v>ค.มอญ บางเชือกหนัง</v>
      </c>
      <c r="C40" s="151" t="str">
        <f>IFERROR(INDEX('MainStation-OBS'!$B$54:$G$59,IF('MainStation-OBS'!G43="","",'MainStation-OBS'!G43),1),"")</f>
        <v>ล้น</v>
      </c>
      <c r="D40" s="151" t="str">
        <f>IFERROR(INDEX('MainStation-OBS'!$B$54:$G$59,IF('MainStation-OBS'!H43="","",'MainStation-OBS'!H43),2),"")</f>
        <v/>
      </c>
      <c r="E40" s="151" t="str">
        <f>IFERROR(INDEX('MainStation-OBS'!$B$54:$G$59,IF('MainStation-OBS'!I43="","",'MainStation-OBS'!I43),3),"")</f>
        <v>เล็กน้อย</v>
      </c>
      <c r="F40" s="151">
        <f>IF('MainStation-OBS'!M43 = "","",'MainStation-OBS'!M43)</f>
        <v>-1.0000000000000009</v>
      </c>
      <c r="G40" s="151" t="str">
        <f>IF('MainStation-OBS'!T43 = "","",'MainStation-OBS'!T43)</f>
        <v/>
      </c>
    </row>
    <row r="41" spans="1:7">
      <c r="A41" s="151" t="str">
        <f>IF('MainStation-OBS'!B44 = "","",'MainStation-OBS'!B44)</f>
        <v>W10</v>
      </c>
      <c r="B41" s="153" t="str">
        <f>IF('MainStation-OBS'!C44 = "","",'MainStation-OBS'!C44)</f>
        <v>ค.สี่บาท พระราม 2</v>
      </c>
      <c r="C41" s="151" t="str">
        <f>IFERROR(INDEX('MainStation-OBS'!$B$54:$G$59,IF('MainStation-OBS'!G44="","",'MainStation-OBS'!G44),1),"")</f>
        <v>เสี่ยงมาก</v>
      </c>
      <c r="D41" s="151" t="str">
        <f>IFERROR(INDEX('MainStation-OBS'!$B$54:$G$59,IF('MainStation-OBS'!H44="","",'MainStation-OBS'!H44),2),"")</f>
        <v/>
      </c>
      <c r="E41" s="151" t="str">
        <f>IFERROR(INDEX('MainStation-OBS'!$B$54:$G$59,IF('MainStation-OBS'!I44="","",'MainStation-OBS'!I44),3),"")</f>
        <v>เล็กน้อย</v>
      </c>
      <c r="F41" s="151">
        <f>IF('MainStation-OBS'!M44 = "","",'MainStation-OBS'!M44)</f>
        <v>-23</v>
      </c>
      <c r="G41" s="151" t="str">
        <f>IF('MainStation-OBS'!T44 = "","",'MainStation-OBS'!T44)</f>
        <v/>
      </c>
    </row>
    <row r="42" spans="1:7">
      <c r="A42" s="151" t="str">
        <f>IF('MainStation-OBS'!B52 = "","",'MainStation-OBS'!B52)</f>
        <v>W18</v>
      </c>
      <c r="B42" s="153" t="str">
        <f>IF('MainStation-OBS'!C52 = "","",'MainStation-OBS'!C52)</f>
        <v>ค.เลนเปน</v>
      </c>
      <c r="C42" s="151" t="str">
        <f>IFERROR(INDEX('MainStation-OBS'!$B$54:$G$59,IF('MainStation-OBS'!G52="","",'MainStation-OBS'!G52),1),"")</f>
        <v>เสี่ยงมาก</v>
      </c>
      <c r="D42" s="151" t="str">
        <f>IFERROR(INDEX('MainStation-OBS'!$B$54:$G$59,IF('MainStation-OBS'!H52="","",'MainStation-OBS'!H52),2),"")</f>
        <v/>
      </c>
      <c r="E42" s="151" t="str">
        <f>IFERROR(INDEX('MainStation-OBS'!$B$54:$G$59,IF('MainStation-OBS'!I52="","",'MainStation-OBS'!I52),3),"")</f>
        <v>เล็กน้อย</v>
      </c>
      <c r="F42" s="151">
        <f>IF('MainStation-OBS'!M52 = "","",'MainStation-OBS'!M52)</f>
        <v>-4.0000000000000009</v>
      </c>
      <c r="G42" s="151">
        <f>IF('MainStation-OBS'!O52 = "","",'MainStation-OBS'!O52)</f>
        <v>-4.0000000000000009</v>
      </c>
    </row>
    <row r="43" spans="1:7">
      <c r="A43" s="151" t="str">
        <f>IF('MainStation-OBS'!B46 = "","",'MainStation-OBS'!B46)</f>
        <v>W12</v>
      </c>
      <c r="B43" s="153" t="str">
        <f>IF('MainStation-OBS'!C46 = "","",'MainStation-OBS'!C46)</f>
        <v>บางคล้อ ค.บางขุนเทียน</v>
      </c>
      <c r="C43" s="151" t="str">
        <f>IFERROR(INDEX('MainStation-OBS'!$B$54:$G$59,IF('MainStation-OBS'!G46="","",'MainStation-OBS'!G46),1),"")</f>
        <v>ปกติ</v>
      </c>
      <c r="D43" s="151" t="str">
        <f>IFERROR(INDEX('MainStation-OBS'!$B$54:$G$59,IF('MainStation-OBS'!H46="","",'MainStation-OBS'!H46),2),"")</f>
        <v/>
      </c>
      <c r="E43" s="151" t="str">
        <f>IFERROR(INDEX('MainStation-OBS'!$B$54:$G$59,IF('MainStation-OBS'!I46="","",'MainStation-OBS'!I46),3),"")</f>
        <v>น้อย</v>
      </c>
      <c r="F43" s="151">
        <f>IF('MainStation-OBS'!M46 = "","",'MainStation-OBS'!M46)</f>
        <v>1.0000000000000009</v>
      </c>
      <c r="G43" s="151" t="str">
        <f>IF('MainStation-OBS'!T46 = "","",'MainStation-OBS'!T46)</f>
        <v/>
      </c>
    </row>
    <row r="44" spans="1:7">
      <c r="A44" s="151" t="str">
        <f>IF('MainStation-OBS'!B47 = "","",'MainStation-OBS'!B47)</f>
        <v>W13</v>
      </c>
      <c r="B44" s="153" t="str">
        <f>IF('MainStation-OBS'!C47 = "","",'MainStation-OBS'!C47)</f>
        <v>ค.ชักพระ ตลิ่งชัน</v>
      </c>
      <c r="C44" s="151" t="str">
        <f>IFERROR(INDEX('MainStation-OBS'!$B$54:$G$59,IF('MainStation-OBS'!G47="","",'MainStation-OBS'!G47),1),"")</f>
        <v>ล้น</v>
      </c>
      <c r="D44" s="151" t="str">
        <f>IFERROR(INDEX('MainStation-OBS'!$B$54:$G$59,IF('MainStation-OBS'!H47="","",'MainStation-OBS'!H47),2),"")</f>
        <v/>
      </c>
      <c r="E44" s="151" t="str">
        <f>IFERROR(INDEX('MainStation-OBS'!$B$54:$G$59,IF('MainStation-OBS'!I47="","",'MainStation-OBS'!I47),3),"")</f>
        <v>เล็กน้อย</v>
      </c>
      <c r="F44" s="151">
        <f>IF('MainStation-OBS'!M47 = "","",'MainStation-OBS'!M47)</f>
        <v>-2.0000000000000018</v>
      </c>
    </row>
    <row r="45" spans="1:7">
      <c r="A45" s="151" t="str">
        <f>IF('MainStation-OBS'!B48 = "","",'MainStation-OBS'!B48)</f>
        <v>W14</v>
      </c>
      <c r="B45" s="153" t="str">
        <f>IF('MainStation-OBS'!C48 = "","",'MainStation-OBS'!C48)</f>
        <v>ทางรถไฟสายใต้</v>
      </c>
      <c r="C45" s="151" t="str">
        <f>IFERROR(INDEX('MainStation-OBS'!$B$54:$G$59,IF('MainStation-OBS'!G48="","",'MainStation-OBS'!G48),1),"")</f>
        <v>ล้น</v>
      </c>
      <c r="D45" s="151" t="str">
        <f>IFERROR(INDEX('MainStation-OBS'!$B$54:$G$59,IF('MainStation-OBS'!H48="","",'MainStation-OBS'!H48),2),"")</f>
        <v>ลดระดับลง</v>
      </c>
      <c r="E45" s="151" t="str">
        <f>IFERROR(INDEX('MainStation-OBS'!$B$54:$G$59,IF('MainStation-OBS'!I48="","",'MainStation-OBS'!I48),3),"")</f>
        <v>เล็กน้อย</v>
      </c>
      <c r="F45" s="151">
        <f>IF('MainStation-OBS'!M48 = "","",'MainStation-OBS'!M48)</f>
        <v>-2.0000000000000018</v>
      </c>
    </row>
    <row r="46" spans="1:7">
      <c r="A46" s="151" t="str">
        <f>IF('MainStation-OBS'!B49 = "","",'MainStation-OBS'!B49)</f>
        <v>W15</v>
      </c>
      <c r="B46" s="153" t="str">
        <f>IF('MainStation-OBS'!C49 = "","",'MainStation-OBS'!C49)</f>
        <v>สำเหร่</v>
      </c>
      <c r="C46" s="151" t="str">
        <f>IFERROR(INDEX('MainStation-OBS'!$B$54:$G$59,IF('MainStation-OBS'!G49="","",'MainStation-OBS'!G49),1),"")</f>
        <v>เสี่ยง</v>
      </c>
      <c r="D46" s="151" t="str">
        <f>IFERROR(INDEX('MainStation-OBS'!$B$54:$G$59,IF('MainStation-OBS'!H49="","",'MainStation-OBS'!H49),2),"")</f>
        <v/>
      </c>
      <c r="E46" s="151" t="str">
        <f>IFERROR(INDEX('MainStation-OBS'!$B$54:$G$59,IF('MainStation-OBS'!I49="","",'MainStation-OBS'!I49),3),"")</f>
        <v>ปานกลาง</v>
      </c>
      <c r="F46" s="151">
        <f>IF('MainStation-OBS'!M49 = "","",'MainStation-OBS'!M49)</f>
        <v>5.0000000000000044</v>
      </c>
    </row>
    <row r="47" spans="1:7">
      <c r="A47" s="151" t="str">
        <f>IF('MainStation-OBS'!B50 = "","",'MainStation-OBS'!B50)</f>
        <v>W16</v>
      </c>
      <c r="B47" s="153" t="str">
        <f>IF('MainStation-OBS'!C50 = "","",'MainStation-OBS'!C50)</f>
        <v>แจงร้อน</v>
      </c>
      <c r="C47" s="151" t="str">
        <f>IFERROR(INDEX('MainStation-OBS'!$B$54:$G$59,IF('MainStation-OBS'!G50="","",'MainStation-OBS'!G50),1),"")</f>
        <v>เริ่มเสี่ยง</v>
      </c>
      <c r="D47" s="151" t="str">
        <f>IFERROR(INDEX('MainStation-OBS'!$B$54:$G$59,IF('MainStation-OBS'!H50="","",'MainStation-OBS'!H50),2),"")</f>
        <v/>
      </c>
      <c r="E47" s="151" t="str">
        <f>IFERROR(INDEX('MainStation-OBS'!$B$54:$G$59,IF('MainStation-OBS'!I50="","",'MainStation-OBS'!I50),3),"")</f>
        <v>เล็กน้อย</v>
      </c>
      <c r="F47" s="151">
        <f>IF('MainStation-OBS'!M50 = "","",'MainStation-OBS'!M50)</f>
        <v>-2.0000000000000018</v>
      </c>
    </row>
    <row r="48" spans="1:7">
      <c r="A48" s="151" t="str">
        <f>IF('MainStation-OBS'!B51 = "","",'MainStation-OBS'!B51)</f>
        <v>W17</v>
      </c>
      <c r="B48" s="153" t="str">
        <f>IF('MainStation-OBS'!C51 = "","",'MainStation-OBS'!C51)</f>
        <v>แยกครุใน</v>
      </c>
      <c r="C48" s="151" t="str">
        <f>IFERROR(INDEX('MainStation-OBS'!$B$54:$G$59,IF('MainStation-OBS'!G51="","",'MainStation-OBS'!G51),1),"")</f>
        <v>เริ่มเสี่ยง</v>
      </c>
      <c r="D48" s="151" t="str">
        <f>IFERROR(INDEX('MainStation-OBS'!$B$54:$G$59,IF('MainStation-OBS'!H51="","",'MainStation-OBS'!H51),2),"")</f>
        <v/>
      </c>
      <c r="E48" s="151" t="str">
        <f>IFERROR(INDEX('MainStation-OBS'!$B$54:$G$59,IF('MainStation-OBS'!I51="","",'MainStation-OBS'!I51),3),"")</f>
        <v>น้อย</v>
      </c>
      <c r="F48" s="151">
        <f>IF('MainStation-OBS'!M51 = "","",'MainStation-OBS'!M51)</f>
        <v>2.0000000000000018</v>
      </c>
    </row>
    <row r="49" spans="1:6">
      <c r="A49" s="151" t="str">
        <f>IF('MainStation-OBS'!B53 = "","",'MainStation-OBS'!B53)</f>
        <v/>
      </c>
      <c r="B49" s="153" t="str">
        <f>IF('MainStation-OBS'!C53 = "","",'MainStation-OBS'!C53)</f>
        <v/>
      </c>
      <c r="C49" s="151" t="str">
        <f>IFERROR(INDEX('MainStation-OBS'!$B$54:$G$59,IF('MainStation-OBS'!G53="","",'MainStation-OBS'!G53),1),"")</f>
        <v/>
      </c>
      <c r="D49" s="151" t="str">
        <f>IFERROR(INDEX('MainStation-OBS'!$B$54:$G$59,IF('MainStation-OBS'!H53="","",'MainStation-OBS'!H53),2),"")</f>
        <v/>
      </c>
      <c r="E49" s="151" t="str">
        <f>IFERROR(INDEX('MainStation-OBS'!$B$54:$G$59,IF('MainStation-OBS'!I53="","",'MainStation-OBS'!I53),3),"")</f>
        <v/>
      </c>
      <c r="F49" s="151" t="str">
        <f>IF('MainStation-OBS'!M53 = "","",'MainStation-OBS'!M53)</f>
        <v/>
      </c>
    </row>
  </sheetData>
  <mergeCells count="3">
    <mergeCell ref="A2:B2"/>
    <mergeCell ref="A12:B12"/>
    <mergeCell ref="A31:B31"/>
  </mergeCells>
  <conditionalFormatting sqref="B4:B11 B9:D11 B32:D49 B13:D30 C3:D11">
    <cfRule type="containsText" dxfId="8" priority="6" operator="containsText" text="ล้น">
      <formula>NOT(ISERROR(SEARCH("ล้น",B3)))</formula>
    </cfRule>
  </conditionalFormatting>
  <conditionalFormatting sqref="E3:E11 E32:E49 E13:E30">
    <cfRule type="containsText" dxfId="7" priority="3" stopIfTrue="1" operator="containsText" text="สูงมาก">
      <formula>NOT(ISERROR(SEARCH("สูงมาก",E3)))</formula>
    </cfRule>
    <cfRule type="containsText" dxfId="6" priority="4" stopIfTrue="1" operator="containsText" text="สูง">
      <formula>NOT(ISERROR(SEARCH("สูง",E3)))</formula>
    </cfRule>
    <cfRule type="containsText" dxfId="5" priority="5" stopIfTrue="1" operator="containsText" text="ปานกลาง">
      <formula>NOT(ISERROR(SEARCH("ปานกลาง",E3)))</formula>
    </cfRule>
  </conditionalFormatting>
  <conditionalFormatting sqref="C32:C49 C13:C30 C3:C11">
    <cfRule type="containsText" dxfId="4" priority="1" stopIfTrue="1" operator="containsText" text="เสี่ยง">
      <formula>NOT(ISERROR(SEARCH("เสี่ยง",C3)))</formula>
    </cfRule>
    <cfRule type="containsText" dxfId="3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7">
    <webPublishItem id="23185" divId="Status WL-v5 - lag more retard_23185" sourceType="range" sourceRef="A1:F40" destinationFile="C:\Dokumente und Einstellungen\Child\Desktop\Flood2011\WebPage Temp\Status WL-v8.htm"/>
    <webPublishItem id="29931" divId="Status WL-v6 4-11-2011_29931" sourceType="range" sourceRef="A1:F46" destinationFile="C:\Dokumente und Einstellungen\Child\Desktop\Flood2011\WebPage Temp\Status WL-v12.htm"/>
    <webPublishItem id="22599" divId="Status WL-v6 10-11-2011_22599" sourceType="range" sourceRef="A1:F48" destinationFile="D:\Flood2011\WebPage Temp\Status WL-v21.htm"/>
    <webPublishItem id="9513" divId="Status WL-v6_9513" sourceType="range" sourceRef="A1:G43" destinationFile="C:\Dokumente und Einstellungen\Child\Desktop\Flood2011\WebPage Temp\Status WL-v9.htm"/>
    <webPublishItem id="9521" divId="Status WL-v6_9521" sourceType="range" sourceRef="A1:G44" destinationFile="C:\Dokumente und Einstellungen\Child\Desktop\Flood2011\WebPage Temp\Status WL-v6 3-11-2011.htm"/>
    <webPublishItem id="9040" divId="Status WL-v6 4-11-2011_9040" sourceType="range" sourceRef="A1:G46" destinationFile="D:\Flood2011\WebPage Temp\Status WL-v5.htm"/>
    <webPublishItem id="2703" divId="Status WL-v6 9-11-2011_2703" sourceType="range" sourceRef="A1:G48" destinationFile="D:\Flood2011\WebPage Temp\Status WL-v6 9-11-2011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>
      <selection activeCell="A2" sqref="A2:J46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0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348</v>
      </c>
      <c r="G1" t="s">
        <v>246</v>
      </c>
      <c r="H1" s="200" t="s">
        <v>383</v>
      </c>
      <c r="I1" s="200" t="s">
        <v>384</v>
      </c>
      <c r="J1" s="200" t="s">
        <v>385</v>
      </c>
    </row>
    <row r="2" spans="1:10">
      <c r="A2" t="str">
        <f>'MainStation-OBS'!A3</f>
        <v>E04</v>
      </c>
      <c r="B2" t="str">
        <f>'MainStation-OBS'!B3</f>
        <v>N1</v>
      </c>
      <c r="C2">
        <f>'MainStation-OBS'!E3</f>
        <v>1.57</v>
      </c>
      <c r="D2" s="199">
        <f>'MainStation-OBS'!F3</f>
        <v>2</v>
      </c>
      <c r="E2">
        <f>'MainStation-OBS'!G3</f>
        <v>3</v>
      </c>
      <c r="F2">
        <f>'MainStation-OBS'!H3</f>
        <v>-0.47333333333333316</v>
      </c>
      <c r="G2" s="146">
        <f>'MainStation-OBS'!I3</f>
        <v>1</v>
      </c>
      <c r="H2" s="146">
        <f>'MainStation-OBS'!J3</f>
        <v>1.5566666666666669</v>
      </c>
      <c r="I2" s="146">
        <f>'MainStation-OBS'!K3</f>
        <v>1.541666666666667</v>
      </c>
      <c r="J2" s="146">
        <f>'MainStation-OBS'!L3</f>
        <v>1.5266666666666668</v>
      </c>
    </row>
    <row r="3" spans="1:10">
      <c r="A3" t="str">
        <f>'MainStation-OBS'!A4</f>
        <v>E10</v>
      </c>
      <c r="B3" t="str">
        <f>'MainStation-OBS'!B4</f>
        <v>N2</v>
      </c>
      <c r="C3">
        <f>'MainStation-OBS'!E4</f>
        <v>-0.31</v>
      </c>
      <c r="D3" s="199">
        <f>'MainStation-OBS'!F4</f>
        <v>2</v>
      </c>
      <c r="E3">
        <f>'MainStation-OBS'!G4</f>
        <v>1</v>
      </c>
      <c r="F3">
        <f>'MainStation-OBS'!H4</f>
        <v>-2.4566666666666666</v>
      </c>
      <c r="G3" s="146">
        <f>'MainStation-OBS'!I4</f>
        <v>1</v>
      </c>
      <c r="H3" s="146">
        <f>'MainStation-OBS'!J4</f>
        <v>-0.34666666666666668</v>
      </c>
      <c r="I3" s="146">
        <f>'MainStation-OBS'!K4</f>
        <v>-0.40166666666666673</v>
      </c>
      <c r="J3" s="146">
        <f>'MainStation-OBS'!L4</f>
        <v>-0.45666666666666667</v>
      </c>
    </row>
    <row r="4" spans="1:10">
      <c r="A4" t="str">
        <f>'MainStation-OBS'!A5</f>
        <v>E12</v>
      </c>
      <c r="B4" t="str">
        <f>'MainStation-OBS'!B5</f>
        <v>N3</v>
      </c>
      <c r="C4">
        <f>'MainStation-OBS'!E5</f>
        <v>0.78</v>
      </c>
      <c r="D4" s="199">
        <f>'MainStation-OBS'!F5</f>
        <v>1</v>
      </c>
      <c r="E4">
        <f>'MainStation-OBS'!G5</f>
        <v>4</v>
      </c>
      <c r="F4">
        <f>'MainStation-OBS'!H5</f>
        <v>-0.20833333333333337</v>
      </c>
      <c r="G4" s="146">
        <f>'MainStation-OBS'!I5</f>
        <v>3</v>
      </c>
      <c r="H4" s="146">
        <f>'MainStation-OBS'!J5</f>
        <v>0.80166666666666664</v>
      </c>
      <c r="I4" s="146">
        <f>'MainStation-OBS'!K5</f>
        <v>0.79666666666666663</v>
      </c>
      <c r="J4" s="146">
        <f>'MainStation-OBS'!L5</f>
        <v>0.79166666666666663</v>
      </c>
    </row>
    <row r="5" spans="1:10">
      <c r="A5" t="str">
        <f>'MainStation-OBS'!A6</f>
        <v>E13</v>
      </c>
      <c r="B5" t="str">
        <f>'MainStation-OBS'!B6</f>
        <v>N4</v>
      </c>
      <c r="C5">
        <f>'MainStation-OBS'!E6</f>
        <v>-1.1200000000000001</v>
      </c>
      <c r="D5" s="199">
        <f>'MainStation-OBS'!F6</f>
        <v>2</v>
      </c>
      <c r="E5">
        <f>'MainStation-OBS'!G6</f>
        <v>1</v>
      </c>
      <c r="F5">
        <f>'MainStation-OBS'!H6</f>
        <v>-3.3433333333333337</v>
      </c>
      <c r="G5" s="146">
        <f>'MainStation-OBS'!I6</f>
        <v>1</v>
      </c>
      <c r="H5" s="146">
        <f>'MainStation-OBS'!J6</f>
        <v>-1.2233333333333334</v>
      </c>
      <c r="I5" s="146">
        <f>'MainStation-OBS'!K6</f>
        <v>-1.2833333333333334</v>
      </c>
      <c r="J5" s="146">
        <f>'MainStation-OBS'!L6</f>
        <v>-1.3433333333333335</v>
      </c>
    </row>
    <row r="6" spans="1:10">
      <c r="A6" t="str">
        <f>'MainStation-OBS'!A7</f>
        <v>E14</v>
      </c>
      <c r="B6" t="str">
        <f>'MainStation-OBS'!B7</f>
        <v>N5</v>
      </c>
      <c r="C6">
        <f>'MainStation-OBS'!E7</f>
        <v>-0.91</v>
      </c>
      <c r="D6" s="199">
        <f>'MainStation-OBS'!F7</f>
        <v>2</v>
      </c>
      <c r="E6">
        <f>'MainStation-OBS'!G7</f>
        <v>1</v>
      </c>
      <c r="F6">
        <f>'MainStation-OBS'!H7</f>
        <v>-3.0200000000000005</v>
      </c>
      <c r="G6" s="146">
        <f>'MainStation-OBS'!I7</f>
        <v>1</v>
      </c>
      <c r="H6" s="146">
        <f>'MainStation-OBS'!J7</f>
        <v>-0.9700000000000002</v>
      </c>
      <c r="I6" s="146">
        <f>'MainStation-OBS'!K7</f>
        <v>-0.99500000000000011</v>
      </c>
      <c r="J6" s="146">
        <f>'MainStation-OBS'!L7</f>
        <v>-1.0200000000000002</v>
      </c>
    </row>
    <row r="7" spans="1:10">
      <c r="A7" t="str">
        <f>'MainStation-OBS'!A8</f>
        <v>E17</v>
      </c>
      <c r="B7" t="str">
        <f>'MainStation-OBS'!B8</f>
        <v>N6</v>
      </c>
      <c r="C7">
        <f>'MainStation-OBS'!E8</f>
        <v>0.46</v>
      </c>
      <c r="D7" s="199">
        <f>'MainStation-OBS'!F8</f>
        <v>2</v>
      </c>
      <c r="E7">
        <f>'MainStation-OBS'!G8</f>
        <v>1</v>
      </c>
      <c r="F7">
        <f>'MainStation-OBS'!H8</f>
        <v>-1.4</v>
      </c>
      <c r="G7" s="146">
        <f>'MainStation-OBS'!I8</f>
        <v>3</v>
      </c>
      <c r="H7" s="146">
        <f>'MainStation-OBS'!J8</f>
        <v>0.51</v>
      </c>
      <c r="I7" s="146">
        <f>'MainStation-OBS'!K8</f>
        <v>0.55500000000000005</v>
      </c>
      <c r="J7" s="146">
        <f>'MainStation-OBS'!L8</f>
        <v>0.6</v>
      </c>
    </row>
    <row r="8" spans="1:10">
      <c r="A8" t="str">
        <f>'MainStation-OBS'!A14</f>
        <v>E03</v>
      </c>
      <c r="B8" t="str">
        <f>'MainStation-OBS'!B14</f>
        <v>E1</v>
      </c>
      <c r="C8">
        <f>'MainStation-OBS'!E14</f>
        <v>2.02</v>
      </c>
      <c r="D8" s="199">
        <f>'MainStation-OBS'!F14</f>
        <v>2</v>
      </c>
      <c r="E8">
        <f>'MainStation-OBS'!G14</f>
        <v>6</v>
      </c>
      <c r="F8">
        <f>'MainStation-OBS'!H14</f>
        <v>-2.6666666666666838E-2</v>
      </c>
      <c r="G8" s="146">
        <f>'MainStation-OBS'!I14</f>
        <v>1</v>
      </c>
      <c r="H8" s="146">
        <f>'MainStation-OBS'!J14</f>
        <v>2.0133333333333332</v>
      </c>
      <c r="I8" s="146">
        <f>'MainStation-OBS'!K14</f>
        <v>1.9933333333333332</v>
      </c>
      <c r="J8" s="146">
        <f>'MainStation-OBS'!L14</f>
        <v>1.9733333333333332</v>
      </c>
    </row>
    <row r="9" spans="1:10">
      <c r="A9" t="str">
        <f>'MainStation-OBS'!A15</f>
        <v>E11</v>
      </c>
      <c r="B9" t="str">
        <f>'MainStation-OBS'!B15</f>
        <v>E2</v>
      </c>
      <c r="C9">
        <f>'MainStation-OBS'!E15</f>
        <v>1.04</v>
      </c>
      <c r="D9" s="199">
        <f>'MainStation-OBS'!F15</f>
        <v>1</v>
      </c>
      <c r="E9">
        <f>'MainStation-OBS'!G15</f>
        <v>6</v>
      </c>
      <c r="F9">
        <f>'MainStation-OBS'!H15</f>
        <v>6.8333333333333357E-2</v>
      </c>
      <c r="G9" s="146">
        <f>'MainStation-OBS'!I15</f>
        <v>2</v>
      </c>
      <c r="H9" s="146">
        <f>'MainStation-OBS'!J15</f>
        <v>1.0383333333333333</v>
      </c>
      <c r="I9" s="146">
        <f>'MainStation-OBS'!K15</f>
        <v>1.0533333333333335</v>
      </c>
      <c r="J9" s="146">
        <f>'MainStation-OBS'!L15</f>
        <v>1.0683333333333334</v>
      </c>
    </row>
    <row r="10" spans="1:10">
      <c r="A10" t="str">
        <f>'MainStation-OBS'!A16</f>
        <v>E07</v>
      </c>
      <c r="B10" t="str">
        <f>'MainStation-OBS'!B16</f>
        <v>E3</v>
      </c>
      <c r="C10">
        <f>'MainStation-OBS'!E16</f>
        <v>1.64</v>
      </c>
      <c r="D10" s="199">
        <f>'MainStation-OBS'!F16</f>
        <v>2</v>
      </c>
      <c r="E10">
        <f>'MainStation-OBS'!G16</f>
        <v>3</v>
      </c>
      <c r="F10">
        <f>'MainStation-OBS'!H16</f>
        <v>-0.3683333333333334</v>
      </c>
      <c r="G10" s="146">
        <f>'MainStation-OBS'!I16</f>
        <v>1</v>
      </c>
      <c r="H10" s="146">
        <f>'MainStation-OBS'!J16</f>
        <v>1.6416666666666666</v>
      </c>
      <c r="I10" s="146">
        <f>'MainStation-OBS'!K16</f>
        <v>1.6366666666666667</v>
      </c>
      <c r="J10" s="146">
        <f>'MainStation-OBS'!L16</f>
        <v>1.6316666666666666</v>
      </c>
    </row>
    <row r="11" spans="1:10">
      <c r="A11" t="str">
        <f>'MainStation-OBS'!A17</f>
        <v>E34</v>
      </c>
      <c r="B11" t="str">
        <f>'MainStation-OBS'!B17</f>
        <v>E4</v>
      </c>
      <c r="C11">
        <f>'MainStation-OBS'!E17</f>
        <v>1.83</v>
      </c>
      <c r="D11" s="199">
        <f>'MainStation-OBS'!F17</f>
        <v>2</v>
      </c>
      <c r="E11">
        <f>'MainStation-OBS'!G17</f>
        <v>4</v>
      </c>
      <c r="F11">
        <f>'MainStation-OBS'!H17</f>
        <v>-0.18666666666666654</v>
      </c>
      <c r="G11" s="146">
        <f>'MainStation-OBS'!I17</f>
        <v>1</v>
      </c>
      <c r="H11" s="146">
        <f>'MainStation-OBS'!J17</f>
        <v>1.8333333333333335</v>
      </c>
      <c r="I11" s="146">
        <f>'MainStation-OBS'!K17</f>
        <v>1.8233333333333335</v>
      </c>
      <c r="J11" s="146">
        <f>'MainStation-OBS'!L17</f>
        <v>1.8133333333333335</v>
      </c>
    </row>
    <row r="12" spans="1:10">
      <c r="A12" t="str">
        <f>'MainStation-OBS'!A18</f>
        <v>E43</v>
      </c>
      <c r="B12" t="str">
        <f>'MainStation-OBS'!B18</f>
        <v>E5</v>
      </c>
      <c r="C12">
        <f>'MainStation-OBS'!E18</f>
        <v>1.65</v>
      </c>
      <c r="D12" s="199">
        <f>'MainStation-OBS'!F18</f>
        <v>2</v>
      </c>
      <c r="E12">
        <f>'MainStation-OBS'!G18</f>
        <v>3</v>
      </c>
      <c r="F12">
        <f>'MainStation-OBS'!H18</f>
        <v>-0.44333333333333336</v>
      </c>
      <c r="G12" s="146">
        <f>'MainStation-OBS'!I18</f>
        <v>1</v>
      </c>
      <c r="H12" s="146">
        <f>'MainStation-OBS'!J18</f>
        <v>1.6166666666666667</v>
      </c>
      <c r="I12" s="146">
        <f>'MainStation-OBS'!K18</f>
        <v>1.5866666666666664</v>
      </c>
      <c r="J12" s="146">
        <f>'MainStation-OBS'!L18</f>
        <v>1.5566666666666666</v>
      </c>
    </row>
    <row r="13" spans="1:10">
      <c r="A13" t="str">
        <f>'MainStation-OBS'!A19</f>
        <v>E21</v>
      </c>
      <c r="B13" t="str">
        <f>'MainStation-OBS'!B19</f>
        <v>E6</v>
      </c>
      <c r="C13">
        <f>'MainStation-OBS'!E19</f>
        <v>0.7</v>
      </c>
      <c r="D13" s="199">
        <f>'MainStation-OBS'!F19</f>
        <v>2</v>
      </c>
      <c r="E13">
        <f>'MainStation-OBS'!G19</f>
        <v>1</v>
      </c>
      <c r="F13">
        <f>'MainStation-OBS'!H19</f>
        <v>-1.2716666666666669</v>
      </c>
      <c r="G13" s="146">
        <f>'MainStation-OBS'!I19</f>
        <v>2</v>
      </c>
      <c r="H13" s="146">
        <f>'MainStation-OBS'!J19</f>
        <v>0.69833333333333325</v>
      </c>
      <c r="I13" s="146">
        <f>'MainStation-OBS'!K19</f>
        <v>0.71333333333333315</v>
      </c>
      <c r="J13" s="146">
        <f>'MainStation-OBS'!L19</f>
        <v>0.72833333333333317</v>
      </c>
    </row>
    <row r="14" spans="1:10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9">
        <f>'MainStation-OBS'!F20</f>
        <v>2</v>
      </c>
      <c r="E14">
        <f>'MainStation-OBS'!G20</f>
        <v>1</v>
      </c>
      <c r="F14">
        <f>'MainStation-OBS'!H20</f>
        <v>-3.2800000000000002</v>
      </c>
      <c r="G14" s="146">
        <f>'MainStation-OBS'!I20</f>
        <v>1</v>
      </c>
      <c r="H14" s="146">
        <f>'MainStation-OBS'!J20</f>
        <v>-1.28</v>
      </c>
      <c r="I14" s="146">
        <f>'MainStation-OBS'!K20</f>
        <v>-1.28</v>
      </c>
      <c r="J14" s="146">
        <f>'MainStation-OBS'!L20</f>
        <v>-1.28</v>
      </c>
    </row>
    <row r="15" spans="1:10">
      <c r="A15" t="str">
        <f>'MainStation-OBS'!A21</f>
        <v>E45</v>
      </c>
      <c r="B15" t="str">
        <f>'MainStation-OBS'!B21</f>
        <v>E8</v>
      </c>
      <c r="C15">
        <f>'MainStation-OBS'!E21</f>
        <v>1.41</v>
      </c>
      <c r="D15" s="199">
        <f>'MainStation-OBS'!F21</f>
        <v>2</v>
      </c>
      <c r="E15">
        <f>'MainStation-OBS'!G21</f>
        <v>2</v>
      </c>
      <c r="F15">
        <f>'MainStation-OBS'!H21</f>
        <v>-0.59000000000000008</v>
      </c>
      <c r="G15" s="146">
        <f>'MainStation-OBS'!I21</f>
        <v>1</v>
      </c>
      <c r="H15" s="146">
        <f>'MainStation-OBS'!J21</f>
        <v>1.41</v>
      </c>
      <c r="I15" s="146">
        <f>'MainStation-OBS'!K21</f>
        <v>1.41</v>
      </c>
      <c r="J15" s="146">
        <f>'MainStation-OBS'!L21</f>
        <v>1.41</v>
      </c>
    </row>
    <row r="16" spans="1:10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 s="199">
        <f>'MainStation-OBS'!F35</f>
        <v>1</v>
      </c>
      <c r="E16">
        <f>'MainStation-OBS'!G35</f>
        <v>6</v>
      </c>
      <c r="F16">
        <f>'MainStation-OBS'!H35</f>
        <v>1.7966666666666669</v>
      </c>
      <c r="G16" s="146">
        <f>'MainStation-OBS'!I35</f>
        <v>1</v>
      </c>
      <c r="H16" s="146">
        <f>'MainStation-OBS'!J35</f>
        <v>2.7966666666666669</v>
      </c>
      <c r="I16" s="146">
        <f>'MainStation-OBS'!K35</f>
        <v>2.7966666666666669</v>
      </c>
      <c r="J16" s="146">
        <f>'MainStation-OBS'!L35</f>
        <v>2.7966666666666669</v>
      </c>
    </row>
    <row r="17" spans="1:10">
      <c r="A17" t="str">
        <f>'MainStation-OBS'!A36</f>
        <v>W23</v>
      </c>
      <c r="B17" t="str">
        <f>'MainStation-OBS'!B36</f>
        <v>W2</v>
      </c>
      <c r="C17">
        <f>'MainStation-OBS'!E36</f>
        <v>1.47</v>
      </c>
      <c r="D17" s="199">
        <f>'MainStation-OBS'!F36</f>
        <v>1</v>
      </c>
      <c r="E17">
        <f>'MainStation-OBS'!G36</f>
        <v>6</v>
      </c>
      <c r="F17">
        <f>'MainStation-OBS'!H36</f>
        <v>0.40999999999999992</v>
      </c>
      <c r="G17" s="146">
        <f>'MainStation-OBS'!I36</f>
        <v>1</v>
      </c>
      <c r="H17" s="146">
        <f>'MainStation-OBS'!J36</f>
        <v>1.45</v>
      </c>
      <c r="I17" s="146">
        <f>'MainStation-OBS'!K36</f>
        <v>1.43</v>
      </c>
      <c r="J17" s="146">
        <f>'MainStation-OBS'!L36</f>
        <v>1.41</v>
      </c>
    </row>
    <row r="18" spans="1:10">
      <c r="A18" t="str">
        <f>'MainStation-OBS'!A37</f>
        <v>W08</v>
      </c>
      <c r="B18" t="str">
        <f>'MainStation-OBS'!B37</f>
        <v>W3</v>
      </c>
      <c r="C18">
        <f>'MainStation-OBS'!E37</f>
        <v>1.1200000000000001</v>
      </c>
      <c r="D18" s="199">
        <f>'MainStation-OBS'!F37</f>
        <v>2</v>
      </c>
      <c r="E18">
        <f>'MainStation-OBS'!G37</f>
        <v>1</v>
      </c>
      <c r="F18">
        <f>'MainStation-OBS'!H37</f>
        <v>-0.89666666666666628</v>
      </c>
      <c r="G18" s="146">
        <f>'MainStation-OBS'!I37</f>
        <v>1</v>
      </c>
      <c r="H18" s="146">
        <f>'MainStation-OBS'!J37</f>
        <v>1.1133333333333335</v>
      </c>
      <c r="I18" s="146">
        <f>'MainStation-OBS'!K37</f>
        <v>1.1083333333333336</v>
      </c>
      <c r="J18" s="146">
        <f>'MainStation-OBS'!L37</f>
        <v>1.1033333333333337</v>
      </c>
    </row>
    <row r="19" spans="1:10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 s="199">
        <f>'MainStation-OBS'!F38</f>
        <v>2</v>
      </c>
      <c r="E19">
        <f>'MainStation-OBS'!G38</f>
        <v>2</v>
      </c>
      <c r="F19">
        <f>'MainStation-OBS'!H38</f>
        <v>-0.75</v>
      </c>
      <c r="G19" s="146">
        <f>'MainStation-OBS'!I38</f>
        <v>1</v>
      </c>
      <c r="H19" s="146">
        <f>'MainStation-OBS'!J38</f>
        <v>1.25</v>
      </c>
      <c r="I19" s="146">
        <f>'MainStation-OBS'!K38</f>
        <v>1.25</v>
      </c>
      <c r="J19" s="146">
        <f>'MainStation-OBS'!L38</f>
        <v>1.25</v>
      </c>
    </row>
    <row r="20" spans="1:10">
      <c r="A20" t="str">
        <f>'MainStation-OBS'!A39</f>
        <v>W24</v>
      </c>
      <c r="B20" t="str">
        <f>'MainStation-OBS'!B39</f>
        <v>W5</v>
      </c>
      <c r="C20">
        <f>'MainStation-OBS'!E39</f>
        <v>1.43</v>
      </c>
      <c r="D20" s="199">
        <f>'MainStation-OBS'!F39</f>
        <v>1</v>
      </c>
      <c r="E20">
        <f>'MainStation-OBS'!G39</f>
        <v>6</v>
      </c>
      <c r="F20">
        <f>'MainStation-OBS'!H39</f>
        <v>0.44333333333333313</v>
      </c>
      <c r="G20" s="146">
        <f>'MainStation-OBS'!I39</f>
        <v>1</v>
      </c>
      <c r="H20" s="146">
        <f>'MainStation-OBS'!J39</f>
        <v>1.4333333333333331</v>
      </c>
      <c r="I20" s="146">
        <f>'MainStation-OBS'!K39</f>
        <v>1.438333333333333</v>
      </c>
      <c r="J20" s="146">
        <f>'MainStation-OBS'!L39</f>
        <v>1.4433333333333331</v>
      </c>
    </row>
    <row r="21" spans="1:10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 s="199">
        <f>'MainStation-OBS'!F40</f>
        <v>2</v>
      </c>
      <c r="E21">
        <f>'MainStation-OBS'!G40</f>
        <v>1</v>
      </c>
      <c r="F21">
        <f>'MainStation-OBS'!H40</f>
        <v>-0.83000000000000007</v>
      </c>
      <c r="G21" s="146">
        <f>'MainStation-OBS'!I40</f>
        <v>1</v>
      </c>
      <c r="H21" s="146">
        <f>'MainStation-OBS'!J40</f>
        <v>1.17</v>
      </c>
      <c r="I21" s="146">
        <f>'MainStation-OBS'!K40</f>
        <v>1.17</v>
      </c>
      <c r="J21" s="146">
        <f>'MainStation-OBS'!L40</f>
        <v>1.17</v>
      </c>
    </row>
    <row r="22" spans="1:10">
      <c r="A22" t="str">
        <f>'MainStation-OBS'!A41</f>
        <v>W18</v>
      </c>
      <c r="B22" t="str">
        <f>'MainStation-OBS'!B41</f>
        <v>W7</v>
      </c>
      <c r="C22">
        <f>'MainStation-OBS'!E41</f>
        <v>1</v>
      </c>
      <c r="D22" s="199">
        <f>'MainStation-OBS'!F41</f>
        <v>1</v>
      </c>
      <c r="E22">
        <f>'MainStation-OBS'!G41</f>
        <v>6</v>
      </c>
      <c r="F22">
        <f>'MainStation-OBS'!H41</f>
        <v>0.14000000000000012</v>
      </c>
      <c r="G22" s="146">
        <f>'MainStation-OBS'!I41</f>
        <v>3</v>
      </c>
      <c r="H22" s="146">
        <f>'MainStation-OBS'!J41</f>
        <v>1</v>
      </c>
      <c r="I22" s="146">
        <f>'MainStation-OBS'!K41</f>
        <v>1.0699999999999998</v>
      </c>
      <c r="J22" s="146">
        <f>'MainStation-OBS'!L41</f>
        <v>1.1400000000000001</v>
      </c>
    </row>
    <row r="23" spans="1:10">
      <c r="A23" t="str">
        <f>'MainStation-OBS'!A42</f>
        <v>W17</v>
      </c>
      <c r="B23" t="str">
        <f>'MainStation-OBS'!B42</f>
        <v>W8</v>
      </c>
      <c r="C23">
        <f>'MainStation-OBS'!E42</f>
        <v>0.62</v>
      </c>
      <c r="D23" s="199">
        <f>'MainStation-OBS'!F42</f>
        <v>1</v>
      </c>
      <c r="E23">
        <f>'MainStation-OBS'!G42</f>
        <v>3</v>
      </c>
      <c r="F23">
        <f>'MainStation-OBS'!H42</f>
        <v>-0.44666666666666666</v>
      </c>
      <c r="G23" s="146">
        <f>'MainStation-OBS'!I42</f>
        <v>1</v>
      </c>
      <c r="H23" s="146">
        <f>'MainStation-OBS'!J42</f>
        <v>0.6333333333333333</v>
      </c>
      <c r="I23" s="146">
        <f>'MainStation-OBS'!K42</f>
        <v>0.59333333333333327</v>
      </c>
      <c r="J23" s="146">
        <f>'MainStation-OBS'!L42</f>
        <v>0.55333333333333334</v>
      </c>
    </row>
    <row r="24" spans="1:10">
      <c r="A24" t="str">
        <f>'MainStation-OBS'!A43</f>
        <v>W22</v>
      </c>
      <c r="B24" t="str">
        <f>'MainStation-OBS'!B43</f>
        <v>W9</v>
      </c>
      <c r="C24">
        <f>'MainStation-OBS'!E43</f>
        <v>1.71</v>
      </c>
      <c r="D24" s="199">
        <f>'MainStation-OBS'!F43</f>
        <v>1</v>
      </c>
      <c r="E24">
        <f>'MainStation-OBS'!G43</f>
        <v>6</v>
      </c>
      <c r="F24">
        <f>'MainStation-OBS'!H43</f>
        <v>0.67999999999999994</v>
      </c>
      <c r="G24" s="146">
        <f>'MainStation-OBS'!I43</f>
        <v>1</v>
      </c>
      <c r="H24" s="146">
        <f>'MainStation-OBS'!J43</f>
        <v>1.7</v>
      </c>
      <c r="I24" s="146">
        <f>'MainStation-OBS'!K43</f>
        <v>1.69</v>
      </c>
      <c r="J24" s="146">
        <f>'MainStation-OBS'!L43</f>
        <v>1.68</v>
      </c>
    </row>
    <row r="25" spans="1:10">
      <c r="A25" t="str">
        <f>'MainStation-OBS'!A23</f>
        <v>E19</v>
      </c>
      <c r="B25" t="str">
        <f>'MainStation-OBS'!B23</f>
        <v>E10</v>
      </c>
      <c r="C25">
        <f>'MainStation-OBS'!E23</f>
        <v>-0.05</v>
      </c>
      <c r="D25" s="199">
        <f>'MainStation-OBS'!F23</f>
        <v>1</v>
      </c>
      <c r="E25">
        <f>'MainStation-OBS'!G23</f>
        <v>1</v>
      </c>
      <c r="F25">
        <f>'MainStation-OBS'!H23</f>
        <v>-0.98833333333333329</v>
      </c>
      <c r="G25" s="146">
        <f>'MainStation-OBS'!I23</f>
        <v>3</v>
      </c>
      <c r="H25" s="146">
        <f>'MainStation-OBS'!J23</f>
        <v>-3.833333333333333E-2</v>
      </c>
      <c r="I25" s="146">
        <f>'MainStation-OBS'!K23</f>
        <v>-1.3333333333333308E-2</v>
      </c>
      <c r="J25" s="146">
        <f>'MainStation-OBS'!L23</f>
        <v>1.1666666666666659E-2</v>
      </c>
    </row>
    <row r="26" spans="1:10">
      <c r="A26" t="str">
        <f>'MainStation-OBS'!A9</f>
        <v>E16</v>
      </c>
      <c r="B26" t="str">
        <f>'MainStation-OBS'!B9</f>
        <v>N7</v>
      </c>
      <c r="C26">
        <f>'MainStation-OBS'!E9</f>
        <v>0.6</v>
      </c>
      <c r="D26" s="199">
        <f>'MainStation-OBS'!F9</f>
        <v>2</v>
      </c>
      <c r="E26">
        <f>'MainStation-OBS'!G9</f>
        <v>1</v>
      </c>
      <c r="F26">
        <f>'MainStation-OBS'!H9</f>
        <v>-1.1833333333333333</v>
      </c>
      <c r="G26" s="146">
        <f>'MainStation-OBS'!I9</f>
        <v>2</v>
      </c>
      <c r="H26" s="146">
        <f>'MainStation-OBS'!J9</f>
        <v>0.65666666666666673</v>
      </c>
      <c r="I26" s="146">
        <f>'MainStation-OBS'!K9</f>
        <v>0.73666666666666658</v>
      </c>
      <c r="J26" s="146">
        <f>'MainStation-OBS'!L9</f>
        <v>0.81666666666666665</v>
      </c>
    </row>
    <row r="27" spans="1:10">
      <c r="A27" t="str">
        <f>'MainStation-OBS'!A44</f>
        <v>W13</v>
      </c>
      <c r="B27" t="str">
        <f>'MainStation-OBS'!B44</f>
        <v>W10</v>
      </c>
      <c r="C27">
        <f>'MainStation-OBS'!E44</f>
        <v>0.87</v>
      </c>
      <c r="D27" s="199">
        <f>'MainStation-OBS'!F44</f>
        <v>1</v>
      </c>
      <c r="E27">
        <f>'MainStation-OBS'!G44</f>
        <v>4</v>
      </c>
      <c r="F27">
        <f>'MainStation-OBS'!H44</f>
        <v>-0.10166666666666657</v>
      </c>
      <c r="G27" s="146">
        <f>'MainStation-OBS'!I44</f>
        <v>1</v>
      </c>
      <c r="H27" s="146">
        <f>'MainStation-OBS'!J44</f>
        <v>0.8683333333333334</v>
      </c>
      <c r="I27" s="146">
        <f>'MainStation-OBS'!K44</f>
        <v>0.8833333333333333</v>
      </c>
      <c r="J27" s="146">
        <f>'MainStation-OBS'!L44</f>
        <v>0.89833333333333343</v>
      </c>
    </row>
    <row r="28" spans="1:10">
      <c r="A28" t="str">
        <f>'MainStation-OBS'!A24</f>
        <v>E22</v>
      </c>
      <c r="B28" t="str">
        <f>'MainStation-OBS'!B24</f>
        <v>E11</v>
      </c>
      <c r="C28">
        <f>'MainStation-OBS'!E24</f>
        <v>0.41</v>
      </c>
      <c r="D28" s="199">
        <f>'MainStation-OBS'!F24</f>
        <v>2</v>
      </c>
      <c r="E28">
        <f>'MainStation-OBS'!G24</f>
        <v>1</v>
      </c>
      <c r="F28">
        <f>'MainStation-OBS'!H24</f>
        <v>-1.5416666666666667</v>
      </c>
      <c r="G28" s="146">
        <f>'MainStation-OBS'!I24</f>
        <v>2</v>
      </c>
      <c r="H28" s="146">
        <f>'MainStation-OBS'!J24</f>
        <v>0.40833333333333333</v>
      </c>
      <c r="I28" s="146">
        <f>'MainStation-OBS'!K24</f>
        <v>0.43333333333333335</v>
      </c>
      <c r="J28" s="146">
        <f>'MainStation-OBS'!L24</f>
        <v>0.45833333333333331</v>
      </c>
    </row>
    <row r="29" spans="1:10">
      <c r="A29" t="str">
        <f>'MainStation-OBS'!A25</f>
        <v>E24</v>
      </c>
      <c r="B29" t="str">
        <f>'MainStation-OBS'!B25</f>
        <v>E12</v>
      </c>
      <c r="C29">
        <f>'MainStation-OBS'!E25</f>
        <v>0.24</v>
      </c>
      <c r="D29" s="199">
        <f>'MainStation-OBS'!F25</f>
        <v>2</v>
      </c>
      <c r="E29">
        <f>'MainStation-OBS'!G25</f>
        <v>1</v>
      </c>
      <c r="F29">
        <f>'MainStation-OBS'!H25</f>
        <v>-1.7000000000000002</v>
      </c>
      <c r="G29" s="146">
        <f>'MainStation-OBS'!I25</f>
        <v>2</v>
      </c>
      <c r="H29" s="146">
        <f>'MainStation-OBS'!J25</f>
        <v>0.26</v>
      </c>
      <c r="I29" s="146">
        <f>'MainStation-OBS'!K25</f>
        <v>0.28000000000000003</v>
      </c>
      <c r="J29" s="146">
        <f>'MainStation-OBS'!L25</f>
        <v>0.29999999999999993</v>
      </c>
    </row>
    <row r="30" spans="1:10">
      <c r="A30" t="str">
        <f>'MainStation-OBS'!A52</f>
        <v>W16</v>
      </c>
      <c r="B30" t="str">
        <f>'MainStation-OBS'!B52</f>
        <v>W18</v>
      </c>
      <c r="C30">
        <f>'MainStation-OBS'!E52</f>
        <v>0.8</v>
      </c>
      <c r="D30" s="199">
        <f>'MainStation-OBS'!F52</f>
        <v>1</v>
      </c>
      <c r="E30">
        <f>'MainStation-OBS'!G52</f>
        <v>4</v>
      </c>
      <c r="F30">
        <f>'MainStation-OBS'!H52</f>
        <v>-0.15666666666666662</v>
      </c>
      <c r="G30" s="146">
        <f>'MainStation-OBS'!I52</f>
        <v>1</v>
      </c>
      <c r="H30" s="146">
        <f>'MainStation-OBS'!J52</f>
        <v>0.82333333333333347</v>
      </c>
      <c r="I30" s="146">
        <f>'MainStation-OBS'!K52</f>
        <v>0.83333333333333348</v>
      </c>
      <c r="J30" s="146">
        <f>'MainStation-OBS'!L52</f>
        <v>0.84333333333333338</v>
      </c>
    </row>
    <row r="31" spans="1:10">
      <c r="A31" t="str">
        <f>'MainStation-OBS'!A46</f>
        <v>W10</v>
      </c>
      <c r="B31" t="str">
        <f>'MainStation-OBS'!B46</f>
        <v>W12</v>
      </c>
      <c r="C31">
        <f>'MainStation-OBS'!E46</f>
        <v>0.98</v>
      </c>
      <c r="D31" s="199">
        <f>'MainStation-OBS'!F46</f>
        <v>2</v>
      </c>
      <c r="E31">
        <f>'MainStation-OBS'!G46</f>
        <v>1</v>
      </c>
      <c r="F31">
        <f>'MainStation-OBS'!H46</f>
        <v>-0.98999999999999977</v>
      </c>
      <c r="G31" s="146">
        <f>'MainStation-OBS'!I46</f>
        <v>2</v>
      </c>
      <c r="H31" s="146">
        <f>'MainStation-OBS'!J46</f>
        <v>0.9900000000000001</v>
      </c>
      <c r="I31" s="146">
        <f>'MainStation-OBS'!K46</f>
        <v>1</v>
      </c>
      <c r="J31" s="146">
        <f>'MainStation-OBS'!L46</f>
        <v>1.0100000000000002</v>
      </c>
    </row>
    <row r="32" spans="1:10">
      <c r="A32" t="str">
        <f>'MainStation-OBS'!A22</f>
        <v>E06</v>
      </c>
      <c r="B32" t="str">
        <f>'MainStation-OBS'!B22</f>
        <v>E9</v>
      </c>
      <c r="C32">
        <f>'MainStation-OBS'!E22</f>
        <v>1.69</v>
      </c>
      <c r="D32" s="199">
        <f>'MainStation-OBS'!F22</f>
        <v>2</v>
      </c>
      <c r="E32">
        <f>'MainStation-OBS'!G22</f>
        <v>3</v>
      </c>
      <c r="F32">
        <f>'MainStation-OBS'!H22</f>
        <v>-0.34000000000000008</v>
      </c>
      <c r="G32" s="146">
        <f>'MainStation-OBS'!I22</f>
        <v>1</v>
      </c>
      <c r="H32" s="146">
        <f>'MainStation-OBS'!J22</f>
        <v>1.68</v>
      </c>
      <c r="I32" s="146">
        <f>'MainStation-OBS'!K22</f>
        <v>1.67</v>
      </c>
      <c r="J32" s="146">
        <f>'MainStation-OBS'!L22</f>
        <v>1.66</v>
      </c>
    </row>
    <row r="33" spans="1:10">
      <c r="A33" t="str">
        <f>'MainStation-OBS'!A47</f>
        <v>W03</v>
      </c>
      <c r="B33" t="str">
        <f>'MainStation-OBS'!B47</f>
        <v>W13</v>
      </c>
      <c r="C33">
        <f>'MainStation-OBS'!E47</f>
        <v>1.56</v>
      </c>
      <c r="D33" s="199">
        <f>'MainStation-OBS'!F47</f>
        <v>1</v>
      </c>
      <c r="E33">
        <f>'MainStation-OBS'!G47</f>
        <v>6</v>
      </c>
      <c r="F33">
        <f>'MainStation-OBS'!H47</f>
        <v>0.48666666666666658</v>
      </c>
      <c r="G33" s="146">
        <f>'MainStation-OBS'!I47</f>
        <v>1</v>
      </c>
      <c r="H33" s="146">
        <f>'MainStation-OBS'!J47</f>
        <v>1.5366666666666666</v>
      </c>
      <c r="I33" s="146">
        <f>'MainStation-OBS'!K47</f>
        <v>1.5116666666666667</v>
      </c>
      <c r="J33" s="146">
        <f>'MainStation-OBS'!L47</f>
        <v>1.4866666666666666</v>
      </c>
    </row>
    <row r="34" spans="1:10">
      <c r="A34" t="str">
        <f>'MainStation-OBS'!A26</f>
        <v>E26</v>
      </c>
      <c r="B34" t="str">
        <f>'MainStation-OBS'!B26</f>
        <v>E13</v>
      </c>
      <c r="C34">
        <f>'MainStation-OBS'!E26</f>
        <v>-0.12</v>
      </c>
      <c r="D34" s="199">
        <f>'MainStation-OBS'!F26</f>
        <v>2</v>
      </c>
      <c r="E34">
        <f>'MainStation-OBS'!G26</f>
        <v>1</v>
      </c>
      <c r="F34">
        <f>'MainStation-OBS'!H26</f>
        <v>-2.0633333333333335</v>
      </c>
      <c r="G34" s="146">
        <f>'MainStation-OBS'!I26</f>
        <v>1</v>
      </c>
      <c r="H34" s="146">
        <f>'MainStation-OBS'!J26</f>
        <v>-0.12333333333333335</v>
      </c>
      <c r="I34" s="146">
        <f>'MainStation-OBS'!K26</f>
        <v>-9.3333333333333379E-2</v>
      </c>
      <c r="J34" s="146">
        <f>'MainStation-OBS'!L26</f>
        <v>-6.3333333333333408E-2</v>
      </c>
    </row>
    <row r="35" spans="1:10">
      <c r="A35" t="str">
        <f>'MainStation-OBS'!A10</f>
        <v>E01</v>
      </c>
      <c r="B35" t="str">
        <f>'MainStation-OBS'!B10</f>
        <v>N8</v>
      </c>
      <c r="C35">
        <f>'MainStation-OBS'!E10</f>
        <v>3.44</v>
      </c>
      <c r="D35" s="199">
        <f>'MainStation-OBS'!F10</f>
        <v>2</v>
      </c>
      <c r="E35">
        <f>'MainStation-OBS'!G10</f>
        <v>6</v>
      </c>
      <c r="F35">
        <f>'MainStation-OBS'!H10</f>
        <v>1.3799999999999994</v>
      </c>
      <c r="G35" s="146">
        <f>'MainStation-OBS'!I10</f>
        <v>1</v>
      </c>
      <c r="H35" s="146">
        <f>'MainStation-OBS'!J10</f>
        <v>3.4199999999999995</v>
      </c>
      <c r="I35" s="146">
        <f>'MainStation-OBS'!K10</f>
        <v>3.3999999999999995</v>
      </c>
      <c r="J35" s="146">
        <f>'MainStation-OBS'!L10</f>
        <v>3.3799999999999994</v>
      </c>
    </row>
    <row r="36" spans="1:10">
      <c r="A36" t="str">
        <f>'MainStation-OBS'!A11</f>
        <v>E02</v>
      </c>
      <c r="B36" t="str">
        <f>'MainStation-OBS'!B11</f>
        <v>N9</v>
      </c>
      <c r="C36">
        <f>'MainStation-OBS'!E11</f>
        <v>3.44</v>
      </c>
      <c r="D36" s="199">
        <f>'MainStation-OBS'!F11</f>
        <v>2</v>
      </c>
      <c r="E36">
        <f>'MainStation-OBS'!G11</f>
        <v>6</v>
      </c>
      <c r="F36">
        <f>'MainStation-OBS'!H11</f>
        <v>1.3799999999999994</v>
      </c>
      <c r="G36" s="146">
        <f>'MainStation-OBS'!I11</f>
        <v>1</v>
      </c>
      <c r="H36" s="146">
        <f>'MainStation-OBS'!J11</f>
        <v>3.4199999999999995</v>
      </c>
      <c r="I36" s="146">
        <f>'MainStation-OBS'!K11</f>
        <v>3.3999999999999995</v>
      </c>
      <c r="J36" s="146">
        <f>'MainStation-OBS'!L11</f>
        <v>3.3799999999999994</v>
      </c>
    </row>
    <row r="37" spans="1:10">
      <c r="A37" t="str">
        <f>'MainStation-OBS'!A27</f>
        <v>E09</v>
      </c>
      <c r="B37" t="str">
        <f>'MainStation-OBS'!B27</f>
        <v>E14</v>
      </c>
      <c r="C37">
        <f>'MainStation-OBS'!E27</f>
        <v>1.46</v>
      </c>
      <c r="D37" s="199">
        <f>'MainStation-OBS'!F27</f>
        <v>2</v>
      </c>
      <c r="E37">
        <f>'MainStation-OBS'!G27</f>
        <v>2</v>
      </c>
      <c r="F37">
        <f>'MainStation-OBS'!H27</f>
        <v>-0.54</v>
      </c>
      <c r="G37" s="146">
        <f>'MainStation-OBS'!I27</f>
        <v>1</v>
      </c>
      <c r="H37" s="146">
        <f>'MainStation-OBS'!J27</f>
        <v>1.46</v>
      </c>
      <c r="I37" s="146">
        <f>'MainStation-OBS'!K27</f>
        <v>1.46</v>
      </c>
      <c r="J37" s="146">
        <f>'MainStation-OBS'!L27</f>
        <v>1.46</v>
      </c>
    </row>
    <row r="38" spans="1:10">
      <c r="A38" t="str">
        <f>'MainStation-OBS'!A48</f>
        <v>W02</v>
      </c>
      <c r="B38" t="str">
        <f>'MainStation-OBS'!B48</f>
        <v>W14</v>
      </c>
      <c r="C38">
        <f>'MainStation-OBS'!E48</f>
        <v>2.17</v>
      </c>
      <c r="D38" s="199">
        <f>'MainStation-OBS'!F48</f>
        <v>1</v>
      </c>
      <c r="E38">
        <f>'MainStation-OBS'!G48</f>
        <v>6</v>
      </c>
      <c r="F38">
        <f>'MainStation-OBS'!H48</f>
        <v>1.0299999999999998</v>
      </c>
      <c r="G38" s="146">
        <f>'MainStation-OBS'!I48</f>
        <v>1</v>
      </c>
      <c r="H38" s="146">
        <f>'MainStation-OBS'!J48</f>
        <v>2.13</v>
      </c>
      <c r="I38" s="146">
        <f>'MainStation-OBS'!K48</f>
        <v>2.08</v>
      </c>
      <c r="J38" s="146">
        <f>'MainStation-OBS'!L48</f>
        <v>2.0299999999999998</v>
      </c>
    </row>
    <row r="39" spans="1:10">
      <c r="A39" t="str">
        <f>'MainStation-OBS'!A49</f>
        <v>W09</v>
      </c>
      <c r="B39" t="str">
        <f>'MainStation-OBS'!B49</f>
        <v>W15</v>
      </c>
      <c r="C39">
        <f>'MainStation-OBS'!E49</f>
        <v>0.57999999999999996</v>
      </c>
      <c r="D39" s="199">
        <f>'MainStation-OBS'!F49</f>
        <v>1</v>
      </c>
      <c r="E39">
        <f>'MainStation-OBS'!G49</f>
        <v>3</v>
      </c>
      <c r="F39">
        <f>'MainStation-OBS'!H49</f>
        <v>-9.6666666666666679E-2</v>
      </c>
      <c r="G39" s="146">
        <f>'MainStation-OBS'!I49</f>
        <v>3</v>
      </c>
      <c r="H39" s="146">
        <f>'MainStation-OBS'!J49</f>
        <v>0.67333333333333334</v>
      </c>
      <c r="I39" s="146">
        <f>'MainStation-OBS'!K49</f>
        <v>0.78833333333333333</v>
      </c>
      <c r="J39" s="146">
        <f>'MainStation-OBS'!L49</f>
        <v>0.90333333333333332</v>
      </c>
    </row>
    <row r="40" spans="1:10">
      <c r="A40" t="str">
        <f>'MainStation-OBS'!A28</f>
        <v>E33</v>
      </c>
      <c r="B40" t="str">
        <f>'MainStation-OBS'!B28</f>
        <v>E15</v>
      </c>
      <c r="C40">
        <f>'MainStation-OBS'!E28</f>
        <v>-0.89</v>
      </c>
      <c r="D40">
        <f>'MainStation-OBS'!F28</f>
        <v>1</v>
      </c>
      <c r="E40">
        <f>'MainStation-OBS'!G28</f>
        <v>1</v>
      </c>
      <c r="F40">
        <f>'MainStation-OBS'!H28</f>
        <v>-1.7600000000000002</v>
      </c>
      <c r="G40" s="146">
        <f>'MainStation-OBS'!I28</f>
        <v>3</v>
      </c>
      <c r="H40" s="146">
        <f>'MainStation-OBS'!J28</f>
        <v>-0.84000000000000008</v>
      </c>
      <c r="I40" s="146">
        <f>'MainStation-OBS'!K28</f>
        <v>-0.8</v>
      </c>
      <c r="J40" s="146">
        <f>'MainStation-OBS'!L28</f>
        <v>-0.76000000000000012</v>
      </c>
    </row>
    <row r="41" spans="1:10">
      <c r="A41" t="str">
        <f>'MainStation-OBS'!A29</f>
        <v>E31</v>
      </c>
      <c r="B41" t="str">
        <f>'MainStation-OBS'!B29</f>
        <v>E16</v>
      </c>
      <c r="C41">
        <f>'MainStation-OBS'!E29</f>
        <v>-0.28000000000000003</v>
      </c>
      <c r="D41">
        <f>'MainStation-OBS'!F29</f>
        <v>2</v>
      </c>
      <c r="E41">
        <f>'MainStation-OBS'!G29</f>
        <v>1</v>
      </c>
      <c r="F41">
        <f>'MainStation-OBS'!H29</f>
        <v>-2.2133333333333334</v>
      </c>
      <c r="G41" s="146">
        <f>'MainStation-OBS'!I29</f>
        <v>3</v>
      </c>
      <c r="H41" s="146">
        <f>'MainStation-OBS'!J29</f>
        <v>-0.25333333333333341</v>
      </c>
      <c r="I41" s="146">
        <f>'MainStation-OBS'!K29</f>
        <v>-0.23333333333333339</v>
      </c>
      <c r="J41" s="146">
        <f>'MainStation-OBS'!L29</f>
        <v>-0.21333333333333337</v>
      </c>
    </row>
    <row r="42" spans="1:10">
      <c r="A42" t="str">
        <f>'MainStation-OBS'!A51</f>
        <v>W15</v>
      </c>
      <c r="B42" t="str">
        <f>'MainStation-OBS'!B51</f>
        <v>W17</v>
      </c>
      <c r="C42">
        <f>'MainStation-OBS'!E51</f>
        <v>0.49</v>
      </c>
      <c r="D42">
        <f>'MainStation-OBS'!F51</f>
        <v>1</v>
      </c>
      <c r="E42">
        <f>'MainStation-OBS'!G51</f>
        <v>2</v>
      </c>
      <c r="F42">
        <f>'MainStation-OBS'!H51</f>
        <v>-0.49</v>
      </c>
      <c r="G42" s="146">
        <f>'MainStation-OBS'!I51</f>
        <v>2</v>
      </c>
      <c r="H42" s="146">
        <f>'MainStation-OBS'!J51</f>
        <v>0.5</v>
      </c>
      <c r="I42" s="146">
        <f>'MainStation-OBS'!K51</f>
        <v>0.505</v>
      </c>
      <c r="J42" s="146">
        <f>'MainStation-OBS'!L51</f>
        <v>0.51</v>
      </c>
    </row>
    <row r="43" spans="1:10">
      <c r="A43" t="str">
        <f>'MainStation-OBS'!A50</f>
        <v>W14</v>
      </c>
      <c r="B43" t="str">
        <f>'MainStation-OBS'!B50</f>
        <v>W16</v>
      </c>
      <c r="C43">
        <f>'MainStation-OBS'!E50</f>
        <v>0.4</v>
      </c>
      <c r="D43">
        <f>'MainStation-OBS'!F50</f>
        <v>1</v>
      </c>
      <c r="E43">
        <f>'MainStation-OBS'!G50</f>
        <v>2</v>
      </c>
      <c r="F43">
        <f>'MainStation-OBS'!H50</f>
        <v>-0.6466666666666665</v>
      </c>
      <c r="G43" s="146">
        <f>'MainStation-OBS'!I50</f>
        <v>1</v>
      </c>
      <c r="H43" s="146">
        <f>'MainStation-OBS'!J50</f>
        <v>0.38333333333333341</v>
      </c>
      <c r="I43" s="146">
        <f>'MainStation-OBS'!K50</f>
        <v>0.3683333333333334</v>
      </c>
      <c r="J43" s="146">
        <f>'MainStation-OBS'!L50</f>
        <v>0.35333333333333344</v>
      </c>
    </row>
    <row r="44" spans="1:10">
      <c r="A44" t="str">
        <f>'MainStation-OBS'!A30</f>
        <v>E49</v>
      </c>
      <c r="B44" t="str">
        <f>'MainStation-OBS'!B30</f>
        <v>E17</v>
      </c>
      <c r="C44">
        <f>'MainStation-OBS'!E30</f>
        <v>0.6</v>
      </c>
      <c r="D44">
        <f>'MainStation-OBS'!F30</f>
        <v>2</v>
      </c>
      <c r="E44">
        <f>'MainStation-OBS'!G30</f>
        <v>1</v>
      </c>
      <c r="F44">
        <f>'MainStation-OBS'!H30</f>
        <v>-1.3733333333333335</v>
      </c>
      <c r="G44" s="146">
        <f>'MainStation-OBS'!I30</f>
        <v>1</v>
      </c>
      <c r="H44" s="146">
        <f>'MainStation-OBS'!J30</f>
        <v>0.60666666666666658</v>
      </c>
      <c r="I44" s="146">
        <f>'MainStation-OBS'!K30</f>
        <v>0.61666666666666659</v>
      </c>
      <c r="J44" s="146">
        <f>'MainStation-OBS'!L30</f>
        <v>0.62666666666666659</v>
      </c>
    </row>
    <row r="45" spans="1:10">
      <c r="A45" t="str">
        <f>'MainStation-OBS'!A31</f>
        <v>E50</v>
      </c>
      <c r="B45" t="str">
        <f>'MainStation-OBS'!B31</f>
        <v>E18</v>
      </c>
      <c r="C45">
        <f>'MainStation-OBS'!E31</f>
        <v>0.2</v>
      </c>
      <c r="D45">
        <f>'MainStation-OBS'!F31</f>
        <v>2</v>
      </c>
      <c r="E45">
        <f>'MainStation-OBS'!G31</f>
        <v>1</v>
      </c>
      <c r="F45">
        <f>'MainStation-OBS'!H31</f>
        <v>-1.7833333333333332</v>
      </c>
      <c r="G45" s="146">
        <f>'MainStation-OBS'!I31</f>
        <v>3</v>
      </c>
      <c r="H45" s="146">
        <f>'MainStation-OBS'!J31</f>
        <v>0.19666666666666668</v>
      </c>
      <c r="I45" s="146">
        <f>'MainStation-OBS'!K31</f>
        <v>0.20666666666666669</v>
      </c>
      <c r="J45" s="146">
        <f>'MainStation-OBS'!L31</f>
        <v>0.2166666666666667</v>
      </c>
    </row>
    <row r="46" spans="1:10">
      <c r="A46" t="str">
        <f>'MainStation-OBS'!A52</f>
        <v>W16</v>
      </c>
      <c r="B46" t="str">
        <f>'MainStation-OBS'!B52</f>
        <v>W18</v>
      </c>
      <c r="C46">
        <f>'MainStation-OBS'!E52</f>
        <v>0.8</v>
      </c>
      <c r="D46">
        <f>'MainStation-OBS'!F52</f>
        <v>1</v>
      </c>
      <c r="E46">
        <f>'MainStation-OBS'!G52</f>
        <v>4</v>
      </c>
      <c r="F46">
        <f>'MainStation-OBS'!H52</f>
        <v>-0.15666666666666662</v>
      </c>
      <c r="G46" s="146">
        <f>'MainStation-OBS'!I52</f>
        <v>1</v>
      </c>
      <c r="H46" s="146">
        <f>'MainStation-OBS'!J52</f>
        <v>0.82333333333333347</v>
      </c>
      <c r="I46" s="146">
        <f>'MainStation-OBS'!K52</f>
        <v>0.83333333333333348</v>
      </c>
      <c r="J46" s="146">
        <f>'MainStation-OBS'!L52</f>
        <v>0.84333333333333338</v>
      </c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351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1.57</v>
      </c>
      <c r="D2">
        <f>'MainStation-OBS'!F3</f>
        <v>2</v>
      </c>
      <c r="E2">
        <f>'MainStation-OBS'!G3</f>
        <v>3</v>
      </c>
      <c r="F2">
        <f>'MainStation-OBS'!H3</f>
        <v>-0.47333333333333316</v>
      </c>
      <c r="G2">
        <f>'MainStation-OBS'!I3</f>
        <v>1</v>
      </c>
      <c r="I2">
        <f>MAX(F2:F34)</f>
        <v>1.7966666666666669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-0.31</v>
      </c>
      <c r="D3">
        <f>'MainStation-OBS'!F4</f>
        <v>2</v>
      </c>
      <c r="E3">
        <f>'MainStation-OBS'!G4</f>
        <v>1</v>
      </c>
      <c r="F3">
        <f>'MainStation-OBS'!H4</f>
        <v>-2.4566666666666666</v>
      </c>
      <c r="G3">
        <f>'MainStation-OBS'!I4</f>
        <v>1</v>
      </c>
      <c r="I3">
        <f>MIN(F2:F34)</f>
        <v>-3.3433333333333337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0.78</v>
      </c>
      <c r="D4">
        <f>'MainStation-OBS'!F5</f>
        <v>1</v>
      </c>
      <c r="E4">
        <f>'MainStation-OBS'!G5</f>
        <v>4</v>
      </c>
      <c r="F4">
        <f>'MainStation-OBS'!H5</f>
        <v>-0.20833333333333337</v>
      </c>
      <c r="G4">
        <f>'MainStation-OBS'!I5</f>
        <v>3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-1.1200000000000001</v>
      </c>
      <c r="D5">
        <f>'MainStation-OBS'!F6</f>
        <v>2</v>
      </c>
      <c r="E5">
        <f>'MainStation-OBS'!G6</f>
        <v>1</v>
      </c>
      <c r="F5">
        <f>'MainStation-OBS'!H6</f>
        <v>-3.3433333333333337</v>
      </c>
      <c r="G5">
        <f>'MainStation-OBS'!I6</f>
        <v>1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-0.91</v>
      </c>
      <c r="D6">
        <f>'MainStation-OBS'!F7</f>
        <v>2</v>
      </c>
      <c r="E6">
        <f>'MainStation-OBS'!G7</f>
        <v>1</v>
      </c>
      <c r="F6">
        <f>'MainStation-OBS'!H7</f>
        <v>-3.0200000000000005</v>
      </c>
      <c r="G6">
        <f>'MainStation-OBS'!I7</f>
        <v>1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0.46</v>
      </c>
      <c r="D7">
        <f>'MainStation-OBS'!F8</f>
        <v>2</v>
      </c>
      <c r="E7">
        <f>'MainStation-OBS'!G8</f>
        <v>1</v>
      </c>
      <c r="F7">
        <f>'MainStation-OBS'!H8</f>
        <v>-1.4</v>
      </c>
      <c r="G7">
        <f>'MainStation-OBS'!I8</f>
        <v>3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2.02</v>
      </c>
      <c r="D8">
        <f>'MainStation-OBS'!F14</f>
        <v>2</v>
      </c>
      <c r="E8">
        <f>'MainStation-OBS'!G14</f>
        <v>6</v>
      </c>
      <c r="F8">
        <f>'MainStation-OBS'!H14</f>
        <v>-2.6666666666666838E-2</v>
      </c>
      <c r="G8">
        <f>'MainStation-OBS'!I14</f>
        <v>1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1.04</v>
      </c>
      <c r="D9">
        <f>'MainStation-OBS'!F15</f>
        <v>1</v>
      </c>
      <c r="E9">
        <f>'MainStation-OBS'!G15</f>
        <v>6</v>
      </c>
      <c r="F9">
        <f>'MainStation-OBS'!H15</f>
        <v>6.8333333333333357E-2</v>
      </c>
      <c r="G9">
        <f>'MainStation-OBS'!I15</f>
        <v>2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1.64</v>
      </c>
      <c r="D10">
        <f>'MainStation-OBS'!F16</f>
        <v>2</v>
      </c>
      <c r="E10">
        <f>'MainStation-OBS'!G16</f>
        <v>3</v>
      </c>
      <c r="F10">
        <f>'MainStation-OBS'!H16</f>
        <v>-0.3683333333333334</v>
      </c>
      <c r="G10">
        <f>'MainStation-OBS'!I16</f>
        <v>1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1.83</v>
      </c>
      <c r="D11">
        <f>'MainStation-OBS'!F17</f>
        <v>2</v>
      </c>
      <c r="E11">
        <f>'MainStation-OBS'!G17</f>
        <v>4</v>
      </c>
      <c r="F11">
        <f>'MainStation-OBS'!H17</f>
        <v>-0.18666666666666654</v>
      </c>
      <c r="G11">
        <f>'MainStation-OBS'!I17</f>
        <v>1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1.65</v>
      </c>
      <c r="D12">
        <f>'MainStation-OBS'!F18</f>
        <v>2</v>
      </c>
      <c r="E12">
        <f>'MainStation-OBS'!G18</f>
        <v>3</v>
      </c>
      <c r="F12">
        <f>'MainStation-OBS'!H18</f>
        <v>-0.44333333333333336</v>
      </c>
      <c r="G12">
        <f>'MainStation-OBS'!I18</f>
        <v>1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0.7</v>
      </c>
      <c r="D13">
        <f>'MainStation-OBS'!F19</f>
        <v>2</v>
      </c>
      <c r="E13">
        <f>'MainStation-OBS'!G19</f>
        <v>1</v>
      </c>
      <c r="F13">
        <f>'MainStation-OBS'!H19</f>
        <v>-1.2716666666666669</v>
      </c>
      <c r="G13">
        <f>'MainStation-OBS'!I19</f>
        <v>2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2</v>
      </c>
      <c r="E14">
        <f>'MainStation-OBS'!G20</f>
        <v>1</v>
      </c>
      <c r="F14">
        <f>'MainStation-OBS'!H20</f>
        <v>-3.2800000000000002</v>
      </c>
      <c r="G14">
        <f>'MainStation-OBS'!I20</f>
        <v>1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1.41</v>
      </c>
      <c r="D15">
        <f>'MainStation-OBS'!F21</f>
        <v>2</v>
      </c>
      <c r="E15">
        <f>'MainStation-OBS'!G21</f>
        <v>2</v>
      </c>
      <c r="F15">
        <f>'MainStation-OBS'!H21</f>
        <v>-0.59000000000000008</v>
      </c>
      <c r="G15">
        <f>'MainStation-OBS'!I21</f>
        <v>1</v>
      </c>
    </row>
    <row r="16" spans="1:9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>
        <f>'MainStation-OBS'!F35</f>
        <v>1</v>
      </c>
      <c r="E16">
        <f>'MainStation-OBS'!G35</f>
        <v>6</v>
      </c>
      <c r="F16">
        <f>'MainStation-OBS'!H35</f>
        <v>1.7966666666666669</v>
      </c>
      <c r="G16">
        <f>'MainStation-OBS'!I35</f>
        <v>1</v>
      </c>
    </row>
    <row r="17" spans="1:7">
      <c r="A17" t="str">
        <f>'MainStation-OBS'!A36</f>
        <v>W23</v>
      </c>
      <c r="B17" t="str">
        <f>'MainStation-OBS'!B36</f>
        <v>W2</v>
      </c>
      <c r="C17">
        <f>'MainStation-OBS'!E36</f>
        <v>1.47</v>
      </c>
      <c r="D17">
        <f>'MainStation-OBS'!F36</f>
        <v>1</v>
      </c>
      <c r="E17">
        <f>'MainStation-OBS'!G36</f>
        <v>6</v>
      </c>
      <c r="F17">
        <f>'MainStation-OBS'!H36</f>
        <v>0.40999999999999992</v>
      </c>
      <c r="G17">
        <f>'MainStation-OBS'!I36</f>
        <v>1</v>
      </c>
    </row>
    <row r="18" spans="1:7">
      <c r="A18" t="str">
        <f>'MainStation-OBS'!A37</f>
        <v>W08</v>
      </c>
      <c r="B18" t="str">
        <f>'MainStation-OBS'!B37</f>
        <v>W3</v>
      </c>
      <c r="C18">
        <f>'MainStation-OBS'!E37</f>
        <v>1.1200000000000001</v>
      </c>
      <c r="D18">
        <f>'MainStation-OBS'!F37</f>
        <v>2</v>
      </c>
      <c r="E18">
        <f>'MainStation-OBS'!G37</f>
        <v>1</v>
      </c>
      <c r="F18">
        <f>'MainStation-OBS'!H37</f>
        <v>-0.89666666666666628</v>
      </c>
      <c r="G18">
        <f>'MainStation-OBS'!I37</f>
        <v>1</v>
      </c>
    </row>
    <row r="19" spans="1:7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>
        <f>'MainStation-OBS'!F38</f>
        <v>2</v>
      </c>
      <c r="E19">
        <f>'MainStation-OBS'!G38</f>
        <v>2</v>
      </c>
      <c r="F19">
        <f>'MainStation-OBS'!H38</f>
        <v>-0.75</v>
      </c>
      <c r="G19">
        <f>'MainStation-OBS'!I38</f>
        <v>1</v>
      </c>
    </row>
    <row r="20" spans="1:7">
      <c r="A20" t="str">
        <f>'MainStation-OBS'!A39</f>
        <v>W24</v>
      </c>
      <c r="B20" t="str">
        <f>'MainStation-OBS'!B39</f>
        <v>W5</v>
      </c>
      <c r="C20">
        <f>'MainStation-OBS'!E39</f>
        <v>1.43</v>
      </c>
      <c r="D20">
        <f>'MainStation-OBS'!F39</f>
        <v>1</v>
      </c>
      <c r="E20">
        <f>'MainStation-OBS'!G39</f>
        <v>6</v>
      </c>
      <c r="F20">
        <f>'MainStation-OBS'!H39</f>
        <v>0.44333333333333313</v>
      </c>
      <c r="G20">
        <f>'MainStation-OBS'!I39</f>
        <v>1</v>
      </c>
    </row>
    <row r="21" spans="1:7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>
        <f>'MainStation-OBS'!F40</f>
        <v>2</v>
      </c>
      <c r="E21">
        <f>'MainStation-OBS'!G40</f>
        <v>1</v>
      </c>
      <c r="F21">
        <f>'MainStation-OBS'!H40</f>
        <v>-0.83000000000000007</v>
      </c>
      <c r="G21">
        <f>'MainStation-OBS'!I40</f>
        <v>1</v>
      </c>
    </row>
    <row r="22" spans="1:7">
      <c r="A22" t="str">
        <f>'MainStation-OBS'!A41</f>
        <v>W18</v>
      </c>
      <c r="B22" t="str">
        <f>'MainStation-OBS'!B41</f>
        <v>W7</v>
      </c>
      <c r="C22">
        <f>'MainStation-OBS'!E41</f>
        <v>1</v>
      </c>
      <c r="D22">
        <f>'MainStation-OBS'!F41</f>
        <v>1</v>
      </c>
      <c r="E22">
        <f>'MainStation-OBS'!G41</f>
        <v>6</v>
      </c>
      <c r="F22">
        <f>'MainStation-OBS'!H41</f>
        <v>0.14000000000000012</v>
      </c>
      <c r="G22">
        <f>'MainStation-OBS'!I41</f>
        <v>3</v>
      </c>
    </row>
    <row r="23" spans="1:7">
      <c r="A23" t="str">
        <f>'MainStation-OBS'!A42</f>
        <v>W17</v>
      </c>
      <c r="B23" t="str">
        <f>'MainStation-OBS'!B42</f>
        <v>W8</v>
      </c>
      <c r="C23">
        <f>'MainStation-OBS'!E42</f>
        <v>0.62</v>
      </c>
      <c r="D23">
        <f>'MainStation-OBS'!F42</f>
        <v>1</v>
      </c>
      <c r="E23">
        <f>'MainStation-OBS'!G42</f>
        <v>3</v>
      </c>
      <c r="F23">
        <f>'MainStation-OBS'!H42</f>
        <v>-0.44666666666666666</v>
      </c>
      <c r="G23">
        <f>'MainStation-OBS'!I42</f>
        <v>1</v>
      </c>
    </row>
    <row r="24" spans="1:7">
      <c r="A24" t="str">
        <f>'MainStation-OBS'!A43</f>
        <v>W22</v>
      </c>
      <c r="B24" t="str">
        <f>'MainStation-OBS'!B43</f>
        <v>W9</v>
      </c>
      <c r="C24">
        <f>'MainStation-OBS'!E43</f>
        <v>1.71</v>
      </c>
      <c r="D24">
        <f>'MainStation-OBS'!F43</f>
        <v>1</v>
      </c>
      <c r="E24">
        <f>'MainStation-OBS'!G43</f>
        <v>6</v>
      </c>
      <c r="F24">
        <f>'MainStation-OBS'!H43</f>
        <v>0.67999999999999994</v>
      </c>
      <c r="G24">
        <f>'MainStation-OBS'!I43</f>
        <v>1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-0.05</v>
      </c>
      <c r="D25">
        <f>'MainStation-OBS'!F23</f>
        <v>1</v>
      </c>
      <c r="E25">
        <f>'MainStation-OBS'!G23</f>
        <v>1</v>
      </c>
      <c r="F25">
        <f>'MainStation-OBS'!H23</f>
        <v>-0.98833333333333329</v>
      </c>
      <c r="G25">
        <f>'MainStation-OBS'!I23</f>
        <v>3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0.6</v>
      </c>
      <c r="D26">
        <f>'MainStation-OBS'!F9</f>
        <v>2</v>
      </c>
      <c r="E26">
        <f>'MainStation-OBS'!G9</f>
        <v>1</v>
      </c>
      <c r="F26">
        <f>'MainStation-OBS'!H9</f>
        <v>-1.1833333333333333</v>
      </c>
      <c r="G26">
        <f>'MainStation-OBS'!I9</f>
        <v>2</v>
      </c>
    </row>
    <row r="27" spans="1:7">
      <c r="A27" t="str">
        <f>'MainStation-OBS'!A44</f>
        <v>W13</v>
      </c>
      <c r="B27" t="str">
        <f>'MainStation-OBS'!B44</f>
        <v>W10</v>
      </c>
      <c r="C27">
        <f>'MainStation-OBS'!E44</f>
        <v>0.87</v>
      </c>
      <c r="D27">
        <f>'MainStation-OBS'!F44</f>
        <v>1</v>
      </c>
      <c r="E27">
        <f>'MainStation-OBS'!G44</f>
        <v>4</v>
      </c>
      <c r="F27">
        <f>'MainStation-OBS'!H44</f>
        <v>-0.10166666666666657</v>
      </c>
      <c r="G27">
        <f>'MainStation-OBS'!I44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0.41</v>
      </c>
      <c r="D28">
        <f>'MainStation-OBS'!F24</f>
        <v>2</v>
      </c>
      <c r="E28">
        <f>'MainStation-OBS'!G24</f>
        <v>1</v>
      </c>
      <c r="F28">
        <f>'MainStation-OBS'!H24</f>
        <v>-1.5416666666666667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0.24</v>
      </c>
      <c r="D29">
        <f>'MainStation-OBS'!F25</f>
        <v>2</v>
      </c>
      <c r="E29">
        <f>'MainStation-OBS'!G25</f>
        <v>1</v>
      </c>
      <c r="F29">
        <f>'MainStation-OBS'!H25</f>
        <v>-1.7000000000000002</v>
      </c>
      <c r="G29">
        <f>'MainStation-OBS'!I25</f>
        <v>2</v>
      </c>
    </row>
    <row r="30" spans="1:7">
      <c r="A30" t="str">
        <f>'MainStation-OBS'!A52</f>
        <v>W16</v>
      </c>
      <c r="B30" t="str">
        <f>'MainStation-OBS'!B52</f>
        <v>W18</v>
      </c>
      <c r="C30">
        <f>'MainStation-OBS'!E52</f>
        <v>0.8</v>
      </c>
      <c r="D30">
        <f>'MainStation-OBS'!F52</f>
        <v>1</v>
      </c>
      <c r="E30">
        <f>'MainStation-OBS'!G52</f>
        <v>4</v>
      </c>
      <c r="F30">
        <f>'MainStation-OBS'!H52</f>
        <v>-0.15666666666666662</v>
      </c>
      <c r="G30">
        <f>'MainStation-OBS'!I52</f>
        <v>1</v>
      </c>
    </row>
    <row r="31" spans="1:7">
      <c r="A31" t="str">
        <f>'MainStation-OBS'!A46</f>
        <v>W10</v>
      </c>
      <c r="B31" t="str">
        <f>'MainStation-OBS'!B46</f>
        <v>W12</v>
      </c>
      <c r="C31">
        <f>'MainStation-OBS'!E46</f>
        <v>0.98</v>
      </c>
      <c r="D31">
        <f>'MainStation-OBS'!F46</f>
        <v>2</v>
      </c>
      <c r="E31">
        <f>'MainStation-OBS'!G46</f>
        <v>1</v>
      </c>
      <c r="F31">
        <f>'MainStation-OBS'!H46</f>
        <v>-0.98999999999999977</v>
      </c>
      <c r="G31">
        <f>'MainStation-OBS'!I46</f>
        <v>2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1.69</v>
      </c>
      <c r="D32">
        <f>'MainStation-OBS'!F22</f>
        <v>2</v>
      </c>
      <c r="E32">
        <f>'MainStation-OBS'!G22</f>
        <v>3</v>
      </c>
      <c r="F32">
        <f>'MainStation-OBS'!H22</f>
        <v>-0.34000000000000008</v>
      </c>
      <c r="G32">
        <f>'MainStation-OBS'!I22</f>
        <v>1</v>
      </c>
    </row>
    <row r="33" spans="1:7">
      <c r="A33" t="str">
        <f>'MainStation-OBS'!A47</f>
        <v>W03</v>
      </c>
      <c r="B33" t="str">
        <f>'MainStation-OBS'!B47</f>
        <v>W13</v>
      </c>
      <c r="C33">
        <f>'MainStation-OBS'!E47</f>
        <v>1.56</v>
      </c>
      <c r="D33">
        <f>'MainStation-OBS'!F47</f>
        <v>1</v>
      </c>
      <c r="E33">
        <f>'MainStation-OBS'!G47</f>
        <v>6</v>
      </c>
      <c r="F33">
        <f>'MainStation-OBS'!H47</f>
        <v>0.48666666666666658</v>
      </c>
      <c r="G33">
        <f>'MainStation-OBS'!I47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-0.12</v>
      </c>
      <c r="D34">
        <f>'MainStation-OBS'!F26</f>
        <v>2</v>
      </c>
      <c r="E34">
        <f>'MainStation-OBS'!G26</f>
        <v>1</v>
      </c>
      <c r="F34">
        <f>'MainStation-OBS'!H26</f>
        <v>-2.0633333333333335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13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13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14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20" t="s">
        <v>47</v>
      </c>
      <c r="B1" s="222" t="s">
        <v>37</v>
      </c>
      <c r="C1" s="216" t="s">
        <v>154</v>
      </c>
      <c r="D1" s="217"/>
      <c r="E1" s="218" t="s">
        <v>92</v>
      </c>
      <c r="F1" s="219"/>
      <c r="G1" s="215" t="s">
        <v>95</v>
      </c>
      <c r="H1" s="215"/>
      <c r="I1" s="215"/>
      <c r="J1" s="215"/>
      <c r="K1" s="215"/>
      <c r="L1" s="215"/>
    </row>
    <row r="2" spans="1:12" ht="162.75">
      <c r="A2" s="221"/>
      <c r="B2" s="221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23" t="s">
        <v>160</v>
      </c>
      <c r="C1" s="224"/>
      <c r="D1" s="224"/>
      <c r="E1" s="224"/>
      <c r="F1" s="224"/>
      <c r="G1" s="224"/>
      <c r="H1" s="224"/>
      <c r="I1" s="224"/>
      <c r="J1" s="224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23" t="s">
        <v>100</v>
      </c>
      <c r="B1" s="223"/>
      <c r="C1" s="223"/>
      <c r="D1" s="223"/>
      <c r="E1" s="223"/>
      <c r="F1" s="223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34" t="s">
        <v>69</v>
      </c>
      <c r="B1" s="69" t="s">
        <v>50</v>
      </c>
      <c r="C1" s="233" t="s">
        <v>53</v>
      </c>
      <c r="D1" s="233"/>
      <c r="E1" s="69" t="s">
        <v>70</v>
      </c>
      <c r="F1" s="69" t="s">
        <v>71</v>
      </c>
      <c r="G1" s="73">
        <v>40827</v>
      </c>
      <c r="I1" s="229" t="s">
        <v>69</v>
      </c>
      <c r="J1" s="87" t="s">
        <v>50</v>
      </c>
      <c r="K1" s="231" t="s">
        <v>53</v>
      </c>
      <c r="L1" s="232"/>
      <c r="M1" s="87" t="s">
        <v>70</v>
      </c>
      <c r="N1" s="88" t="s">
        <v>71</v>
      </c>
    </row>
    <row r="2" spans="1:14">
      <c r="A2" s="235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30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34" t="s">
        <v>69</v>
      </c>
      <c r="B6" s="69" t="s">
        <v>50</v>
      </c>
      <c r="C6" s="233" t="s">
        <v>53</v>
      </c>
      <c r="D6" s="233"/>
      <c r="E6" s="69" t="s">
        <v>70</v>
      </c>
      <c r="F6" s="69" t="s">
        <v>71</v>
      </c>
      <c r="G6" s="73">
        <v>40829</v>
      </c>
    </row>
    <row r="7" spans="1:14">
      <c r="A7" s="235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25" t="s">
        <v>53</v>
      </c>
      <c r="D11" s="236"/>
      <c r="E11" s="236"/>
      <c r="F11" s="236"/>
      <c r="G11" s="226"/>
      <c r="H11" s="225" t="s">
        <v>54</v>
      </c>
      <c r="I11" s="236"/>
      <c r="J11" s="236"/>
      <c r="K11" s="226"/>
      <c r="L11" s="225" t="s">
        <v>55</v>
      </c>
      <c r="M11" s="226"/>
    </row>
    <row r="12" spans="1:14" ht="27">
      <c r="A12" s="75" t="s">
        <v>49</v>
      </c>
      <c r="B12" s="75" t="s">
        <v>51</v>
      </c>
      <c r="C12" s="227"/>
      <c r="D12" s="237"/>
      <c r="E12" s="237"/>
      <c r="F12" s="237"/>
      <c r="G12" s="228"/>
      <c r="H12" s="227"/>
      <c r="I12" s="237"/>
      <c r="J12" s="237"/>
      <c r="K12" s="228"/>
      <c r="L12" s="227"/>
      <c r="M12" s="228"/>
    </row>
    <row r="13" spans="1:14" ht="27">
      <c r="A13" s="75"/>
      <c r="B13" s="75" t="s">
        <v>52</v>
      </c>
      <c r="C13" s="74" t="s">
        <v>73</v>
      </c>
      <c r="D13" s="225" t="s">
        <v>56</v>
      </c>
      <c r="E13" s="226"/>
      <c r="F13" s="225" t="s">
        <v>57</v>
      </c>
      <c r="G13" s="226"/>
      <c r="H13" s="74" t="s">
        <v>58</v>
      </c>
      <c r="I13" s="74" t="s">
        <v>60</v>
      </c>
      <c r="J13" s="225" t="s">
        <v>75</v>
      </c>
      <c r="K13" s="226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27"/>
      <c r="E14" s="228"/>
      <c r="F14" s="227"/>
      <c r="G14" s="228"/>
      <c r="H14" s="75" t="s">
        <v>59</v>
      </c>
      <c r="I14" s="75" t="s">
        <v>72</v>
      </c>
      <c r="J14" s="227"/>
      <c r="K14" s="228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A6:A7"/>
    <mergeCell ref="A1:A2"/>
    <mergeCell ref="C1:D1"/>
    <mergeCell ref="C11:G12"/>
    <mergeCell ref="H11:K12"/>
    <mergeCell ref="L11:M12"/>
    <mergeCell ref="I1:I2"/>
    <mergeCell ref="K1:L1"/>
    <mergeCell ref="C6:D6"/>
    <mergeCell ref="D13:E14"/>
    <mergeCell ref="F13:G14"/>
    <mergeCell ref="J13:K14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63"/>
  <sheetViews>
    <sheetView topLeftCell="E1" workbookViewId="0">
      <pane xSplit="5190" ySplit="1980" activePane="bottomRight"/>
      <selection activeCell="E2" sqref="E2"/>
      <selection pane="topRight" activeCell="AX66" sqref="AX66"/>
      <selection pane="bottomLeft" activeCell="I3" sqref="I3"/>
      <selection pane="bottomRight" activeCell="F3" sqref="F3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5.7109375" bestFit="1" customWidth="1"/>
    <col min="9" max="9" width="3.28515625" customWidth="1"/>
    <col min="10" max="12" width="5.140625" bestFit="1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29" width="9.85546875" customWidth="1"/>
    <col min="30" max="30" width="14.7109375" customWidth="1"/>
    <col min="31" max="31" width="2.5703125" customWidth="1"/>
    <col min="32" max="32" width="9.140625" customWidth="1"/>
    <col min="33" max="33" width="3" customWidth="1"/>
    <col min="34" max="34" width="7.85546875" customWidth="1"/>
    <col min="35" max="35" width="8.5703125" customWidth="1"/>
    <col min="36" max="36" width="7" customWidth="1"/>
    <col min="37" max="37" width="13.5703125" customWidth="1"/>
    <col min="38" max="38" width="5.5703125" bestFit="1" customWidth="1"/>
    <col min="39" max="54" width="13.5703125" customWidth="1"/>
  </cols>
  <sheetData>
    <row r="1" spans="1:66" ht="52.5" customHeight="1">
      <c r="A1" s="156" t="s">
        <v>161</v>
      </c>
      <c r="B1" s="156" t="s">
        <v>211</v>
      </c>
      <c r="C1" s="156" t="s">
        <v>97</v>
      </c>
      <c r="D1" s="156" t="s">
        <v>314</v>
      </c>
      <c r="E1" s="156" t="s">
        <v>350</v>
      </c>
      <c r="F1" s="156" t="s">
        <v>352</v>
      </c>
      <c r="G1" s="156" t="s">
        <v>208</v>
      </c>
      <c r="H1" s="156" t="s">
        <v>200</v>
      </c>
      <c r="I1" s="156" t="s">
        <v>201</v>
      </c>
      <c r="J1" s="212" t="s">
        <v>379</v>
      </c>
      <c r="K1" s="212" t="s">
        <v>380</v>
      </c>
      <c r="L1" s="212" t="s">
        <v>381</v>
      </c>
      <c r="M1" s="181" t="s">
        <v>236</v>
      </c>
      <c r="N1" s="180"/>
      <c r="O1" s="181" t="s">
        <v>340</v>
      </c>
      <c r="P1" s="203" t="s">
        <v>392</v>
      </c>
      <c r="Q1" s="203" t="s">
        <v>379</v>
      </c>
      <c r="R1" s="203" t="s">
        <v>380</v>
      </c>
      <c r="S1" s="203" t="s">
        <v>381</v>
      </c>
      <c r="T1" s="156" t="s">
        <v>272</v>
      </c>
      <c r="U1" s="144" t="s">
        <v>245</v>
      </c>
      <c r="V1" s="180" t="s">
        <v>275</v>
      </c>
      <c r="W1" s="180" t="s">
        <v>276</v>
      </c>
      <c r="X1" s="180" t="s">
        <v>277</v>
      </c>
      <c r="Y1" s="180" t="s">
        <v>278</v>
      </c>
      <c r="Z1" s="197" t="s">
        <v>349</v>
      </c>
      <c r="AA1" s="157" t="s">
        <v>279</v>
      </c>
      <c r="AB1" s="211" t="s">
        <v>338</v>
      </c>
      <c r="AC1" s="211" t="s">
        <v>339</v>
      </c>
      <c r="AD1" s="144"/>
      <c r="AE1" s="163" t="s">
        <v>194</v>
      </c>
      <c r="AF1" s="170"/>
      <c r="AG1" s="171" t="s">
        <v>199</v>
      </c>
      <c r="AI1" s="163" t="s">
        <v>269</v>
      </c>
      <c r="AJ1" s="164"/>
      <c r="AK1" s="163" t="s">
        <v>289</v>
      </c>
      <c r="AL1" s="176">
        <v>0.8125</v>
      </c>
      <c r="AM1" s="163" t="s">
        <v>341</v>
      </c>
      <c r="AN1" s="176">
        <v>0.27083333333333331</v>
      </c>
      <c r="AO1" t="s">
        <v>345</v>
      </c>
      <c r="AP1" s="196">
        <v>0.21875</v>
      </c>
      <c r="AQ1" t="s">
        <v>346</v>
      </c>
      <c r="AR1" s="196">
        <v>0.23611111111111113</v>
      </c>
      <c r="AS1" s="200" t="s">
        <v>366</v>
      </c>
      <c r="AT1" s="196">
        <v>0</v>
      </c>
      <c r="AU1" s="242" t="s">
        <v>377</v>
      </c>
      <c r="AV1" s="243">
        <v>0.20833333333333334</v>
      </c>
      <c r="AW1" s="240" t="s">
        <v>386</v>
      </c>
      <c r="AX1" s="241"/>
      <c r="AY1" s="244" t="s">
        <v>387</v>
      </c>
      <c r="AZ1" s="241"/>
      <c r="BA1" s="207">
        <v>5</v>
      </c>
      <c r="BB1" s="207">
        <v>6</v>
      </c>
      <c r="BC1" s="207">
        <v>7</v>
      </c>
      <c r="BD1" s="207">
        <v>8</v>
      </c>
      <c r="BE1" s="207">
        <v>9</v>
      </c>
      <c r="BF1" s="207">
        <v>10</v>
      </c>
      <c r="BG1" s="207">
        <v>11</v>
      </c>
      <c r="BH1" s="207">
        <v>12</v>
      </c>
      <c r="BI1" s="207">
        <v>13</v>
      </c>
      <c r="BJ1" s="207">
        <v>14</v>
      </c>
      <c r="BK1" s="207">
        <v>15</v>
      </c>
      <c r="BL1" s="207">
        <v>16</v>
      </c>
      <c r="BM1" s="207">
        <v>17</v>
      </c>
      <c r="BN1" s="207">
        <v>18</v>
      </c>
    </row>
    <row r="2" spans="1:66">
      <c r="A2" s="144"/>
      <c r="B2" s="144" t="s">
        <v>172</v>
      </c>
      <c r="E2" s="252" t="s">
        <v>389</v>
      </c>
      <c r="F2" s="253"/>
      <c r="G2" s="144"/>
      <c r="H2" s="144"/>
      <c r="I2" s="144"/>
      <c r="J2" s="144"/>
      <c r="K2" s="144"/>
      <c r="L2" s="144"/>
      <c r="M2" s="144"/>
      <c r="N2" s="144"/>
      <c r="O2" s="200"/>
      <c r="P2" s="210">
        <v>11</v>
      </c>
      <c r="Q2" s="209">
        <v>12</v>
      </c>
      <c r="R2" s="209">
        <v>13</v>
      </c>
      <c r="S2" s="209">
        <v>14</v>
      </c>
      <c r="T2" s="144"/>
      <c r="U2" s="144"/>
      <c r="V2" s="144"/>
      <c r="W2" s="144"/>
      <c r="X2" s="144"/>
      <c r="Y2" s="144"/>
      <c r="Z2" s="144"/>
      <c r="AA2" s="157"/>
      <c r="AB2" s="144"/>
      <c r="AC2" s="144"/>
      <c r="AD2" s="144"/>
      <c r="AE2" s="165"/>
      <c r="AF2" s="100"/>
      <c r="AG2" s="166"/>
      <c r="AI2" s="165"/>
      <c r="AJ2" s="166"/>
      <c r="AU2" s="165"/>
      <c r="AV2" s="100"/>
      <c r="AW2" s="165" t="s">
        <v>388</v>
      </c>
      <c r="AX2" s="100" t="s">
        <v>389</v>
      </c>
      <c r="AY2" s="165" t="s">
        <v>388</v>
      </c>
      <c r="AZ2" s="100" t="s">
        <v>389</v>
      </c>
    </row>
    <row r="3" spans="1:66">
      <c r="A3" s="144" t="s">
        <v>170</v>
      </c>
      <c r="B3" s="144" t="s">
        <v>218</v>
      </c>
      <c r="C3" s="144" t="s">
        <v>315</v>
      </c>
      <c r="D3" s="144" t="s">
        <v>171</v>
      </c>
      <c r="E3" s="148">
        <f>Z3</f>
        <v>1.57</v>
      </c>
      <c r="F3" s="198">
        <f>AA3</f>
        <v>2</v>
      </c>
      <c r="G3">
        <f t="shared" ref="G3:G46" si="0">X3</f>
        <v>3</v>
      </c>
      <c r="H3" s="146">
        <f>L3-AA3</f>
        <v>-0.47333333333333316</v>
      </c>
      <c r="I3" s="144">
        <f t="shared" ref="I3:I11" si="1">IF(M3&lt;1,1,IF(M3&lt;3,2,IF(M3&lt;8,3,IF(M3&lt;15,4,5))))</f>
        <v>1</v>
      </c>
      <c r="J3" s="148">
        <f>Q3</f>
        <v>1.5566666666666669</v>
      </c>
      <c r="K3" s="148">
        <f t="shared" ref="K3:L3" si="2">R3</f>
        <v>1.541666666666667</v>
      </c>
      <c r="L3" s="148">
        <f t="shared" si="2"/>
        <v>1.5266666666666668</v>
      </c>
      <c r="M3" s="147">
        <f>(AW3-AU3)*100</f>
        <v>-1.0000000000000009</v>
      </c>
      <c r="N3" s="147"/>
      <c r="O3" s="147">
        <f t="shared" ref="O3:O11" si="3">(AW3-AU3)*100</f>
        <v>-1.0000000000000009</v>
      </c>
      <c r="P3" s="146">
        <f>INDEX('OBS data INSIDE'!$E$3:$R$52,'OBS data INSIDE'!D3,$P$2)</f>
        <v>1.57</v>
      </c>
      <c r="Q3" s="204">
        <f>TREND('OBS data INSIDE'!$M3:$O3,'OBS data INSIDE'!$M$54:$O$54,Q$2)-$P3+$E3</f>
        <v>1.5566666666666669</v>
      </c>
      <c r="R3" s="204">
        <f>TREND('OBS data INSIDE'!$M3:$O3,'OBS data INSIDE'!$M$54:$O$54,R$2)-$P3+$E3</f>
        <v>1.541666666666667</v>
      </c>
      <c r="S3" s="204">
        <f>TREND('OBS data INSIDE'!$M3:$O3,'OBS data INSIDE'!$M$54:$O$54,S$2)-$P3+$E3</f>
        <v>1.5266666666666668</v>
      </c>
      <c r="T3" s="144"/>
      <c r="U3" s="158" t="s">
        <v>368</v>
      </c>
      <c r="V3" s="205">
        <f t="shared" ref="V3:V11" si="4">$AA3-AB3</f>
        <v>0.42999999999999994</v>
      </c>
      <c r="W3" s="206">
        <f t="shared" ref="W3:W11" si="5">$AA3-AC3</f>
        <v>0.42999999999999994</v>
      </c>
      <c r="X3" s="144">
        <f>IF(V3&gt;0.8,1,IF(V3&gt;0.5,2,IF(V3&gt;0.3,3,IF(V3&gt;0.1,4,IF(V3&gt;0,5,6)))))</f>
        <v>3</v>
      </c>
      <c r="Y3" s="144">
        <f>IF(W3&gt;0.8,1,IF(W3&gt;0.5,2,IF(W3&gt;0.3,3,IF(W3&gt;0.1,4,IF(W3&gt;0,5,6)))))</f>
        <v>3</v>
      </c>
      <c r="Z3" s="144">
        <f>AB3</f>
        <v>1.57</v>
      </c>
      <c r="AA3" s="182">
        <v>2</v>
      </c>
      <c r="AB3" s="147">
        <f t="shared" ref="AB3:AB16" si="6">MAX(AY3:AZ3)</f>
        <v>1.57</v>
      </c>
      <c r="AC3" s="147">
        <f t="shared" ref="AC3:AC16" si="7">MIN(AY3:AZ3)</f>
        <v>1.57</v>
      </c>
      <c r="AD3" s="147"/>
      <c r="AE3" s="165"/>
      <c r="AF3" s="100"/>
      <c r="AG3" s="166">
        <v>1.47</v>
      </c>
      <c r="AI3" s="165">
        <v>1.5349999999999999</v>
      </c>
      <c r="AJ3" s="166"/>
      <c r="AK3">
        <v>1.58</v>
      </c>
      <c r="AM3">
        <v>1.6</v>
      </c>
      <c r="AO3">
        <v>1.61</v>
      </c>
      <c r="AQ3">
        <v>1.62</v>
      </c>
      <c r="AS3">
        <v>1.61</v>
      </c>
      <c r="AU3" s="165">
        <v>1.6</v>
      </c>
      <c r="AV3" s="100"/>
      <c r="AW3" s="165">
        <v>1.59</v>
      </c>
      <c r="AX3" s="166"/>
      <c r="AY3" s="100">
        <v>1.57</v>
      </c>
      <c r="AZ3" s="166"/>
    </row>
    <row r="4" spans="1:66">
      <c r="A4" s="144" t="s">
        <v>163</v>
      </c>
      <c r="B4" s="144" t="s">
        <v>219</v>
      </c>
      <c r="C4" s="144" t="s">
        <v>320</v>
      </c>
      <c r="D4" s="144" t="s">
        <v>162</v>
      </c>
      <c r="E4" s="148">
        <f t="shared" ref="E4:E11" si="8">Z4</f>
        <v>-0.31</v>
      </c>
      <c r="F4" s="198">
        <f t="shared" ref="F4:F11" si="9">AA4</f>
        <v>2</v>
      </c>
      <c r="G4">
        <f>Y4</f>
        <v>1</v>
      </c>
      <c r="H4" s="146">
        <f t="shared" ref="H4:H11" si="10">L4-AA4</f>
        <v>-2.4566666666666666</v>
      </c>
      <c r="I4" s="144">
        <f t="shared" si="1"/>
        <v>1</v>
      </c>
      <c r="J4" s="148">
        <f t="shared" ref="J4:J11" si="11">Q4</f>
        <v>-0.34666666666666668</v>
      </c>
      <c r="K4" s="148">
        <f t="shared" ref="K4:K11" si="12">R4</f>
        <v>-0.40166666666666673</v>
      </c>
      <c r="L4" s="148">
        <f t="shared" ref="L4:L11" si="13">S4</f>
        <v>-0.45666666666666667</v>
      </c>
      <c r="M4" s="147">
        <f t="shared" ref="M4:M11" si="14">(AW4-AU4)*100</f>
        <v>0</v>
      </c>
      <c r="N4" s="147"/>
      <c r="O4" s="147">
        <f t="shared" si="3"/>
        <v>0</v>
      </c>
      <c r="P4" s="146">
        <f>INDEX('OBS data INSIDE'!$E$3:$R$52,'OBS data INSIDE'!D4,$P$2)</f>
        <v>-0.31</v>
      </c>
      <c r="Q4" s="204">
        <f>TREND('OBS data INSIDE'!$M4:$O4,'OBS data INSIDE'!$M$54:$O$54,Q$2)-$P4+$E4</f>
        <v>-0.34666666666666668</v>
      </c>
      <c r="R4" s="204">
        <f>TREND('OBS data INSIDE'!$M4:$O4,'OBS data INSIDE'!$M$54:$O$54,R$2)-$P4+$E4</f>
        <v>-0.40166666666666673</v>
      </c>
      <c r="S4" s="204">
        <f>TREND('OBS data INSIDE'!$M4:$O4,'OBS data INSIDE'!$M$54:$O$54,S$2)-$P4+$E4</f>
        <v>-0.45666666666666667</v>
      </c>
      <c r="T4" s="144">
        <v>30</v>
      </c>
      <c r="U4" s="158" t="s">
        <v>369</v>
      </c>
      <c r="V4" s="159">
        <f t="shared" si="4"/>
        <v>-0.54999999999999982</v>
      </c>
      <c r="W4" s="144">
        <f t="shared" si="5"/>
        <v>2.31</v>
      </c>
      <c r="X4" s="144">
        <f t="shared" ref="X4:X9" si="15">IF(V4&gt;0.8,1,IF(V4&gt;0.5,2,IF(V4&gt;0.3,3,IF(V4&gt;0.1,4,IF(V4&gt;0,5,6)))))</f>
        <v>6</v>
      </c>
      <c r="Y4" s="144">
        <f t="shared" ref="Y4:Y9" si="16">IF(W4&gt;0.8,1,IF(W4&gt;0.5,2,IF(W4&gt;0.3,3,IF(W4&gt;0.1,4,IF(W4&gt;0,5,6)))))</f>
        <v>1</v>
      </c>
      <c r="Z4" s="144">
        <f>AC4</f>
        <v>-0.31</v>
      </c>
      <c r="AA4" s="182">
        <v>2</v>
      </c>
      <c r="AB4" s="147">
        <f t="shared" si="6"/>
        <v>2.5499999999999998</v>
      </c>
      <c r="AC4" s="147">
        <f t="shared" si="7"/>
        <v>-0.31</v>
      </c>
      <c r="AD4" s="147"/>
      <c r="AE4" s="165"/>
      <c r="AF4" s="100"/>
      <c r="AG4" s="166">
        <v>-0.1</v>
      </c>
      <c r="AI4" s="165">
        <v>-0.1</v>
      </c>
      <c r="AJ4" s="166">
        <v>2.5099999999999998</v>
      </c>
      <c r="AK4" s="177">
        <v>0.19</v>
      </c>
      <c r="AL4" s="177">
        <v>2.4</v>
      </c>
      <c r="AM4" s="177">
        <v>0.1</v>
      </c>
      <c r="AN4" s="177">
        <v>2.2200000000000002</v>
      </c>
      <c r="AO4" s="177">
        <v>0.2</v>
      </c>
      <c r="AP4" s="177">
        <v>2.2599999999999998</v>
      </c>
      <c r="AQ4" s="177">
        <v>-0.1</v>
      </c>
      <c r="AR4">
        <v>2.27</v>
      </c>
      <c r="AS4">
        <v>0</v>
      </c>
      <c r="AU4" s="165">
        <v>-0.2</v>
      </c>
      <c r="AV4" s="100"/>
      <c r="AW4" s="165">
        <v>-0.2</v>
      </c>
      <c r="AX4" s="166">
        <v>2.4</v>
      </c>
      <c r="AY4" s="177">
        <v>-0.31</v>
      </c>
      <c r="AZ4" s="166">
        <v>2.5499999999999998</v>
      </c>
    </row>
    <row r="5" spans="1:66">
      <c r="A5" s="144" t="s">
        <v>164</v>
      </c>
      <c r="B5" s="144" t="s">
        <v>220</v>
      </c>
      <c r="C5" s="144" t="s">
        <v>321</v>
      </c>
      <c r="D5" s="144" t="s">
        <v>302</v>
      </c>
      <c r="E5" s="254">
        <f t="shared" si="8"/>
        <v>0.78</v>
      </c>
      <c r="F5" s="198">
        <f t="shared" si="9"/>
        <v>1</v>
      </c>
      <c r="G5">
        <f t="shared" si="0"/>
        <v>4</v>
      </c>
      <c r="H5" s="146">
        <f t="shared" si="10"/>
        <v>-0.20833333333333337</v>
      </c>
      <c r="I5" s="144">
        <f t="shared" si="1"/>
        <v>3</v>
      </c>
      <c r="J5" s="148">
        <f t="shared" si="11"/>
        <v>0.80166666666666664</v>
      </c>
      <c r="K5" s="148">
        <f t="shared" si="12"/>
        <v>0.79666666666666663</v>
      </c>
      <c r="L5" s="148">
        <f t="shared" si="13"/>
        <v>0.79166666666666663</v>
      </c>
      <c r="M5" s="147">
        <f t="shared" si="14"/>
        <v>5.0000000000000044</v>
      </c>
      <c r="N5" s="147"/>
      <c r="O5" s="147">
        <f t="shared" si="3"/>
        <v>5.0000000000000044</v>
      </c>
      <c r="P5" s="146">
        <f>INDEX('OBS data OUTSIDE'!$E$3:$R$52,'OBS data OUTSIDE'!D5,$P$2)</f>
        <v>0.78</v>
      </c>
      <c r="Q5" s="204">
        <f>TREND('OBS data OUTSIDE'!$M5:$O5,'OBS data OUTSIDE'!$M$54:$O$54,Q$2)-$P5+$E5</f>
        <v>0.80166666666666664</v>
      </c>
      <c r="R5" s="204">
        <f>TREND('OBS data OUTSIDE'!$M5:$O5,'OBS data OUTSIDE'!$M$54:$O$54,R$2)-$P5+$E5</f>
        <v>0.79666666666666663</v>
      </c>
      <c r="S5" s="204">
        <f>TREND('OBS data OUTSIDE'!$M5:$O5,'OBS data OUTSIDE'!$M$54:$O$54,S$2)-$P5+$E5</f>
        <v>0.79166666666666663</v>
      </c>
      <c r="T5" s="144"/>
      <c r="U5" s="158" t="s">
        <v>368</v>
      </c>
      <c r="V5" s="159">
        <f t="shared" si="4"/>
        <v>0.21999999999999997</v>
      </c>
      <c r="W5" s="144">
        <f t="shared" si="5"/>
        <v>0.25</v>
      </c>
      <c r="X5" s="144">
        <f t="shared" si="15"/>
        <v>4</v>
      </c>
      <c r="Y5" s="144">
        <f t="shared" si="16"/>
        <v>4</v>
      </c>
      <c r="Z5" s="144">
        <f t="shared" ref="Z5:Z11" si="17">AB5</f>
        <v>0.78</v>
      </c>
      <c r="AA5" s="182">
        <v>1</v>
      </c>
      <c r="AB5" s="147">
        <f t="shared" si="6"/>
        <v>0.78</v>
      </c>
      <c r="AC5" s="147">
        <f t="shared" si="7"/>
        <v>0.75</v>
      </c>
      <c r="AD5" s="147"/>
      <c r="AE5" s="165"/>
      <c r="AF5" s="100"/>
      <c r="AG5" s="166"/>
      <c r="AH5">
        <v>0.49</v>
      </c>
      <c r="AI5" s="165">
        <v>0.53</v>
      </c>
      <c r="AJ5" s="166">
        <v>0.56999999999999995</v>
      </c>
      <c r="AK5" s="177">
        <v>0.6</v>
      </c>
      <c r="AL5" s="177">
        <v>0.61</v>
      </c>
      <c r="AM5" s="177">
        <v>0.62</v>
      </c>
      <c r="AN5" s="177">
        <v>0.67</v>
      </c>
      <c r="AO5" s="177">
        <v>0.66</v>
      </c>
      <c r="AP5" s="177">
        <v>0.71</v>
      </c>
      <c r="AQ5" s="177">
        <v>0.72</v>
      </c>
      <c r="AR5" s="177">
        <v>0.77</v>
      </c>
      <c r="AS5" s="177">
        <v>0.73</v>
      </c>
      <c r="AT5" s="177">
        <v>0.79</v>
      </c>
      <c r="AU5" s="245">
        <v>0.75</v>
      </c>
      <c r="AV5" s="100">
        <v>0.79</v>
      </c>
      <c r="AW5" s="165">
        <v>0.8</v>
      </c>
      <c r="AX5" s="166">
        <v>0.85</v>
      </c>
      <c r="AY5" s="177">
        <v>0.75</v>
      </c>
      <c r="AZ5" s="166">
        <v>0.78</v>
      </c>
    </row>
    <row r="6" spans="1:66">
      <c r="A6" s="144" t="s">
        <v>165</v>
      </c>
      <c r="B6" s="144" t="s">
        <v>221</v>
      </c>
      <c r="C6" s="144" t="s">
        <v>322</v>
      </c>
      <c r="D6" s="144" t="s">
        <v>166</v>
      </c>
      <c r="E6" s="148">
        <f t="shared" si="8"/>
        <v>-1.1200000000000001</v>
      </c>
      <c r="F6" s="198">
        <f t="shared" si="9"/>
        <v>2</v>
      </c>
      <c r="G6">
        <f>Y6</f>
        <v>1</v>
      </c>
      <c r="H6" s="146">
        <f t="shared" si="10"/>
        <v>-3.3433333333333337</v>
      </c>
      <c r="I6" s="144">
        <f t="shared" si="1"/>
        <v>1</v>
      </c>
      <c r="J6" s="148">
        <f t="shared" si="11"/>
        <v>-1.2233333333333334</v>
      </c>
      <c r="K6" s="148">
        <f t="shared" si="12"/>
        <v>-1.2833333333333334</v>
      </c>
      <c r="L6" s="148">
        <f t="shared" si="13"/>
        <v>-1.3433333333333335</v>
      </c>
      <c r="M6" s="147">
        <f t="shared" si="14"/>
        <v>-18.999999999999993</v>
      </c>
      <c r="N6" s="147"/>
      <c r="O6" s="147">
        <f t="shared" si="3"/>
        <v>-18.999999999999993</v>
      </c>
      <c r="P6" s="146">
        <f>INDEX('OBS data INSIDE'!$E$3:$R$52,'OBS data INSIDE'!D6,$P$2)</f>
        <v>-1.1200000000000001</v>
      </c>
      <c r="Q6" s="204">
        <f>TREND('OBS data INSIDE'!$M6:$O6,'OBS data INSIDE'!$M$54:$O$54,Q$2)-$P6+$E6</f>
        <v>-1.2233333333333334</v>
      </c>
      <c r="R6" s="204">
        <f>TREND('OBS data INSIDE'!$M6:$O6,'OBS data INSIDE'!$M$54:$O$54,R$2)-$P6+$E6</f>
        <v>-1.2833333333333334</v>
      </c>
      <c r="S6" s="204">
        <f>TREND('OBS data INSIDE'!$M6:$O6,'OBS data INSIDE'!$M$54:$O$54,S$2)-$P6+$E6</f>
        <v>-1.3433333333333335</v>
      </c>
      <c r="T6" s="144">
        <v>30</v>
      </c>
      <c r="U6" s="158" t="s">
        <v>369</v>
      </c>
      <c r="V6" s="159">
        <f t="shared" si="4"/>
        <v>-0.48</v>
      </c>
      <c r="W6" s="144">
        <f t="shared" si="5"/>
        <v>3.12</v>
      </c>
      <c r="X6" s="144">
        <f t="shared" si="15"/>
        <v>6</v>
      </c>
      <c r="Y6" s="144">
        <f t="shared" si="16"/>
        <v>1</v>
      </c>
      <c r="Z6" s="144">
        <f>AC6</f>
        <v>-1.1200000000000001</v>
      </c>
      <c r="AA6" s="182">
        <v>2</v>
      </c>
      <c r="AB6" s="147">
        <f t="shared" si="6"/>
        <v>2.48</v>
      </c>
      <c r="AC6" s="147">
        <f t="shared" si="7"/>
        <v>-1.1200000000000001</v>
      </c>
      <c r="AD6" s="147"/>
      <c r="AE6" s="165"/>
      <c r="AF6" s="100"/>
      <c r="AG6" s="166">
        <v>-0.9</v>
      </c>
      <c r="AI6" s="165">
        <v>-0.85</v>
      </c>
      <c r="AJ6" s="166">
        <v>2.37</v>
      </c>
      <c r="AK6" s="177">
        <v>-0.8</v>
      </c>
      <c r="AL6" s="177">
        <v>2.25</v>
      </c>
      <c r="AM6" s="177">
        <v>-0.9</v>
      </c>
      <c r="AN6" s="177">
        <v>2.0499999999999998</v>
      </c>
      <c r="AO6" s="177">
        <v>-0.78</v>
      </c>
      <c r="AP6" s="177">
        <v>2.1</v>
      </c>
      <c r="AQ6" s="177">
        <v>-0.92</v>
      </c>
      <c r="AR6" s="177">
        <v>2.12</v>
      </c>
      <c r="AS6" s="177">
        <v>-0.75</v>
      </c>
      <c r="AU6" s="245">
        <v>-1</v>
      </c>
      <c r="AV6" s="100"/>
      <c r="AW6" s="165">
        <v>-1.19</v>
      </c>
      <c r="AX6" s="166">
        <v>2.2999999999999998</v>
      </c>
      <c r="AY6" s="177">
        <v>-1.1200000000000001</v>
      </c>
      <c r="AZ6" s="166">
        <v>2.48</v>
      </c>
    </row>
    <row r="7" spans="1:66">
      <c r="A7" s="144" t="s">
        <v>168</v>
      </c>
      <c r="B7" s="144" t="s">
        <v>222</v>
      </c>
      <c r="C7" s="144" t="s">
        <v>323</v>
      </c>
      <c r="D7" s="144" t="s">
        <v>167</v>
      </c>
      <c r="E7" s="148">
        <f t="shared" si="8"/>
        <v>-0.91</v>
      </c>
      <c r="F7" s="198">
        <f t="shared" si="9"/>
        <v>2</v>
      </c>
      <c r="G7">
        <f t="shared" si="0"/>
        <v>1</v>
      </c>
      <c r="H7" s="146">
        <f t="shared" si="10"/>
        <v>-3.0200000000000005</v>
      </c>
      <c r="I7" s="144">
        <f t="shared" si="1"/>
        <v>1</v>
      </c>
      <c r="J7" s="148">
        <f t="shared" si="11"/>
        <v>-0.9700000000000002</v>
      </c>
      <c r="K7" s="148">
        <f t="shared" si="12"/>
        <v>-0.99500000000000011</v>
      </c>
      <c r="L7" s="148">
        <f t="shared" si="13"/>
        <v>-1.0200000000000002</v>
      </c>
      <c r="M7" s="147">
        <f t="shared" si="14"/>
        <v>-13</v>
      </c>
      <c r="N7" s="147"/>
      <c r="O7" s="147">
        <f t="shared" si="3"/>
        <v>-13</v>
      </c>
      <c r="P7" s="146">
        <f>INDEX('OBS data INSIDE'!$E$3:$R$52,'OBS data INSIDE'!D7,$P$2)</f>
        <v>-0.91</v>
      </c>
      <c r="Q7" s="204">
        <f>TREND('OBS data INSIDE'!$M7:$O7,'OBS data INSIDE'!$M$54:$O$54,Q$2)-$P7+$E7</f>
        <v>-0.9700000000000002</v>
      </c>
      <c r="R7" s="204">
        <f>TREND('OBS data INSIDE'!$M7:$O7,'OBS data INSIDE'!$M$54:$O$54,R$2)-$P7+$E7</f>
        <v>-0.99500000000000011</v>
      </c>
      <c r="S7" s="204">
        <f>TREND('OBS data INSIDE'!$M7:$O7,'OBS data INSIDE'!$M$54:$O$54,S$2)-$P7+$E7</f>
        <v>-1.0200000000000002</v>
      </c>
      <c r="T7" s="144">
        <v>10</v>
      </c>
      <c r="U7" s="158" t="s">
        <v>368</v>
      </c>
      <c r="V7" s="159">
        <f t="shared" si="4"/>
        <v>2.91</v>
      </c>
      <c r="W7" s="144">
        <f t="shared" si="5"/>
        <v>2.91</v>
      </c>
      <c r="X7" s="144">
        <f t="shared" si="15"/>
        <v>1</v>
      </c>
      <c r="Y7" s="144">
        <f t="shared" si="16"/>
        <v>1</v>
      </c>
      <c r="Z7" s="144">
        <f t="shared" si="17"/>
        <v>-0.91</v>
      </c>
      <c r="AA7" s="182">
        <v>2</v>
      </c>
      <c r="AB7" s="147">
        <f t="shared" si="6"/>
        <v>-0.91</v>
      </c>
      <c r="AC7" s="147">
        <f t="shared" si="7"/>
        <v>-0.91</v>
      </c>
      <c r="AD7" s="147"/>
      <c r="AE7" s="165"/>
      <c r="AF7" s="100"/>
      <c r="AG7" s="166">
        <v>-0.92</v>
      </c>
      <c r="AI7" s="165">
        <v>-0.92</v>
      </c>
      <c r="AJ7" s="166">
        <v>0</v>
      </c>
      <c r="AK7" s="177">
        <v>-1.18</v>
      </c>
      <c r="AL7" s="177">
        <v>0</v>
      </c>
      <c r="AM7" s="177">
        <v>-1.08</v>
      </c>
      <c r="AN7" s="177">
        <v>0</v>
      </c>
      <c r="AO7" s="177">
        <v>-0.51</v>
      </c>
      <c r="AP7" s="177"/>
      <c r="AQ7" s="177">
        <v>-0.62</v>
      </c>
      <c r="AR7" s="177">
        <v>0</v>
      </c>
      <c r="AS7" s="177">
        <v>-0.78</v>
      </c>
      <c r="AT7" s="177"/>
      <c r="AU7" s="245">
        <v>-0.86</v>
      </c>
      <c r="AV7" s="100"/>
      <c r="AW7" s="165">
        <v>-0.99</v>
      </c>
      <c r="AX7" s="166"/>
      <c r="AY7" s="177">
        <v>-0.91</v>
      </c>
      <c r="AZ7" s="166"/>
    </row>
    <row r="8" spans="1:66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8"/>
        <v>0.46</v>
      </c>
      <c r="F8" s="198">
        <f t="shared" si="9"/>
        <v>2</v>
      </c>
      <c r="G8">
        <f t="shared" si="0"/>
        <v>1</v>
      </c>
      <c r="H8" s="146">
        <f t="shared" si="10"/>
        <v>-1.4</v>
      </c>
      <c r="I8" s="144">
        <f t="shared" si="1"/>
        <v>3</v>
      </c>
      <c r="J8" s="148">
        <f t="shared" si="11"/>
        <v>0.51</v>
      </c>
      <c r="K8" s="148">
        <f t="shared" si="12"/>
        <v>0.55500000000000005</v>
      </c>
      <c r="L8" s="148">
        <f t="shared" si="13"/>
        <v>0.6</v>
      </c>
      <c r="M8" s="147">
        <f t="shared" si="14"/>
        <v>6</v>
      </c>
      <c r="N8" s="147"/>
      <c r="O8" s="147">
        <f t="shared" si="3"/>
        <v>6</v>
      </c>
      <c r="P8" s="146">
        <f>INDEX('OBS data INSIDE'!$E$3:$R$52,'OBS data INSIDE'!D8,$P$2)</f>
        <v>0.46</v>
      </c>
      <c r="Q8" s="204">
        <f>TREND('OBS data INSIDE'!$M8:$O8,'OBS data INSIDE'!$M$54:$O$54,Q$2)-$P8+$E8</f>
        <v>0.51</v>
      </c>
      <c r="R8" s="204">
        <f>TREND('OBS data INSIDE'!$M8:$O8,'OBS data INSIDE'!$M$54:$O$54,R$2)-$P8+$E8</f>
        <v>0.55500000000000005</v>
      </c>
      <c r="S8" s="204">
        <f>TREND('OBS data INSIDE'!$M8:$O8,'OBS data INSIDE'!$M$54:$O$54,S$2)-$P8+$E8</f>
        <v>0.6</v>
      </c>
      <c r="T8" s="144">
        <v>15</v>
      </c>
      <c r="U8" s="158" t="s">
        <v>368</v>
      </c>
      <c r="V8" s="159">
        <f t="shared" si="4"/>
        <v>1.54</v>
      </c>
      <c r="W8" s="144">
        <f t="shared" si="5"/>
        <v>1.54</v>
      </c>
      <c r="X8" s="144">
        <f t="shared" si="15"/>
        <v>1</v>
      </c>
      <c r="Y8" s="144">
        <f t="shared" si="16"/>
        <v>1</v>
      </c>
      <c r="Z8" s="144">
        <f t="shared" si="17"/>
        <v>0.46</v>
      </c>
      <c r="AA8" s="182">
        <v>2</v>
      </c>
      <c r="AB8" s="147">
        <f t="shared" si="6"/>
        <v>0.46</v>
      </c>
      <c r="AC8" s="147">
        <f t="shared" si="7"/>
        <v>0.46</v>
      </c>
      <c r="AD8" s="147"/>
      <c r="AE8" s="165"/>
      <c r="AF8" s="100"/>
      <c r="AG8" s="166">
        <v>7.0000000000000007E-2</v>
      </c>
      <c r="AI8" s="165">
        <v>0.14000000000000001</v>
      </c>
      <c r="AJ8" s="167"/>
      <c r="AK8" s="177">
        <v>0.16</v>
      </c>
      <c r="AM8" s="177">
        <v>0.18</v>
      </c>
      <c r="AO8" s="177">
        <v>0.26</v>
      </c>
      <c r="AQ8" s="177">
        <v>0.3</v>
      </c>
      <c r="AS8" s="177">
        <v>0.38</v>
      </c>
      <c r="AU8" s="165">
        <v>0.37</v>
      </c>
      <c r="AV8" s="100"/>
      <c r="AW8" s="165">
        <v>0.43</v>
      </c>
      <c r="AX8" s="166"/>
      <c r="AY8" s="177">
        <v>0.46</v>
      </c>
      <c r="AZ8" s="166"/>
    </row>
    <row r="9" spans="1:66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8"/>
        <v>0.6</v>
      </c>
      <c r="F9" s="198">
        <f t="shared" si="9"/>
        <v>2</v>
      </c>
      <c r="G9">
        <f t="shared" si="0"/>
        <v>1</v>
      </c>
      <c r="H9" s="146">
        <f t="shared" si="10"/>
        <v>-1.1833333333333333</v>
      </c>
      <c r="I9" s="144">
        <f t="shared" si="1"/>
        <v>2</v>
      </c>
      <c r="J9" s="148">
        <f t="shared" si="11"/>
        <v>0.65666666666666673</v>
      </c>
      <c r="K9" s="148">
        <f t="shared" si="12"/>
        <v>0.73666666666666658</v>
      </c>
      <c r="L9" s="148">
        <f t="shared" si="13"/>
        <v>0.81666666666666665</v>
      </c>
      <c r="M9" s="147">
        <f t="shared" si="14"/>
        <v>1.0000000000000009</v>
      </c>
      <c r="N9" s="147"/>
      <c r="O9" s="147">
        <f t="shared" si="3"/>
        <v>1.0000000000000009</v>
      </c>
      <c r="P9" s="146">
        <f>INDEX('OBS data INSIDE'!$E$3:$R$52,'OBS data INSIDE'!D9,$P$2)</f>
        <v>0.6</v>
      </c>
      <c r="Q9" s="204">
        <f>TREND('OBS data INSIDE'!$M9:$O9,'OBS data INSIDE'!$M$54:$O$54,Q$2)-$P9+$E9</f>
        <v>0.65666666666666673</v>
      </c>
      <c r="R9" s="204">
        <f>TREND('OBS data INSIDE'!$M9:$O9,'OBS data INSIDE'!$M$54:$O$54,R$2)-$P9+$E9</f>
        <v>0.73666666666666658</v>
      </c>
      <c r="S9" s="204">
        <f>TREND('OBS data INSIDE'!$M9:$O9,'OBS data INSIDE'!$M$54:$O$54,S$2)-$P9+$E9</f>
        <v>0.81666666666666665</v>
      </c>
      <c r="T9" s="144">
        <v>30</v>
      </c>
      <c r="U9" s="158" t="s">
        <v>368</v>
      </c>
      <c r="V9" s="159">
        <f t="shared" si="4"/>
        <v>1.4</v>
      </c>
      <c r="W9" s="144">
        <f t="shared" si="5"/>
        <v>1.4</v>
      </c>
      <c r="X9" s="144">
        <f t="shared" si="15"/>
        <v>1</v>
      </c>
      <c r="Y9" s="144">
        <f t="shared" si="16"/>
        <v>1</v>
      </c>
      <c r="Z9" s="144">
        <f t="shared" si="17"/>
        <v>0.6</v>
      </c>
      <c r="AA9" s="182">
        <v>2</v>
      </c>
      <c r="AB9" s="147">
        <f t="shared" si="6"/>
        <v>0.6</v>
      </c>
      <c r="AC9" s="147">
        <f t="shared" si="7"/>
        <v>0.6</v>
      </c>
      <c r="AD9" s="147"/>
      <c r="AE9" s="165"/>
      <c r="AF9" s="100"/>
      <c r="AG9" s="166">
        <v>0.36</v>
      </c>
      <c r="AI9" s="165">
        <v>0.43</v>
      </c>
      <c r="AJ9" s="167"/>
      <c r="AK9" s="177">
        <v>0.3</v>
      </c>
      <c r="AM9" s="177">
        <v>0.54</v>
      </c>
      <c r="AO9" s="177">
        <v>0.64</v>
      </c>
      <c r="AQ9" s="177">
        <v>0.56000000000000005</v>
      </c>
      <c r="AS9" s="177">
        <v>0.56999999999999995</v>
      </c>
      <c r="AU9" s="165">
        <v>0.44</v>
      </c>
      <c r="AV9" s="100"/>
      <c r="AW9" s="165">
        <v>0.45</v>
      </c>
      <c r="AX9" s="166"/>
      <c r="AY9" s="177">
        <v>0.6</v>
      </c>
      <c r="AZ9" s="166"/>
    </row>
    <row r="10" spans="1:66">
      <c r="A10" s="144" t="s">
        <v>292</v>
      </c>
      <c r="B10" s="144" t="s">
        <v>311</v>
      </c>
      <c r="C10" s="144" t="s">
        <v>324</v>
      </c>
      <c r="D10" s="144" t="s">
        <v>294</v>
      </c>
      <c r="E10" s="148">
        <f t="shared" si="8"/>
        <v>3.44</v>
      </c>
      <c r="F10" s="198">
        <f t="shared" si="9"/>
        <v>2</v>
      </c>
      <c r="G10">
        <v>6</v>
      </c>
      <c r="H10" s="146">
        <f t="shared" si="10"/>
        <v>1.3799999999999994</v>
      </c>
      <c r="I10" s="144">
        <f t="shared" si="1"/>
        <v>1</v>
      </c>
      <c r="J10" s="148">
        <f t="shared" si="11"/>
        <v>3.4199999999999995</v>
      </c>
      <c r="K10" s="148">
        <f t="shared" si="12"/>
        <v>3.3999999999999995</v>
      </c>
      <c r="L10" s="148">
        <f t="shared" si="13"/>
        <v>3.3799999999999994</v>
      </c>
      <c r="M10" s="147">
        <f t="shared" si="14"/>
        <v>-2.0000000000000018</v>
      </c>
      <c r="N10" s="147"/>
      <c r="O10" s="147">
        <f t="shared" si="3"/>
        <v>-2.0000000000000018</v>
      </c>
      <c r="P10" s="146">
        <f>INDEX('OBS data INSIDE'!$E$3:$R$52,'OBS data INSIDE'!D10,$P$2)</f>
        <v>3.44</v>
      </c>
      <c r="Q10" s="204">
        <f>TREND('OBS data INSIDE'!$M10:$O10,'OBS data INSIDE'!$M$54:$O$54,Q$2)-$P10+$E10</f>
        <v>3.4199999999999995</v>
      </c>
      <c r="R10" s="204">
        <f>TREND('OBS data INSIDE'!$M10:$O10,'OBS data INSIDE'!$M$54:$O$54,R$2)-$P10+$E10</f>
        <v>3.3999999999999995</v>
      </c>
      <c r="S10" s="204">
        <f>TREND('OBS data INSIDE'!$M10:$O10,'OBS data INSIDE'!$M$54:$O$54,S$2)-$P10+$E10</f>
        <v>3.3799999999999994</v>
      </c>
      <c r="U10" s="158" t="s">
        <v>310</v>
      </c>
      <c r="V10" s="159">
        <f t="shared" si="4"/>
        <v>-1.44</v>
      </c>
      <c r="W10" s="144">
        <f t="shared" si="5"/>
        <v>-1.44</v>
      </c>
      <c r="X10" s="144"/>
      <c r="Y10" s="144"/>
      <c r="Z10" s="144">
        <f t="shared" si="17"/>
        <v>3.44</v>
      </c>
      <c r="AA10" s="182">
        <v>2</v>
      </c>
      <c r="AB10" s="147">
        <f t="shared" si="6"/>
        <v>3.44</v>
      </c>
      <c r="AC10" s="147">
        <f t="shared" si="7"/>
        <v>3.44</v>
      </c>
      <c r="AD10" s="147"/>
      <c r="AE10" s="165"/>
      <c r="AF10" s="100"/>
      <c r="AG10" s="166"/>
      <c r="AI10" s="165"/>
      <c r="AJ10" s="167"/>
      <c r="AK10" s="177">
        <v>0</v>
      </c>
      <c r="AM10" s="177">
        <v>0</v>
      </c>
      <c r="AO10" s="177">
        <v>3.5</v>
      </c>
      <c r="AP10" s="177">
        <v>3.5</v>
      </c>
      <c r="AQ10" s="177">
        <v>3.5</v>
      </c>
      <c r="AR10" s="177">
        <v>3.5</v>
      </c>
      <c r="AS10" s="177">
        <v>3.5</v>
      </c>
      <c r="AT10" s="177">
        <v>3.5</v>
      </c>
      <c r="AU10" s="158">
        <f>AS10-0.02</f>
        <v>3.48</v>
      </c>
      <c r="AV10" s="158">
        <f>AT10-0.02</f>
        <v>3.48</v>
      </c>
      <c r="AW10" s="158">
        <f>AU10-0.02</f>
        <v>3.46</v>
      </c>
      <c r="AX10" s="158">
        <f>AV10-0.02</f>
        <v>3.46</v>
      </c>
      <c r="AY10" s="158">
        <f>AW10-0.02</f>
        <v>3.44</v>
      </c>
      <c r="AZ10" s="158">
        <f>AX10-0.02</f>
        <v>3.44</v>
      </c>
      <c r="BA10" s="178" t="s">
        <v>378</v>
      </c>
    </row>
    <row r="11" spans="1:66">
      <c r="A11" s="144" t="s">
        <v>293</v>
      </c>
      <c r="B11" s="144" t="s">
        <v>312</v>
      </c>
      <c r="C11" s="144" t="s">
        <v>325</v>
      </c>
      <c r="D11" s="144" t="s">
        <v>295</v>
      </c>
      <c r="E11" s="148">
        <f t="shared" si="8"/>
        <v>3.44</v>
      </c>
      <c r="F11" s="198">
        <f t="shared" si="9"/>
        <v>2</v>
      </c>
      <c r="G11">
        <v>6</v>
      </c>
      <c r="H11" s="146">
        <f t="shared" si="10"/>
        <v>1.3799999999999994</v>
      </c>
      <c r="I11" s="144">
        <f t="shared" si="1"/>
        <v>1</v>
      </c>
      <c r="J11" s="148">
        <f t="shared" si="11"/>
        <v>3.4199999999999995</v>
      </c>
      <c r="K11" s="148">
        <f t="shared" si="12"/>
        <v>3.3999999999999995</v>
      </c>
      <c r="L11" s="148">
        <f t="shared" si="13"/>
        <v>3.3799999999999994</v>
      </c>
      <c r="M11" s="147">
        <f t="shared" si="14"/>
        <v>-2.0000000000000018</v>
      </c>
      <c r="N11" s="147"/>
      <c r="O11" s="147">
        <f t="shared" si="3"/>
        <v>-2.0000000000000018</v>
      </c>
      <c r="P11" s="146">
        <f>INDEX('OBS data INSIDE'!$E$3:$R$52,'OBS data INSIDE'!D11,$P$2)</f>
        <v>3.44</v>
      </c>
      <c r="Q11" s="204">
        <f>TREND('OBS data INSIDE'!$M11:$O11,'OBS data INSIDE'!$M$54:$O$54,Q$2)-$P11+$E11</f>
        <v>3.4199999999999995</v>
      </c>
      <c r="R11" s="204">
        <f>TREND('OBS data INSIDE'!$M11:$O11,'OBS data INSIDE'!$M$54:$O$54,R$2)-$P11+$E11</f>
        <v>3.3999999999999995</v>
      </c>
      <c r="S11" s="204">
        <f>TREND('OBS data INSIDE'!$M11:$O11,'OBS data INSIDE'!$M$54:$O$54,S$2)-$P11+$E11</f>
        <v>3.3799999999999994</v>
      </c>
      <c r="U11" s="158" t="s">
        <v>310</v>
      </c>
      <c r="V11" s="159">
        <f t="shared" si="4"/>
        <v>-1.44</v>
      </c>
      <c r="W11" s="144">
        <f t="shared" si="5"/>
        <v>-1.44</v>
      </c>
      <c r="X11" s="144"/>
      <c r="Y11" s="144"/>
      <c r="Z11" s="144">
        <f t="shared" si="17"/>
        <v>3.44</v>
      </c>
      <c r="AA11" s="182">
        <v>2</v>
      </c>
      <c r="AB11" s="147">
        <f t="shared" si="6"/>
        <v>3.44</v>
      </c>
      <c r="AC11" s="147">
        <f t="shared" si="7"/>
        <v>3.44</v>
      </c>
      <c r="AD11" s="147"/>
      <c r="AE11" s="165"/>
      <c r="AF11" s="100"/>
      <c r="AG11" s="166"/>
      <c r="AI11" s="177">
        <v>1.02</v>
      </c>
      <c r="AJ11">
        <v>1.94</v>
      </c>
      <c r="AK11" s="177">
        <v>1.02</v>
      </c>
      <c r="AL11">
        <v>1.94</v>
      </c>
      <c r="AM11" s="177">
        <v>1.02</v>
      </c>
      <c r="AN11" s="177">
        <v>1.94</v>
      </c>
      <c r="AO11" s="177">
        <v>3.5</v>
      </c>
      <c r="AP11" s="177">
        <v>3.5</v>
      </c>
      <c r="AQ11" s="177">
        <v>3.5</v>
      </c>
      <c r="AR11" s="177">
        <v>3.5</v>
      </c>
      <c r="AS11" s="177">
        <v>3.5</v>
      </c>
      <c r="AT11" s="177">
        <v>3.5</v>
      </c>
      <c r="AU11" s="158">
        <f>AS11-0.02</f>
        <v>3.48</v>
      </c>
      <c r="AV11" s="158">
        <f>AT11-0.02</f>
        <v>3.48</v>
      </c>
      <c r="AW11" s="158">
        <f>AU11-0.02</f>
        <v>3.46</v>
      </c>
      <c r="AX11" s="158">
        <f>AV11-0.02</f>
        <v>3.46</v>
      </c>
      <c r="AY11" s="158">
        <f>AW11-0.02</f>
        <v>3.44</v>
      </c>
      <c r="AZ11" s="158">
        <f>AX11-0.02</f>
        <v>3.44</v>
      </c>
      <c r="BA11" s="178" t="s">
        <v>378</v>
      </c>
    </row>
    <row r="12" spans="1:66">
      <c r="A12" s="187"/>
      <c r="B12" s="187"/>
      <c r="C12" s="187"/>
      <c r="D12" s="187"/>
      <c r="E12" s="148"/>
      <c r="F12" s="186"/>
      <c r="G12" s="187"/>
      <c r="H12" s="187"/>
      <c r="I12" s="185"/>
      <c r="J12" s="185"/>
      <c r="K12" s="185"/>
      <c r="L12" s="185"/>
      <c r="M12" s="188"/>
      <c r="N12" s="188"/>
      <c r="O12" s="188"/>
      <c r="P12" s="188"/>
      <c r="Q12" s="188"/>
      <c r="R12" s="188"/>
      <c r="S12" s="188"/>
      <c r="T12" s="185"/>
      <c r="U12" s="185"/>
      <c r="V12" s="190"/>
      <c r="W12" s="185"/>
      <c r="X12" s="185"/>
      <c r="Y12" s="185"/>
      <c r="Z12" s="185"/>
      <c r="AA12" s="188"/>
      <c r="AB12" s="147">
        <f t="shared" si="6"/>
        <v>0</v>
      </c>
      <c r="AC12" s="147">
        <f t="shared" si="7"/>
        <v>0</v>
      </c>
      <c r="AD12" s="188"/>
      <c r="AE12" s="191"/>
      <c r="AF12" s="192"/>
      <c r="AG12" s="193"/>
      <c r="AH12" s="187"/>
      <c r="AI12" s="191"/>
      <c r="AJ12" s="193"/>
      <c r="AK12" s="187"/>
      <c r="AL12" s="187"/>
      <c r="AM12" s="187"/>
      <c r="AN12" s="187"/>
      <c r="AU12" s="165"/>
      <c r="AV12" s="100"/>
      <c r="AW12" s="165"/>
      <c r="AX12" s="166"/>
      <c r="AY12" s="100"/>
      <c r="AZ12" s="166"/>
    </row>
    <row r="13" spans="1:66">
      <c r="B13" s="144" t="s">
        <v>173</v>
      </c>
      <c r="E13" s="148"/>
      <c r="F13" s="146"/>
      <c r="H13" s="144"/>
      <c r="I13" s="144"/>
      <c r="J13" s="144"/>
      <c r="K13" s="144"/>
      <c r="L13" s="144"/>
      <c r="M13" s="147"/>
      <c r="N13" s="147"/>
      <c r="O13" s="147"/>
      <c r="P13" s="147"/>
      <c r="Q13" s="147"/>
      <c r="R13" s="147"/>
      <c r="S13" s="147"/>
      <c r="T13" s="144"/>
      <c r="U13" s="144"/>
      <c r="V13" s="159"/>
      <c r="W13" s="144"/>
      <c r="X13" s="144"/>
      <c r="Y13" s="144"/>
      <c r="Z13" s="144"/>
      <c r="AA13" s="182"/>
      <c r="AB13" s="147">
        <f t="shared" si="6"/>
        <v>0</v>
      </c>
      <c r="AC13" s="147">
        <f t="shared" si="7"/>
        <v>0</v>
      </c>
      <c r="AD13" s="147"/>
      <c r="AE13" s="165"/>
      <c r="AF13" s="100"/>
      <c r="AG13" s="166"/>
      <c r="AI13" s="165"/>
      <c r="AJ13" s="166"/>
      <c r="AU13" s="165"/>
      <c r="AV13" s="100"/>
      <c r="AW13" s="165"/>
      <c r="AX13" s="166"/>
      <c r="AY13" s="100"/>
      <c r="AZ13" s="166"/>
    </row>
    <row r="14" spans="1:66">
      <c r="A14" s="144" t="s">
        <v>176</v>
      </c>
      <c r="B14" s="144" t="s">
        <v>212</v>
      </c>
      <c r="C14" t="s">
        <v>326</v>
      </c>
      <c r="D14" t="s">
        <v>175</v>
      </c>
      <c r="E14" s="254">
        <f>Z14</f>
        <v>2.02</v>
      </c>
      <c r="F14" s="198">
        <f>AA14</f>
        <v>2</v>
      </c>
      <c r="G14">
        <f t="shared" si="0"/>
        <v>6</v>
      </c>
      <c r="H14" s="146">
        <f>L14-AA14</f>
        <v>-2.6666666666666838E-2</v>
      </c>
      <c r="I14" s="144">
        <f>IF(M14&lt;1,1,IF(M14&lt;3,2,IF(M14&lt;8,3,IF(M14&lt;15,4,5))))</f>
        <v>1</v>
      </c>
      <c r="J14" s="148">
        <f t="shared" ref="J14" si="18">Q14</f>
        <v>2.0133333333333332</v>
      </c>
      <c r="K14" s="148">
        <f t="shared" ref="K14" si="19">R14</f>
        <v>1.9933333333333332</v>
      </c>
      <c r="L14" s="148">
        <f t="shared" ref="L14" si="20">S14</f>
        <v>1.9733333333333332</v>
      </c>
      <c r="M14" s="147">
        <f>(AW14-AU14)*100</f>
        <v>-1.0000000000000009</v>
      </c>
      <c r="N14" s="147"/>
      <c r="O14" s="147">
        <f t="shared" ref="O14:O31" si="21">(AW14-AU14)*100</f>
        <v>-1.0000000000000009</v>
      </c>
      <c r="P14" s="146">
        <f>INDEX('OBS data OUTSIDE'!$E$3:$R$52,'OBS data OUTSIDE'!D14,$P$2)</f>
        <v>2.02</v>
      </c>
      <c r="Q14" s="204">
        <f>TREND('OBS data OUTSIDE'!$M14:$O14,'OBS data OUTSIDE'!$M$54:$O$54,Q$2)-$P14+$E14</f>
        <v>2.0133333333333332</v>
      </c>
      <c r="R14" s="204">
        <f>TREND('OBS data OUTSIDE'!$M14:$O14,'OBS data OUTSIDE'!$M$54:$O$54,R$2)-$P14+$E14</f>
        <v>1.9933333333333332</v>
      </c>
      <c r="S14" s="204">
        <f>TREND('OBS data OUTSIDE'!$M14:$O14,'OBS data OUTSIDE'!$M$54:$O$54,S$2)-$P14+$E14</f>
        <v>1.9733333333333332</v>
      </c>
      <c r="T14" s="144"/>
      <c r="U14" s="158" t="s">
        <v>368</v>
      </c>
      <c r="V14" s="159">
        <f t="shared" ref="V14:V27" si="22">$AA14-AB14</f>
        <v>-2.0000000000000018E-2</v>
      </c>
      <c r="W14" s="144">
        <f t="shared" ref="W14:W27" si="23">$AA14-AC14</f>
        <v>0.5</v>
      </c>
      <c r="X14" s="144">
        <f>IF(V14&gt;0.8,1,IF(V14&gt;0.5,2,IF(V14&gt;0.3,3,IF(V14&gt;0.1,4,IF(V14&gt;0,5,6)))))</f>
        <v>6</v>
      </c>
      <c r="Y14" s="144">
        <f>IF(W14&gt;0.8,1,IF(W14&gt;0.5,2,IF(W14&gt;0.3,3,IF(W14&gt;0.1,4,IF(W14&gt;0,5,6)))))</f>
        <v>3</v>
      </c>
      <c r="Z14" s="144">
        <f t="shared" ref="Z14:Z48" si="24">AB14</f>
        <v>2.02</v>
      </c>
      <c r="AA14" s="182">
        <v>2</v>
      </c>
      <c r="AB14" s="147">
        <f t="shared" si="6"/>
        <v>2.02</v>
      </c>
      <c r="AC14" s="147">
        <f t="shared" si="7"/>
        <v>1.5</v>
      </c>
      <c r="AD14" s="147"/>
      <c r="AE14" s="165"/>
      <c r="AF14" s="100"/>
      <c r="AG14" s="166">
        <v>1.29</v>
      </c>
      <c r="AH14">
        <v>1.92</v>
      </c>
      <c r="AI14" s="165">
        <v>1.29</v>
      </c>
      <c r="AJ14" s="166">
        <v>2</v>
      </c>
      <c r="AK14" s="177">
        <v>1.34</v>
      </c>
      <c r="AL14" s="177">
        <v>2.0499999999999998</v>
      </c>
      <c r="AM14" s="177">
        <v>1.4</v>
      </c>
      <c r="AN14" s="177">
        <v>2.02</v>
      </c>
      <c r="AO14" s="177">
        <v>1.44</v>
      </c>
      <c r="AP14" s="177">
        <v>2.04</v>
      </c>
      <c r="AQ14" s="177">
        <v>1.48</v>
      </c>
      <c r="AR14" s="177">
        <v>2.06</v>
      </c>
      <c r="AS14" s="177">
        <v>1.5</v>
      </c>
      <c r="AT14" s="177">
        <v>2.0499999999999998</v>
      </c>
      <c r="AU14" s="245">
        <v>1.51</v>
      </c>
      <c r="AV14" s="177">
        <v>2.06</v>
      </c>
      <c r="AW14" s="165">
        <v>1.5</v>
      </c>
      <c r="AX14" s="166">
        <v>2.02</v>
      </c>
      <c r="AY14" s="177">
        <v>1.5</v>
      </c>
      <c r="AZ14" s="166">
        <v>2.02</v>
      </c>
    </row>
    <row r="15" spans="1:66">
      <c r="A15" s="144" t="s">
        <v>174</v>
      </c>
      <c r="B15" s="144" t="s">
        <v>213</v>
      </c>
      <c r="C15" s="144" t="s">
        <v>304</v>
      </c>
      <c r="D15" s="144" t="s">
        <v>304</v>
      </c>
      <c r="E15" s="254">
        <f t="shared" ref="E15:F30" si="25">Z15</f>
        <v>1.04</v>
      </c>
      <c r="F15" s="198">
        <f t="shared" si="25"/>
        <v>1</v>
      </c>
      <c r="G15">
        <f t="shared" si="0"/>
        <v>6</v>
      </c>
      <c r="H15" s="146">
        <f t="shared" ref="H15:H31" si="26">L15-AA15</f>
        <v>6.8333333333333357E-2</v>
      </c>
      <c r="I15" s="144">
        <f t="shared" ref="I15:I27" si="27">IF(M15&lt;1,1,IF(M15&lt;3,2,IF(M15&lt;8,3,IF(M15&lt;15,4,5))))</f>
        <v>2</v>
      </c>
      <c r="J15" s="148">
        <f t="shared" ref="J15:J31" si="28">Q15</f>
        <v>1.0383333333333333</v>
      </c>
      <c r="K15" s="148">
        <f t="shared" ref="K15:K31" si="29">R15</f>
        <v>1.0533333333333335</v>
      </c>
      <c r="L15" s="148">
        <f t="shared" ref="L15:L31" si="30">S15</f>
        <v>1.0683333333333334</v>
      </c>
      <c r="M15" s="147">
        <f t="shared" ref="M15:M31" si="31">(AW15-AU15)*100</f>
        <v>2.0000000000000018</v>
      </c>
      <c r="N15" s="147"/>
      <c r="O15" s="147">
        <f t="shared" si="21"/>
        <v>2.0000000000000018</v>
      </c>
      <c r="P15" s="146">
        <f>INDEX('OBS data OUTSIDE'!$E$3:$R$52,'OBS data OUTSIDE'!D15,$P$2)</f>
        <v>1.04</v>
      </c>
      <c r="Q15" s="204">
        <f>TREND('OBS data OUTSIDE'!$M15:$O15,'OBS data OUTSIDE'!$M$54:$O$54,Q$2)-$P15+$E15</f>
        <v>1.0383333333333333</v>
      </c>
      <c r="R15" s="204">
        <f>TREND('OBS data OUTSIDE'!$M15:$O15,'OBS data OUTSIDE'!$M$54:$O$54,R$2)-$P15+$E15</f>
        <v>1.0533333333333335</v>
      </c>
      <c r="S15" s="204">
        <f>TREND('OBS data OUTSIDE'!$M15:$O15,'OBS data OUTSIDE'!$M$54:$O$54,S$2)-$P15+$E15</f>
        <v>1.0683333333333334</v>
      </c>
      <c r="T15" s="144"/>
      <c r="U15" s="158" t="s">
        <v>368</v>
      </c>
      <c r="V15" s="159">
        <f t="shared" si="22"/>
        <v>-4.0000000000000036E-2</v>
      </c>
      <c r="W15" s="144">
        <f t="shared" si="23"/>
        <v>5.0000000000000044E-2</v>
      </c>
      <c r="X15" s="144">
        <f t="shared" ref="X15:X20" si="32">IF(V15&gt;0.8,1,IF(V15&gt;0.5,2,IF(V15&gt;0.3,3,IF(V15&gt;0.1,4,IF(V15&gt;0,5,6)))))</f>
        <v>6</v>
      </c>
      <c r="Y15" s="144">
        <f t="shared" ref="Y15:Y20" si="33">IF(W15&gt;0.8,1,IF(W15&gt;0.5,2,IF(W15&gt;0.3,3,IF(W15&gt;0.1,4,IF(W15&gt;0,5,6)))))</f>
        <v>5</v>
      </c>
      <c r="Z15" s="144">
        <f t="shared" si="24"/>
        <v>1.04</v>
      </c>
      <c r="AA15" s="182">
        <v>1</v>
      </c>
      <c r="AB15" s="147">
        <f t="shared" si="6"/>
        <v>1.04</v>
      </c>
      <c r="AC15" s="147">
        <f t="shared" si="7"/>
        <v>0.95</v>
      </c>
      <c r="AD15" s="147"/>
      <c r="AE15" s="165"/>
      <c r="AF15" s="100"/>
      <c r="AG15" s="166">
        <v>0.6</v>
      </c>
      <c r="AI15" s="165">
        <v>0.65</v>
      </c>
      <c r="AJ15" s="166">
        <v>0.71</v>
      </c>
      <c r="AK15" s="177">
        <v>0.7</v>
      </c>
      <c r="AL15" s="177">
        <v>0.76</v>
      </c>
      <c r="AM15" s="177">
        <v>0.76</v>
      </c>
      <c r="AN15" s="177">
        <v>0.84</v>
      </c>
      <c r="AO15" s="177">
        <v>0.8</v>
      </c>
      <c r="AP15" s="177">
        <v>0.88</v>
      </c>
      <c r="AQ15" s="177">
        <v>0.85</v>
      </c>
      <c r="AR15" s="177">
        <v>0.92</v>
      </c>
      <c r="AS15" s="177">
        <v>0.88</v>
      </c>
      <c r="AT15" s="177">
        <v>0.97</v>
      </c>
      <c r="AU15" s="245">
        <v>0.91</v>
      </c>
      <c r="AV15" s="177">
        <v>1.01</v>
      </c>
      <c r="AW15" s="165">
        <v>0.93</v>
      </c>
      <c r="AX15" s="166">
        <v>1.02</v>
      </c>
      <c r="AY15" s="177">
        <v>0.95</v>
      </c>
      <c r="AZ15" s="166">
        <v>1.04</v>
      </c>
    </row>
    <row r="16" spans="1:66">
      <c r="A16" s="144" t="s">
        <v>178</v>
      </c>
      <c r="B16" s="144" t="s">
        <v>214</v>
      </c>
      <c r="C16" t="s">
        <v>177</v>
      </c>
      <c r="D16" t="s">
        <v>177</v>
      </c>
      <c r="E16" s="254">
        <f t="shared" si="25"/>
        <v>1.64</v>
      </c>
      <c r="F16" s="198">
        <f t="shared" si="25"/>
        <v>2</v>
      </c>
      <c r="G16">
        <f t="shared" si="0"/>
        <v>3</v>
      </c>
      <c r="H16" s="146">
        <f t="shared" si="26"/>
        <v>-0.3683333333333334</v>
      </c>
      <c r="I16" s="144">
        <f t="shared" si="27"/>
        <v>1</v>
      </c>
      <c r="J16" s="148">
        <f t="shared" si="28"/>
        <v>1.6416666666666666</v>
      </c>
      <c r="K16" s="148">
        <f t="shared" si="29"/>
        <v>1.6366666666666667</v>
      </c>
      <c r="L16" s="148">
        <f t="shared" si="30"/>
        <v>1.6316666666666666</v>
      </c>
      <c r="M16" s="147">
        <f t="shared" si="31"/>
        <v>-1.0000000000000009</v>
      </c>
      <c r="N16" s="147"/>
      <c r="O16" s="147">
        <f t="shared" si="21"/>
        <v>-1.0000000000000009</v>
      </c>
      <c r="P16" s="146">
        <f>INDEX('OBS data OUTSIDE'!$E$3:$R$52,'OBS data OUTSIDE'!D16,$P$2)</f>
        <v>1.64</v>
      </c>
      <c r="Q16" s="204">
        <f>TREND('OBS data OUTSIDE'!$M16:$O16,'OBS data OUTSIDE'!$M$54:$O$54,Q$2)-$P16+$E16</f>
        <v>1.6416666666666666</v>
      </c>
      <c r="R16" s="204">
        <f>TREND('OBS data OUTSIDE'!$M16:$O16,'OBS data OUTSIDE'!$M$54:$O$54,R$2)-$P16+$E16</f>
        <v>1.6366666666666667</v>
      </c>
      <c r="S16" s="204">
        <f>TREND('OBS data OUTSIDE'!$M16:$O16,'OBS data OUTSIDE'!$M$54:$O$54,S$2)-$P16+$E16</f>
        <v>1.6316666666666666</v>
      </c>
      <c r="T16" s="144"/>
      <c r="U16" s="158" t="s">
        <v>368</v>
      </c>
      <c r="V16" s="159">
        <f t="shared" si="22"/>
        <v>0.3600000000000001</v>
      </c>
      <c r="W16" s="144">
        <f t="shared" si="23"/>
        <v>0.79</v>
      </c>
      <c r="X16" s="144">
        <f t="shared" si="32"/>
        <v>3</v>
      </c>
      <c r="Y16" s="144">
        <f t="shared" si="33"/>
        <v>2</v>
      </c>
      <c r="Z16" s="144">
        <f t="shared" si="24"/>
        <v>1.64</v>
      </c>
      <c r="AA16" s="182">
        <v>2</v>
      </c>
      <c r="AB16" s="147">
        <f t="shared" si="6"/>
        <v>1.64</v>
      </c>
      <c r="AC16" s="147">
        <f t="shared" si="7"/>
        <v>1.21</v>
      </c>
      <c r="AD16" s="147"/>
      <c r="AE16" s="165"/>
      <c r="AF16" s="100"/>
      <c r="AG16" s="166">
        <v>0.92</v>
      </c>
      <c r="AH16">
        <v>1.5</v>
      </c>
      <c r="AI16" s="165">
        <v>0.96</v>
      </c>
      <c r="AJ16" s="166">
        <v>1.55</v>
      </c>
      <c r="AK16" s="177">
        <v>1</v>
      </c>
      <c r="AL16" s="177">
        <v>1.61</v>
      </c>
      <c r="AM16" s="177">
        <v>1.08</v>
      </c>
      <c r="AN16" s="177">
        <v>1.64</v>
      </c>
      <c r="AO16" s="177">
        <v>1.1299999999999999</v>
      </c>
      <c r="AP16" s="177">
        <v>1.65</v>
      </c>
      <c r="AQ16" s="177">
        <v>1.17</v>
      </c>
      <c r="AR16" s="177">
        <v>1.65</v>
      </c>
      <c r="AS16" s="177">
        <v>1.19</v>
      </c>
      <c r="AT16" s="177">
        <v>1.66</v>
      </c>
      <c r="AU16" s="245">
        <v>1.21</v>
      </c>
      <c r="AV16" s="177">
        <v>1.65</v>
      </c>
      <c r="AW16" s="165">
        <v>1.2</v>
      </c>
      <c r="AX16" s="166">
        <v>1.65</v>
      </c>
      <c r="AY16" s="177">
        <v>1.21</v>
      </c>
      <c r="AZ16" s="166">
        <v>1.64</v>
      </c>
    </row>
    <row r="17" spans="1:53">
      <c r="A17" s="144" t="s">
        <v>180</v>
      </c>
      <c r="B17" s="144" t="s">
        <v>215</v>
      </c>
      <c r="C17" t="s">
        <v>179</v>
      </c>
      <c r="D17" t="s">
        <v>179</v>
      </c>
      <c r="E17" s="254">
        <f t="shared" si="25"/>
        <v>1.83</v>
      </c>
      <c r="F17" s="198">
        <f t="shared" si="25"/>
        <v>2</v>
      </c>
      <c r="G17">
        <f t="shared" si="0"/>
        <v>4</v>
      </c>
      <c r="H17" s="146">
        <f t="shared" si="26"/>
        <v>-0.18666666666666654</v>
      </c>
      <c r="I17" s="144">
        <f t="shared" si="27"/>
        <v>1</v>
      </c>
      <c r="J17" s="148">
        <f t="shared" si="28"/>
        <v>1.8333333333333335</v>
      </c>
      <c r="K17" s="148">
        <f t="shared" si="29"/>
        <v>1.8233333333333335</v>
      </c>
      <c r="L17" s="148">
        <f t="shared" si="30"/>
        <v>1.8133333333333335</v>
      </c>
      <c r="M17" s="147">
        <f t="shared" si="31"/>
        <v>-4.0000000000000036</v>
      </c>
      <c r="N17" s="147"/>
      <c r="O17" s="147">
        <f t="shared" si="21"/>
        <v>-4.0000000000000036</v>
      </c>
      <c r="P17" s="146">
        <f>INDEX('OBS data OUTSIDE'!$E$3:$R$52,'OBS data OUTSIDE'!D17,$P$2)</f>
        <v>1.83</v>
      </c>
      <c r="Q17" s="204">
        <f>TREND('OBS data OUTSIDE'!$M17:$O17,'OBS data OUTSIDE'!$M$54:$O$54,Q$2)-$P17+$E17</f>
        <v>1.8333333333333335</v>
      </c>
      <c r="R17" s="204">
        <f>TREND('OBS data OUTSIDE'!$M17:$O17,'OBS data OUTSIDE'!$M$54:$O$54,R$2)-$P17+$E17</f>
        <v>1.8233333333333335</v>
      </c>
      <c r="S17" s="204">
        <f>TREND('OBS data OUTSIDE'!$M17:$O17,'OBS data OUTSIDE'!$M$54:$O$54,S$2)-$P17+$E17</f>
        <v>1.8133333333333335</v>
      </c>
      <c r="T17" s="144"/>
      <c r="U17" s="158" t="s">
        <v>368</v>
      </c>
      <c r="V17" s="159">
        <f t="shared" si="22"/>
        <v>0.16999999999999993</v>
      </c>
      <c r="W17" s="144">
        <f t="shared" si="23"/>
        <v>0.62000000000000011</v>
      </c>
      <c r="X17" s="144">
        <f t="shared" si="32"/>
        <v>4</v>
      </c>
      <c r="Y17" s="144">
        <f t="shared" si="33"/>
        <v>2</v>
      </c>
      <c r="Z17" s="144">
        <f t="shared" si="24"/>
        <v>1.83</v>
      </c>
      <c r="AA17" s="182">
        <v>2</v>
      </c>
      <c r="AB17" s="147">
        <f t="shared" ref="AB17:AB21" si="34">MAX(AY17:AZ17)</f>
        <v>1.83</v>
      </c>
      <c r="AC17" s="147">
        <f t="shared" ref="AC17:AC21" si="35">MIN(AY17:AZ17)</f>
        <v>1.38</v>
      </c>
      <c r="AD17" s="147"/>
      <c r="AE17" s="165">
        <v>1.62</v>
      </c>
      <c r="AF17" s="100">
        <v>2.42</v>
      </c>
      <c r="AG17" s="166">
        <v>1.4</v>
      </c>
      <c r="AH17">
        <v>1.72</v>
      </c>
      <c r="AI17" s="165">
        <v>1.44</v>
      </c>
      <c r="AJ17" s="166">
        <v>1.73</v>
      </c>
      <c r="AK17" s="177">
        <v>1.46</v>
      </c>
      <c r="AL17" s="177">
        <v>1.73</v>
      </c>
      <c r="AM17" s="177">
        <v>1.35</v>
      </c>
      <c r="AN17" s="177">
        <v>1.83</v>
      </c>
      <c r="AO17" s="177">
        <v>1.39</v>
      </c>
      <c r="AP17" s="177">
        <v>1.81</v>
      </c>
      <c r="AQ17" s="177">
        <v>1.39</v>
      </c>
      <c r="AR17" s="177">
        <v>1.82</v>
      </c>
      <c r="AS17" s="177">
        <v>1.42</v>
      </c>
      <c r="AT17" s="177">
        <v>1.84</v>
      </c>
      <c r="AU17" s="245">
        <v>1.42</v>
      </c>
      <c r="AV17" s="177">
        <v>1.85</v>
      </c>
      <c r="AW17" s="165">
        <v>1.38</v>
      </c>
      <c r="AX17" s="166">
        <v>1.85</v>
      </c>
      <c r="AY17" s="177">
        <v>1.38</v>
      </c>
      <c r="AZ17" s="166">
        <v>1.83</v>
      </c>
    </row>
    <row r="18" spans="1:53">
      <c r="A18" s="145" t="s">
        <v>197</v>
      </c>
      <c r="B18" s="144" t="s">
        <v>216</v>
      </c>
      <c r="C18" s="145" t="s">
        <v>316</v>
      </c>
      <c r="D18" s="145" t="s">
        <v>198</v>
      </c>
      <c r="E18" s="148">
        <f t="shared" si="25"/>
        <v>1.65</v>
      </c>
      <c r="F18" s="198">
        <f t="shared" si="25"/>
        <v>2</v>
      </c>
      <c r="G18">
        <f t="shared" si="0"/>
        <v>3</v>
      </c>
      <c r="H18" s="146">
        <f t="shared" si="26"/>
        <v>-0.44333333333333336</v>
      </c>
      <c r="I18" s="144">
        <f t="shared" si="27"/>
        <v>1</v>
      </c>
      <c r="J18" s="148">
        <f t="shared" si="28"/>
        <v>1.6166666666666667</v>
      </c>
      <c r="K18" s="148">
        <f t="shared" si="29"/>
        <v>1.5866666666666664</v>
      </c>
      <c r="L18" s="148">
        <f t="shared" si="30"/>
        <v>1.5566666666666666</v>
      </c>
      <c r="M18" s="147">
        <f t="shared" si="31"/>
        <v>-4.0000000000000036</v>
      </c>
      <c r="N18" s="147"/>
      <c r="O18" s="147">
        <f t="shared" si="21"/>
        <v>-4.0000000000000036</v>
      </c>
      <c r="P18" s="146">
        <f>INDEX('OBS data INSIDE'!$E$3:$R$52,'OBS data INSIDE'!D18,$P$2)</f>
        <v>1.65</v>
      </c>
      <c r="Q18" s="204">
        <f>TREND('OBS data INSIDE'!$M18:$O18,'OBS data INSIDE'!$M$54:$O$54,Q$2)-$P18+$E18</f>
        <v>1.6166666666666667</v>
      </c>
      <c r="R18" s="204">
        <f>TREND('OBS data INSIDE'!$M18:$O18,'OBS data INSIDE'!$M$54:$O$54,R$2)-$P18+$E18</f>
        <v>1.5866666666666664</v>
      </c>
      <c r="S18" s="204">
        <f>TREND('OBS data INSIDE'!$M18:$O18,'OBS data INSIDE'!$M$54:$O$54,S$2)-$P18+$E18</f>
        <v>1.5566666666666666</v>
      </c>
      <c r="T18" s="144"/>
      <c r="U18" s="158" t="s">
        <v>368</v>
      </c>
      <c r="V18" s="159">
        <f t="shared" si="22"/>
        <v>0.35000000000000009</v>
      </c>
      <c r="W18" s="144">
        <f t="shared" si="23"/>
        <v>0.35000000000000009</v>
      </c>
      <c r="X18" s="144">
        <f t="shared" si="32"/>
        <v>3</v>
      </c>
      <c r="Y18" s="144">
        <f t="shared" si="33"/>
        <v>3</v>
      </c>
      <c r="Z18" s="144">
        <f t="shared" si="24"/>
        <v>1.65</v>
      </c>
      <c r="AA18" s="182">
        <v>2</v>
      </c>
      <c r="AB18" s="147">
        <f t="shared" si="34"/>
        <v>1.65</v>
      </c>
      <c r="AC18" s="147">
        <f t="shared" si="35"/>
        <v>1.65</v>
      </c>
      <c r="AD18" s="147"/>
      <c r="AE18" s="165"/>
      <c r="AF18" s="100"/>
      <c r="AG18" s="172">
        <v>1.66</v>
      </c>
      <c r="AH18" s="149">
        <v>0</v>
      </c>
      <c r="AI18" s="165">
        <v>1.67</v>
      </c>
      <c r="AJ18" s="166">
        <v>0</v>
      </c>
      <c r="AK18" s="149">
        <v>1.68</v>
      </c>
      <c r="AL18" s="149">
        <v>0</v>
      </c>
      <c r="AM18" s="195">
        <v>1.66</v>
      </c>
      <c r="AN18" s="195">
        <v>0</v>
      </c>
      <c r="AO18" s="195">
        <v>1.67</v>
      </c>
      <c r="AP18" s="195">
        <v>0</v>
      </c>
      <c r="AQ18" s="195">
        <v>1.67</v>
      </c>
      <c r="AR18" s="195">
        <v>0</v>
      </c>
      <c r="AS18" s="195">
        <v>1.68</v>
      </c>
      <c r="AT18" s="195">
        <v>0</v>
      </c>
      <c r="AU18" s="246">
        <v>1.71</v>
      </c>
      <c r="AV18" s="100"/>
      <c r="AW18" s="165">
        <v>1.67</v>
      </c>
      <c r="AX18" s="166"/>
      <c r="AY18" s="177">
        <v>1.65</v>
      </c>
      <c r="AZ18" s="166"/>
    </row>
    <row r="19" spans="1:53">
      <c r="A19" s="144" t="s">
        <v>182</v>
      </c>
      <c r="B19" s="144" t="s">
        <v>217</v>
      </c>
      <c r="C19" t="s">
        <v>181</v>
      </c>
      <c r="D19" t="s">
        <v>181</v>
      </c>
      <c r="E19" s="254">
        <f t="shared" si="25"/>
        <v>0.7</v>
      </c>
      <c r="F19" s="198">
        <f t="shared" si="25"/>
        <v>2</v>
      </c>
      <c r="G19">
        <f t="shared" si="0"/>
        <v>1</v>
      </c>
      <c r="H19" s="146">
        <f t="shared" si="26"/>
        <v>-1.2716666666666669</v>
      </c>
      <c r="I19" s="144">
        <f t="shared" si="27"/>
        <v>2</v>
      </c>
      <c r="J19" s="148">
        <f t="shared" si="28"/>
        <v>0.69833333333333325</v>
      </c>
      <c r="K19" s="148">
        <f t="shared" si="29"/>
        <v>0.71333333333333315</v>
      </c>
      <c r="L19" s="148">
        <f t="shared" si="30"/>
        <v>0.72833333333333317</v>
      </c>
      <c r="M19" s="147">
        <f t="shared" si="31"/>
        <v>2.0000000000000018</v>
      </c>
      <c r="N19" s="147"/>
      <c r="O19" s="147">
        <f t="shared" si="21"/>
        <v>2.0000000000000018</v>
      </c>
      <c r="P19" s="146">
        <f>INDEX('OBS data OUTSIDE'!$E$3:$R$52,'OBS data OUTSIDE'!D19,$P$2)</f>
        <v>0.7</v>
      </c>
      <c r="Q19" s="204">
        <f>TREND('OBS data OUTSIDE'!$M19:$O19,'OBS data OUTSIDE'!$M$54:$O$54,Q$2)-$P19+$E19</f>
        <v>0.69833333333333325</v>
      </c>
      <c r="R19" s="204">
        <f>TREND('OBS data OUTSIDE'!$M19:$O19,'OBS data OUTSIDE'!$M$54:$O$54,R$2)-$P19+$E19</f>
        <v>0.71333333333333315</v>
      </c>
      <c r="S19" s="204">
        <f>TREND('OBS data OUTSIDE'!$M19:$O19,'OBS data OUTSIDE'!$M$54:$O$54,S$2)-$P19+$E19</f>
        <v>0.72833333333333317</v>
      </c>
      <c r="T19" s="144"/>
      <c r="U19" s="158" t="s">
        <v>368</v>
      </c>
      <c r="V19" s="159">
        <f t="shared" si="22"/>
        <v>1.3</v>
      </c>
      <c r="W19" s="144">
        <f t="shared" si="23"/>
        <v>1.42</v>
      </c>
      <c r="X19" s="144">
        <f t="shared" si="32"/>
        <v>1</v>
      </c>
      <c r="Y19" s="144">
        <f t="shared" si="33"/>
        <v>1</v>
      </c>
      <c r="Z19" s="144">
        <f t="shared" si="24"/>
        <v>0.7</v>
      </c>
      <c r="AA19" s="182">
        <v>2</v>
      </c>
      <c r="AB19" s="147">
        <f t="shared" si="34"/>
        <v>0.7</v>
      </c>
      <c r="AC19" s="147">
        <f t="shared" si="35"/>
        <v>0.57999999999999996</v>
      </c>
      <c r="AD19" s="147"/>
      <c r="AE19" s="165"/>
      <c r="AF19" s="100"/>
      <c r="AG19" s="166">
        <v>0.37</v>
      </c>
      <c r="AH19">
        <v>0.5</v>
      </c>
      <c r="AI19" s="165">
        <v>0.36</v>
      </c>
      <c r="AJ19" s="166">
        <v>0.5</v>
      </c>
      <c r="AK19" s="177">
        <v>0.38</v>
      </c>
      <c r="AL19" s="177">
        <v>0.51</v>
      </c>
      <c r="AM19" s="177">
        <v>0.41</v>
      </c>
      <c r="AN19" s="177">
        <v>0.56000000000000005</v>
      </c>
      <c r="AO19" s="177">
        <v>0.44</v>
      </c>
      <c r="AP19" s="177">
        <v>0.56000000000000005</v>
      </c>
      <c r="AQ19" s="177">
        <v>0.47</v>
      </c>
      <c r="AR19" s="177">
        <v>0.61</v>
      </c>
      <c r="AS19" s="177">
        <v>0.52</v>
      </c>
      <c r="AT19" s="177">
        <v>0.64</v>
      </c>
      <c r="AU19" s="245">
        <v>0.54</v>
      </c>
      <c r="AV19" s="177">
        <v>0.67</v>
      </c>
      <c r="AW19" s="165">
        <v>0.56000000000000005</v>
      </c>
      <c r="AX19" s="166">
        <v>0.68</v>
      </c>
      <c r="AY19" s="100">
        <v>0.57999999999999996</v>
      </c>
      <c r="AZ19" s="166">
        <v>0.7</v>
      </c>
    </row>
    <row r="20" spans="1:53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25"/>
        <v>-1.28</v>
      </c>
      <c r="F20" s="198">
        <f t="shared" si="25"/>
        <v>2</v>
      </c>
      <c r="G20">
        <f t="shared" si="0"/>
        <v>1</v>
      </c>
      <c r="H20" s="146">
        <f t="shared" si="26"/>
        <v>-3.2800000000000002</v>
      </c>
      <c r="I20" s="144">
        <f t="shared" si="27"/>
        <v>1</v>
      </c>
      <c r="J20" s="148">
        <f t="shared" si="28"/>
        <v>-1.28</v>
      </c>
      <c r="K20" s="148">
        <f t="shared" si="29"/>
        <v>-1.28</v>
      </c>
      <c r="L20" s="148">
        <f t="shared" si="30"/>
        <v>-1.28</v>
      </c>
      <c r="M20" s="147">
        <f t="shared" si="31"/>
        <v>0</v>
      </c>
      <c r="N20" s="147"/>
      <c r="O20" s="147">
        <f t="shared" si="21"/>
        <v>0</v>
      </c>
      <c r="P20" s="146">
        <f>INDEX('OBS data INSIDE'!$E$3:$R$52,'OBS data INSIDE'!D20,$P$2)</f>
        <v>-1.28</v>
      </c>
      <c r="Q20" s="204">
        <f>TREND('OBS data INSIDE'!$M20:$O20,'OBS data INSIDE'!$M$54:$O$54,Q$2)-$P20+$E20</f>
        <v>-1.28</v>
      </c>
      <c r="R20" s="204">
        <f>TREND('OBS data INSIDE'!$M20:$O20,'OBS data INSIDE'!$M$54:$O$54,R$2)-$P20+$E20</f>
        <v>-1.28</v>
      </c>
      <c r="S20" s="204">
        <f>TREND('OBS data INSIDE'!$M20:$O20,'OBS data INSIDE'!$M$54:$O$54,S$2)-$P20+$E20</f>
        <v>-1.28</v>
      </c>
      <c r="T20" s="144"/>
      <c r="U20" s="158" t="s">
        <v>368</v>
      </c>
      <c r="V20" s="159">
        <f t="shared" si="22"/>
        <v>3.2800000000000002</v>
      </c>
      <c r="W20" s="144">
        <f t="shared" si="23"/>
        <v>3.2800000000000002</v>
      </c>
      <c r="X20" s="144">
        <f t="shared" si="32"/>
        <v>1</v>
      </c>
      <c r="Y20" s="144">
        <f t="shared" si="33"/>
        <v>1</v>
      </c>
      <c r="Z20" s="144">
        <f t="shared" si="24"/>
        <v>-1.28</v>
      </c>
      <c r="AA20" s="182">
        <v>2</v>
      </c>
      <c r="AB20" s="147">
        <f t="shared" si="34"/>
        <v>-1.28</v>
      </c>
      <c r="AC20" s="147">
        <f t="shared" si="35"/>
        <v>-1.28</v>
      </c>
      <c r="AD20" s="147"/>
      <c r="AE20" s="165"/>
      <c r="AF20" s="100"/>
      <c r="AG20" s="166"/>
      <c r="AH20" s="155">
        <v>-1.4</v>
      </c>
      <c r="AI20" s="165">
        <v>-1.4</v>
      </c>
      <c r="AJ20" s="166"/>
      <c r="AK20" s="177">
        <v>-1.37</v>
      </c>
      <c r="AM20" s="177">
        <v>-1.33</v>
      </c>
      <c r="AO20" s="177">
        <v>-1.36</v>
      </c>
      <c r="AQ20" s="177">
        <v>-1.32</v>
      </c>
      <c r="AS20" s="177">
        <v>-1.29</v>
      </c>
      <c r="AU20" s="245">
        <v>-1.28</v>
      </c>
      <c r="AV20" s="100"/>
      <c r="AW20" s="165">
        <v>-1.28</v>
      </c>
      <c r="AX20" s="166"/>
      <c r="AY20" s="177">
        <v>-1.28</v>
      </c>
      <c r="AZ20" s="166"/>
    </row>
    <row r="21" spans="1:53">
      <c r="A21" s="145" t="s">
        <v>196</v>
      </c>
      <c r="B21" s="145" t="s">
        <v>225</v>
      </c>
      <c r="C21" s="145" t="s">
        <v>327</v>
      </c>
      <c r="D21" s="145" t="s">
        <v>247</v>
      </c>
      <c r="E21" s="148">
        <f t="shared" si="25"/>
        <v>1.41</v>
      </c>
      <c r="F21" s="198">
        <f t="shared" si="25"/>
        <v>2</v>
      </c>
      <c r="G21">
        <f t="shared" si="0"/>
        <v>2</v>
      </c>
      <c r="H21" s="146">
        <f t="shared" si="26"/>
        <v>-0.59000000000000008</v>
      </c>
      <c r="I21" s="144">
        <f t="shared" si="27"/>
        <v>1</v>
      </c>
      <c r="J21" s="148">
        <f t="shared" si="28"/>
        <v>1.41</v>
      </c>
      <c r="K21" s="148">
        <f t="shared" si="29"/>
        <v>1.41</v>
      </c>
      <c r="L21" s="148">
        <f t="shared" si="30"/>
        <v>1.41</v>
      </c>
      <c r="M21" s="147">
        <f t="shared" si="31"/>
        <v>0</v>
      </c>
      <c r="N21" s="147"/>
      <c r="O21" s="147">
        <f t="shared" si="21"/>
        <v>0</v>
      </c>
      <c r="P21" s="146">
        <f>INDEX('OBS data INSIDE'!$E$3:$R$52,'OBS data INSIDE'!D21,$P$2)</f>
        <v>1.1299999999999999</v>
      </c>
      <c r="Q21" s="204">
        <f>TREND('OBS data INSIDE'!$M21:$O21,'OBS data INSIDE'!$M$54:$O$54,Q$2)-$P21+$E21</f>
        <v>1.41</v>
      </c>
      <c r="R21" s="204">
        <f>TREND('OBS data INSIDE'!$M21:$O21,'OBS data INSIDE'!$M$54:$O$54,R$2)-$P21+$E21</f>
        <v>1.41</v>
      </c>
      <c r="S21" s="204">
        <f>TREND('OBS data INSIDE'!$M21:$O21,'OBS data INSIDE'!$M$54:$O$54,S$2)-$P21+$E21</f>
        <v>1.41</v>
      </c>
      <c r="T21" s="144"/>
      <c r="U21" s="144"/>
      <c r="V21" s="159">
        <f t="shared" si="22"/>
        <v>0.59000000000000008</v>
      </c>
      <c r="W21" s="144">
        <f t="shared" si="23"/>
        <v>0.87000000000000011</v>
      </c>
      <c r="X21" s="144">
        <f>IF(V21&gt;0.8,1,IF(V21&gt;0.5,2,IF(V21&gt;0.3,3,IF(V21&gt;0.1,4,IF(V21&gt;0,5,6)))))</f>
        <v>2</v>
      </c>
      <c r="Y21" s="144">
        <f>IF(W21&gt;0.8,1,IF(W21&gt;0.5,2,IF(W21&gt;0.3,3,IF(W21&gt;0.1,4,IF(W21&gt;0,5,6)))))</f>
        <v>1</v>
      </c>
      <c r="Z21" s="144">
        <f t="shared" si="24"/>
        <v>1.41</v>
      </c>
      <c r="AA21" s="182">
        <v>2</v>
      </c>
      <c r="AB21" s="147">
        <f t="shared" si="34"/>
        <v>1.41</v>
      </c>
      <c r="AC21" s="147">
        <f t="shared" si="35"/>
        <v>1.1299999999999999</v>
      </c>
      <c r="AD21" s="147"/>
      <c r="AE21" s="165"/>
      <c r="AF21" s="100"/>
      <c r="AG21" s="166">
        <v>1.18</v>
      </c>
      <c r="AH21">
        <v>1.36</v>
      </c>
      <c r="AI21" s="165">
        <v>1.1299999999999999</v>
      </c>
      <c r="AJ21" s="166">
        <v>1.42</v>
      </c>
      <c r="AK21" s="177">
        <v>1.1200000000000001</v>
      </c>
      <c r="AL21" s="177">
        <v>1.37</v>
      </c>
      <c r="AM21" s="177">
        <v>1.1200000000000001</v>
      </c>
      <c r="AN21" s="177">
        <v>1.41</v>
      </c>
      <c r="AO21" s="177">
        <v>1.1299999999999999</v>
      </c>
      <c r="AP21" s="177">
        <v>1.39</v>
      </c>
      <c r="AQ21" s="177">
        <v>1.1200000000000001</v>
      </c>
      <c r="AR21" s="177">
        <v>1.43</v>
      </c>
      <c r="AS21" s="177">
        <v>1.1299999999999999</v>
      </c>
      <c r="AT21" s="177">
        <v>1.44</v>
      </c>
      <c r="AU21" s="245">
        <v>1.1299999999999999</v>
      </c>
      <c r="AV21" s="177">
        <v>1.43</v>
      </c>
      <c r="AW21" s="165">
        <v>1.1299999999999999</v>
      </c>
      <c r="AX21" s="166">
        <v>1.42</v>
      </c>
      <c r="AY21" s="177">
        <v>1.1299999999999999</v>
      </c>
      <c r="AZ21" s="166">
        <v>1.41</v>
      </c>
    </row>
    <row r="22" spans="1:53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25"/>
        <v>1.69</v>
      </c>
      <c r="F22" s="198">
        <f t="shared" si="25"/>
        <v>2</v>
      </c>
      <c r="G22">
        <f t="shared" si="0"/>
        <v>3</v>
      </c>
      <c r="H22" s="146">
        <f t="shared" si="26"/>
        <v>-0.34000000000000008</v>
      </c>
      <c r="I22" s="144">
        <f t="shared" si="27"/>
        <v>1</v>
      </c>
      <c r="J22" s="148">
        <f t="shared" si="28"/>
        <v>1.68</v>
      </c>
      <c r="K22" s="148">
        <f t="shared" si="29"/>
        <v>1.67</v>
      </c>
      <c r="L22" s="148">
        <f t="shared" si="30"/>
        <v>1.66</v>
      </c>
      <c r="M22" s="147">
        <f t="shared" si="31"/>
        <v>-1.0000000000000009</v>
      </c>
      <c r="N22" s="147"/>
      <c r="O22" s="147">
        <f t="shared" si="21"/>
        <v>-1.0000000000000009</v>
      </c>
      <c r="P22" s="146">
        <f>INDEX('OBS data INSIDE'!$E$3:$R$52,'OBS data INSIDE'!D22,$P$2)</f>
        <v>1.69</v>
      </c>
      <c r="Q22" s="204">
        <f>TREND('OBS data INSIDE'!$M22:$O22,'OBS data INSIDE'!$M$54:$O$54,Q$2)-$P22+$E22</f>
        <v>1.68</v>
      </c>
      <c r="R22" s="204">
        <f>TREND('OBS data INSIDE'!$M22:$O22,'OBS data INSIDE'!$M$54:$O$54,R$2)-$P22+$E22</f>
        <v>1.67</v>
      </c>
      <c r="S22" s="204">
        <f>TREND('OBS data INSIDE'!$M22:$O22,'OBS data INSIDE'!$M$54:$O$54,S$2)-$P22+$E22</f>
        <v>1.66</v>
      </c>
      <c r="T22" s="144"/>
      <c r="U22" s="144"/>
      <c r="V22" s="159">
        <f t="shared" si="22"/>
        <v>0.31000000000000005</v>
      </c>
      <c r="W22" s="144">
        <f t="shared" si="23"/>
        <v>0.31000000000000005</v>
      </c>
      <c r="X22" s="144">
        <f t="shared" ref="X22:X27" si="36">IF(V22&gt;0.8,1,IF(V22&gt;0.5,2,IF(V22&gt;0.3,3,IF(V22&gt;0.1,4,IF(V22&gt;0,5,6)))))</f>
        <v>3</v>
      </c>
      <c r="Y22" s="144">
        <f t="shared" ref="Y22:Y27" si="37">IF(W22&gt;0.8,1,IF(W22&gt;0.5,2,IF(W22&gt;0.3,3,IF(W22&gt;0.1,4,IF(W22&gt;0,5,6)))))</f>
        <v>3</v>
      </c>
      <c r="Z22" s="144">
        <f t="shared" si="24"/>
        <v>1.69</v>
      </c>
      <c r="AA22" s="182">
        <v>2</v>
      </c>
      <c r="AB22" s="147">
        <f>MAX(AY22:AZ22)</f>
        <v>1.69</v>
      </c>
      <c r="AC22" s="147">
        <f>MIN(AY22:AZ22)</f>
        <v>1.69</v>
      </c>
      <c r="AD22" s="147"/>
      <c r="AE22" s="165"/>
      <c r="AF22" s="100"/>
      <c r="AG22" s="166">
        <v>1.5</v>
      </c>
      <c r="AI22" s="165">
        <v>1.57</v>
      </c>
      <c r="AJ22" s="166"/>
      <c r="AK22" s="177">
        <v>1.61</v>
      </c>
      <c r="AM22" s="177">
        <v>1.66</v>
      </c>
      <c r="AO22" s="177">
        <v>1.66</v>
      </c>
      <c r="AQ22" s="177">
        <v>1.7</v>
      </c>
      <c r="AS22" s="177">
        <v>1.71</v>
      </c>
      <c r="AU22" s="245">
        <v>1.71</v>
      </c>
      <c r="AV22" s="100"/>
      <c r="AW22" s="165">
        <v>1.7</v>
      </c>
      <c r="AX22" s="166"/>
      <c r="AY22" s="177">
        <v>1.69</v>
      </c>
      <c r="AZ22" s="166"/>
    </row>
    <row r="23" spans="1:53">
      <c r="A23" t="s">
        <v>254</v>
      </c>
      <c r="B23" s="145" t="s">
        <v>163</v>
      </c>
      <c r="C23" t="s">
        <v>328</v>
      </c>
      <c r="D23" t="s">
        <v>255</v>
      </c>
      <c r="E23" s="254">
        <f>Z23</f>
        <v>-0.05</v>
      </c>
      <c r="F23" s="198">
        <f>AA23</f>
        <v>1</v>
      </c>
      <c r="G23">
        <f t="shared" si="0"/>
        <v>1</v>
      </c>
      <c r="H23" s="146">
        <f>L23-AA23</f>
        <v>-0.98833333333333329</v>
      </c>
      <c r="I23" s="144">
        <f>IF(M23&lt;1,1,IF(M23&lt;3,2,IF(M23&lt;8,3,IF(M23&lt;15,4,5))))</f>
        <v>3</v>
      </c>
      <c r="J23" s="148">
        <f t="shared" si="28"/>
        <v>-3.833333333333333E-2</v>
      </c>
      <c r="K23" s="148">
        <f t="shared" si="29"/>
        <v>-1.3333333333333308E-2</v>
      </c>
      <c r="L23" s="148">
        <f t="shared" si="30"/>
        <v>1.1666666666666659E-2</v>
      </c>
      <c r="M23" s="147">
        <f>(AW23-AU23)*100</f>
        <v>5.0000000000000018</v>
      </c>
      <c r="N23" s="147"/>
      <c r="O23" s="147">
        <f t="shared" si="21"/>
        <v>5.0000000000000018</v>
      </c>
      <c r="P23" s="146">
        <f>INDEX('OBS data OUTSIDE'!$E$3:$R$52,'OBS data OUTSIDE'!D23,$P$2)</f>
        <v>-0.05</v>
      </c>
      <c r="Q23" s="204">
        <f>TREND('OBS data OUTSIDE'!$M23:$O23,'OBS data OUTSIDE'!$M$54:$O$54,Q$2)-$P23+$E23</f>
        <v>-3.833333333333333E-2</v>
      </c>
      <c r="R23" s="204">
        <f>TREND('OBS data OUTSIDE'!$M23:$O23,'OBS data OUTSIDE'!$M$54:$O$54,R$2)-$P23+$E23</f>
        <v>-1.3333333333333308E-2</v>
      </c>
      <c r="S23" s="204">
        <f>TREND('OBS data OUTSIDE'!$M23:$O23,'OBS data OUTSIDE'!$M$54:$O$54,S$2)-$P23+$E23</f>
        <v>1.1666666666666659E-2</v>
      </c>
      <c r="T23" s="144">
        <v>30</v>
      </c>
      <c r="U23" s="158" t="s">
        <v>271</v>
      </c>
      <c r="V23" s="159">
        <f t="shared" si="22"/>
        <v>1.05</v>
      </c>
      <c r="W23" s="144">
        <f t="shared" si="23"/>
        <v>2.1</v>
      </c>
      <c r="X23" s="144">
        <f t="shared" si="36"/>
        <v>1</v>
      </c>
      <c r="Y23" s="144">
        <f t="shared" si="37"/>
        <v>1</v>
      </c>
      <c r="Z23" s="144">
        <f t="shared" si="24"/>
        <v>-0.05</v>
      </c>
      <c r="AA23" s="182">
        <v>1</v>
      </c>
      <c r="AB23" s="147">
        <f t="shared" ref="AB23:AB52" si="38">MAX(AY23:AZ23)</f>
        <v>-0.05</v>
      </c>
      <c r="AC23" s="147">
        <f t="shared" ref="AC23:AC52" si="39">MIN(AY23:AZ23)</f>
        <v>-1.1000000000000001</v>
      </c>
      <c r="AD23" s="147"/>
      <c r="AE23" s="165"/>
      <c r="AF23" s="100"/>
      <c r="AG23" s="166">
        <v>-0.32</v>
      </c>
      <c r="AI23" s="165">
        <v>-0.24</v>
      </c>
      <c r="AJ23" s="166"/>
      <c r="AK23" s="177">
        <v>-0.33</v>
      </c>
      <c r="AL23" s="177">
        <v>-0.27</v>
      </c>
      <c r="AM23" s="177">
        <v>-0.34</v>
      </c>
      <c r="AN23" s="177">
        <v>-0.27</v>
      </c>
      <c r="AO23" s="177">
        <v>-0.2</v>
      </c>
      <c r="AP23" s="177">
        <v>-0.13</v>
      </c>
      <c r="AQ23" s="177">
        <v>-0.16</v>
      </c>
      <c r="AR23" s="177">
        <v>-0.11</v>
      </c>
      <c r="AS23" s="177">
        <v>-0.14000000000000001</v>
      </c>
      <c r="AT23" s="177">
        <v>-0.08</v>
      </c>
      <c r="AU23" s="245">
        <v>-0.17</v>
      </c>
      <c r="AV23" s="177">
        <v>-0.1</v>
      </c>
      <c r="AW23" s="165">
        <v>-0.12</v>
      </c>
      <c r="AX23" s="166">
        <v>-0.04</v>
      </c>
      <c r="AY23" s="177">
        <v>-1.1000000000000001</v>
      </c>
      <c r="AZ23" s="166">
        <v>-0.05</v>
      </c>
    </row>
    <row r="24" spans="1:53">
      <c r="A24" t="s">
        <v>183</v>
      </c>
      <c r="B24" s="144" t="s">
        <v>174</v>
      </c>
      <c r="C24" t="s">
        <v>317</v>
      </c>
      <c r="D24" t="s">
        <v>264</v>
      </c>
      <c r="E24" s="254">
        <f t="shared" si="25"/>
        <v>0.41</v>
      </c>
      <c r="F24" s="198">
        <f t="shared" si="25"/>
        <v>2</v>
      </c>
      <c r="G24">
        <f t="shared" si="0"/>
        <v>1</v>
      </c>
      <c r="H24" s="146">
        <f t="shared" si="26"/>
        <v>-1.5416666666666667</v>
      </c>
      <c r="I24" s="144">
        <f t="shared" si="27"/>
        <v>2</v>
      </c>
      <c r="J24" s="148">
        <f t="shared" si="28"/>
        <v>0.40833333333333333</v>
      </c>
      <c r="K24" s="148">
        <f t="shared" si="29"/>
        <v>0.43333333333333335</v>
      </c>
      <c r="L24" s="148">
        <f t="shared" si="30"/>
        <v>0.45833333333333331</v>
      </c>
      <c r="M24" s="147">
        <f t="shared" si="31"/>
        <v>2.0000000000000018</v>
      </c>
      <c r="N24" s="147"/>
      <c r="O24" s="147">
        <f t="shared" si="21"/>
        <v>2.0000000000000018</v>
      </c>
      <c r="P24" s="146">
        <f>INDEX('OBS data OUTSIDE'!$E$3:$R$52,'OBS data OUTSIDE'!D24,$P$2)</f>
        <v>0.41</v>
      </c>
      <c r="Q24" s="204">
        <f>TREND('OBS data OUTSIDE'!$M24:$O24,'OBS data OUTSIDE'!$M$54:$O$54,Q$2)-$P24+$E24</f>
        <v>0.40833333333333333</v>
      </c>
      <c r="R24" s="204">
        <f>TREND('OBS data OUTSIDE'!$M24:$O24,'OBS data OUTSIDE'!$M$54:$O$54,R$2)-$P24+$E24</f>
        <v>0.43333333333333335</v>
      </c>
      <c r="S24" s="204">
        <f>TREND('OBS data OUTSIDE'!$M24:$O24,'OBS data OUTSIDE'!$M$54:$O$54,S$2)-$P24+$E24</f>
        <v>0.45833333333333331</v>
      </c>
      <c r="T24" s="144"/>
      <c r="U24" s="144"/>
      <c r="V24" s="159">
        <f t="shared" si="22"/>
        <v>1.59</v>
      </c>
      <c r="W24" s="144">
        <f t="shared" si="23"/>
        <v>1.59</v>
      </c>
      <c r="X24" s="144">
        <f t="shared" si="36"/>
        <v>1</v>
      </c>
      <c r="Y24" s="144">
        <f t="shared" si="37"/>
        <v>1</v>
      </c>
      <c r="Z24" s="144">
        <f t="shared" si="24"/>
        <v>0.41</v>
      </c>
      <c r="AA24" s="182">
        <v>2</v>
      </c>
      <c r="AB24" s="147">
        <f t="shared" si="38"/>
        <v>0.41</v>
      </c>
      <c r="AC24" s="147">
        <f t="shared" si="39"/>
        <v>0.41</v>
      </c>
      <c r="AD24" s="147"/>
      <c r="AE24" s="165"/>
      <c r="AF24" s="100"/>
      <c r="AG24" s="166">
        <v>0.19</v>
      </c>
      <c r="AI24" s="165">
        <v>0.2</v>
      </c>
      <c r="AJ24" s="166">
        <v>0.2</v>
      </c>
      <c r="AK24" s="177">
        <v>0.22</v>
      </c>
      <c r="AL24" s="177">
        <v>0.21</v>
      </c>
      <c r="AM24" s="177">
        <v>0.24</v>
      </c>
      <c r="AN24" s="177">
        <v>0.25</v>
      </c>
      <c r="AO24" s="177">
        <v>0.27</v>
      </c>
      <c r="AP24" s="177">
        <v>0.28000000000000003</v>
      </c>
      <c r="AQ24" s="177">
        <v>0.3</v>
      </c>
      <c r="AR24" s="177">
        <v>0.31</v>
      </c>
      <c r="AS24" s="177">
        <v>0.33</v>
      </c>
      <c r="AT24" s="177">
        <v>0.34</v>
      </c>
      <c r="AU24" s="245">
        <v>0.36</v>
      </c>
      <c r="AV24" s="177">
        <v>0.36</v>
      </c>
      <c r="AW24" s="165">
        <v>0.38</v>
      </c>
      <c r="AX24" s="166">
        <v>0.38</v>
      </c>
      <c r="AY24" s="177">
        <v>0.41</v>
      </c>
      <c r="AZ24" s="166">
        <v>0.41</v>
      </c>
    </row>
    <row r="25" spans="1:53">
      <c r="A25" t="s">
        <v>263</v>
      </c>
      <c r="B25" s="145" t="s">
        <v>164</v>
      </c>
      <c r="C25" s="144" t="s">
        <v>337</v>
      </c>
      <c r="D25" s="144" t="s">
        <v>306</v>
      </c>
      <c r="E25" s="148">
        <f t="shared" si="25"/>
        <v>0.24</v>
      </c>
      <c r="F25" s="198">
        <f t="shared" si="25"/>
        <v>2</v>
      </c>
      <c r="G25">
        <f t="shared" si="0"/>
        <v>1</v>
      </c>
      <c r="H25" s="146">
        <f t="shared" si="26"/>
        <v>-1.7000000000000002</v>
      </c>
      <c r="I25" s="144">
        <f t="shared" si="27"/>
        <v>2</v>
      </c>
      <c r="J25" s="148">
        <f t="shared" si="28"/>
        <v>0.26</v>
      </c>
      <c r="K25" s="148">
        <f t="shared" si="29"/>
        <v>0.28000000000000003</v>
      </c>
      <c r="L25" s="148">
        <f t="shared" si="30"/>
        <v>0.29999999999999993</v>
      </c>
      <c r="M25" s="147">
        <f t="shared" si="31"/>
        <v>1.9999999999999991</v>
      </c>
      <c r="N25" s="147"/>
      <c r="O25" s="147">
        <f t="shared" si="21"/>
        <v>1.9999999999999991</v>
      </c>
      <c r="P25" s="146">
        <f>INDEX('OBS data INSIDE'!$E$3:$R$52,'OBS data INSIDE'!D25,$P$2)</f>
        <v>0.24</v>
      </c>
      <c r="Q25" s="204">
        <f>TREND('OBS data INSIDE'!$M25:$O25,'OBS data INSIDE'!$M$54:$O$54,Q$2)-$P25+$E25</f>
        <v>0.26</v>
      </c>
      <c r="R25" s="204">
        <f>TREND('OBS data INSIDE'!$M25:$O25,'OBS data INSIDE'!$M$54:$O$54,R$2)-$P25+$E25</f>
        <v>0.28000000000000003</v>
      </c>
      <c r="S25" s="204">
        <f>TREND('OBS data INSIDE'!$M25:$O25,'OBS data INSIDE'!$M$54:$O$54,S$2)-$P25+$E25</f>
        <v>0.29999999999999993</v>
      </c>
      <c r="T25" s="144"/>
      <c r="U25" s="144"/>
      <c r="V25" s="159">
        <f t="shared" si="22"/>
        <v>1.76</v>
      </c>
      <c r="W25" s="144">
        <f t="shared" si="23"/>
        <v>1.76</v>
      </c>
      <c r="X25" s="144">
        <f t="shared" si="36"/>
        <v>1</v>
      </c>
      <c r="Y25" s="144">
        <f t="shared" si="37"/>
        <v>1</v>
      </c>
      <c r="Z25" s="144">
        <f t="shared" si="24"/>
        <v>0.24</v>
      </c>
      <c r="AA25" s="182">
        <v>2</v>
      </c>
      <c r="AB25" s="147">
        <f t="shared" si="38"/>
        <v>0.24</v>
      </c>
      <c r="AC25" s="147">
        <f t="shared" si="39"/>
        <v>0.24</v>
      </c>
      <c r="AD25" s="147"/>
      <c r="AE25" s="165"/>
      <c r="AF25" s="100"/>
      <c r="AG25" s="166">
        <v>0</v>
      </c>
      <c r="AI25" s="165">
        <v>0.04</v>
      </c>
      <c r="AJ25" s="166"/>
      <c r="AK25" s="177">
        <v>0.04</v>
      </c>
      <c r="AM25" s="177">
        <v>0.06</v>
      </c>
      <c r="AO25" s="177">
        <v>0.11</v>
      </c>
      <c r="AQ25" s="177">
        <v>0.16</v>
      </c>
      <c r="AS25" s="177">
        <v>0.18</v>
      </c>
      <c r="AU25" s="245">
        <v>0.2</v>
      </c>
      <c r="AV25" s="100"/>
      <c r="AW25" s="165">
        <v>0.22</v>
      </c>
      <c r="AX25" s="166"/>
      <c r="AY25" s="177">
        <v>0.24</v>
      </c>
      <c r="AZ25" s="166"/>
    </row>
    <row r="26" spans="1:53">
      <c r="A26" s="144" t="s">
        <v>285</v>
      </c>
      <c r="B26" s="194" t="s">
        <v>165</v>
      </c>
      <c r="C26" s="144" t="s">
        <v>286</v>
      </c>
      <c r="D26" s="144" t="s">
        <v>286</v>
      </c>
      <c r="E26" s="148">
        <f t="shared" si="25"/>
        <v>-0.12</v>
      </c>
      <c r="F26" s="198">
        <f t="shared" si="25"/>
        <v>2</v>
      </c>
      <c r="G26">
        <f t="shared" si="0"/>
        <v>1</v>
      </c>
      <c r="H26" s="146">
        <f t="shared" si="26"/>
        <v>-2.0633333333333335</v>
      </c>
      <c r="I26" s="144">
        <f t="shared" si="27"/>
        <v>1</v>
      </c>
      <c r="J26" s="148">
        <f t="shared" si="28"/>
        <v>-0.12333333333333335</v>
      </c>
      <c r="K26" s="148">
        <f t="shared" si="29"/>
        <v>-9.3333333333333379E-2</v>
      </c>
      <c r="L26" s="148">
        <f t="shared" si="30"/>
        <v>-6.3333333333333408E-2</v>
      </c>
      <c r="M26" s="147">
        <f t="shared" si="31"/>
        <v>-7.0000000000000009</v>
      </c>
      <c r="N26" s="147"/>
      <c r="O26" s="147">
        <f t="shared" si="21"/>
        <v>-7.0000000000000009</v>
      </c>
      <c r="P26" s="146">
        <f>INDEX('OBS data INSIDE'!$E$3:$R$52,'OBS data INSIDE'!D26,$P$2)</f>
        <v>-0.12</v>
      </c>
      <c r="Q26" s="204">
        <f>TREND('OBS data INSIDE'!$M26:$O26,'OBS data INSIDE'!$M$54:$O$54,Q$2)-$P26+$E26</f>
        <v>-0.12333333333333335</v>
      </c>
      <c r="R26" s="204">
        <f>TREND('OBS data INSIDE'!$M26:$O26,'OBS data INSIDE'!$M$54:$O$54,R$2)-$P26+$E26</f>
        <v>-9.3333333333333379E-2</v>
      </c>
      <c r="S26" s="204">
        <f>TREND('OBS data INSIDE'!$M26:$O26,'OBS data INSIDE'!$M$54:$O$54,S$2)-$P26+$E26</f>
        <v>-6.3333333333333408E-2</v>
      </c>
      <c r="T26" s="144"/>
      <c r="U26" s="158" t="s">
        <v>343</v>
      </c>
      <c r="V26" s="159">
        <f t="shared" si="22"/>
        <v>2.12</v>
      </c>
      <c r="W26" s="144">
        <f t="shared" si="23"/>
        <v>2.12</v>
      </c>
      <c r="X26" s="144">
        <f t="shared" si="36"/>
        <v>1</v>
      </c>
      <c r="Y26" s="144">
        <f t="shared" si="37"/>
        <v>1</v>
      </c>
      <c r="Z26" s="144">
        <f t="shared" si="24"/>
        <v>-0.12</v>
      </c>
      <c r="AA26" s="182">
        <v>2</v>
      </c>
      <c r="AB26" s="147">
        <f t="shared" si="38"/>
        <v>-0.12</v>
      </c>
      <c r="AC26" s="147">
        <f t="shared" si="39"/>
        <v>-0.12</v>
      </c>
      <c r="AD26" s="147"/>
      <c r="AE26" s="165"/>
      <c r="AF26" s="100"/>
      <c r="AG26" s="166">
        <v>-0.4</v>
      </c>
      <c r="AI26" s="165">
        <v>-0.3</v>
      </c>
      <c r="AJ26" s="166"/>
      <c r="AK26" s="177">
        <v>-0.55000000000000004</v>
      </c>
      <c r="AL26" s="177">
        <v>1.1200000000000001</v>
      </c>
      <c r="AM26" s="177">
        <v>-0.6</v>
      </c>
      <c r="AN26" s="177">
        <v>0.78</v>
      </c>
      <c r="AO26" s="177">
        <v>-0.2</v>
      </c>
      <c r="AP26" s="177">
        <v>1.1399999999999999</v>
      </c>
      <c r="AQ26" s="177">
        <v>-0.2</v>
      </c>
      <c r="AR26" s="177">
        <v>1.24</v>
      </c>
      <c r="AS26" s="177">
        <v>-0.2</v>
      </c>
      <c r="AU26" s="245">
        <v>-0.18</v>
      </c>
      <c r="AV26" s="100"/>
      <c r="AW26" s="165">
        <v>-0.25</v>
      </c>
      <c r="AX26" s="166"/>
      <c r="AY26" s="177">
        <v>-0.12</v>
      </c>
      <c r="AZ26" s="166"/>
    </row>
    <row r="27" spans="1:53">
      <c r="A27" s="144" t="s">
        <v>290</v>
      </c>
      <c r="B27" s="144" t="s">
        <v>168</v>
      </c>
      <c r="C27" s="144" t="s">
        <v>318</v>
      </c>
      <c r="D27" s="144" t="s">
        <v>291</v>
      </c>
      <c r="E27" s="254">
        <f t="shared" si="25"/>
        <v>1.46</v>
      </c>
      <c r="F27" s="198">
        <f t="shared" si="25"/>
        <v>2</v>
      </c>
      <c r="G27">
        <f t="shared" si="0"/>
        <v>2</v>
      </c>
      <c r="H27" s="146">
        <f t="shared" si="26"/>
        <v>-0.54</v>
      </c>
      <c r="I27" s="144">
        <f t="shared" si="27"/>
        <v>1</v>
      </c>
      <c r="J27" s="148">
        <f t="shared" si="28"/>
        <v>1.46</v>
      </c>
      <c r="K27" s="148">
        <f t="shared" si="29"/>
        <v>1.46</v>
      </c>
      <c r="L27" s="148">
        <f t="shared" si="30"/>
        <v>1.46</v>
      </c>
      <c r="M27" s="147">
        <f t="shared" si="31"/>
        <v>0</v>
      </c>
      <c r="N27" s="147"/>
      <c r="O27" s="147">
        <f t="shared" si="21"/>
        <v>0</v>
      </c>
      <c r="P27" s="146">
        <f>INDEX('OBS data OUTSIDE'!$E$3:$R$52,'OBS data OUTSIDE'!D27,$P$2)</f>
        <v>1.46</v>
      </c>
      <c r="Q27" s="204">
        <f>TREND('OBS data OUTSIDE'!$M27:$O27,'OBS data OUTSIDE'!$M$54:$O$54,Q$2)-$P27+$E27</f>
        <v>1.46</v>
      </c>
      <c r="R27" s="204">
        <f>TREND('OBS data OUTSIDE'!$M27:$O27,'OBS data OUTSIDE'!$M$54:$O$54,R$2)-$P27+$E27</f>
        <v>1.46</v>
      </c>
      <c r="S27" s="204">
        <f>TREND('OBS data OUTSIDE'!$M27:$O27,'OBS data OUTSIDE'!$M$54:$O$54,S$2)-$P27+$E27</f>
        <v>1.46</v>
      </c>
      <c r="T27" s="144"/>
      <c r="U27" s="158"/>
      <c r="V27" s="159">
        <f t="shared" si="22"/>
        <v>0.54</v>
      </c>
      <c r="W27" s="144">
        <f t="shared" si="23"/>
        <v>1.02</v>
      </c>
      <c r="X27" s="144">
        <f t="shared" si="36"/>
        <v>2</v>
      </c>
      <c r="Y27" s="144">
        <f t="shared" si="37"/>
        <v>1</v>
      </c>
      <c r="Z27" s="144">
        <f t="shared" si="24"/>
        <v>1.46</v>
      </c>
      <c r="AA27" s="182">
        <v>2</v>
      </c>
      <c r="AB27" s="147">
        <f t="shared" si="38"/>
        <v>1.46</v>
      </c>
      <c r="AC27" s="147">
        <f t="shared" si="39"/>
        <v>0.98</v>
      </c>
      <c r="AD27" s="147"/>
      <c r="AE27" s="165"/>
      <c r="AF27" s="100"/>
      <c r="AG27" s="166"/>
      <c r="AI27" s="178">
        <v>0.77</v>
      </c>
      <c r="AJ27" s="174">
        <v>1.3</v>
      </c>
      <c r="AK27" s="177">
        <v>0.8</v>
      </c>
      <c r="AL27" s="177">
        <v>1.36</v>
      </c>
      <c r="AM27" s="177">
        <v>0.87</v>
      </c>
      <c r="AN27" s="177">
        <v>1.27</v>
      </c>
      <c r="AO27" s="177">
        <v>0.91</v>
      </c>
      <c r="AP27" s="177">
        <v>1.42</v>
      </c>
      <c r="AQ27" s="201">
        <v>0.95</v>
      </c>
      <c r="AR27" s="201">
        <v>1.43</v>
      </c>
      <c r="AS27" s="201">
        <v>0.97</v>
      </c>
      <c r="AT27" s="158">
        <v>1.45</v>
      </c>
      <c r="AU27" s="247">
        <v>0.98</v>
      </c>
      <c r="AV27" s="201">
        <v>1.46</v>
      </c>
      <c r="AW27" s="247">
        <v>0.98</v>
      </c>
      <c r="AX27" s="201">
        <v>1.46</v>
      </c>
      <c r="AY27" s="247">
        <v>0.98</v>
      </c>
      <c r="AZ27" s="201">
        <v>1.46</v>
      </c>
      <c r="BA27" s="178" t="s">
        <v>390</v>
      </c>
    </row>
    <row r="28" spans="1:53">
      <c r="A28" s="200" t="s">
        <v>353</v>
      </c>
      <c r="B28" s="194" t="s">
        <v>367</v>
      </c>
      <c r="C28" s="200" t="s">
        <v>355</v>
      </c>
      <c r="D28" s="200" t="s">
        <v>359</v>
      </c>
      <c r="E28" s="148">
        <f t="shared" ref="E28:F31" si="40">Z28</f>
        <v>-0.89</v>
      </c>
      <c r="F28" s="198">
        <f t="shared" si="25"/>
        <v>1</v>
      </c>
      <c r="G28">
        <f>Y28</f>
        <v>1</v>
      </c>
      <c r="H28" s="146">
        <f t="shared" si="26"/>
        <v>-1.7600000000000002</v>
      </c>
      <c r="I28" s="144">
        <f t="shared" ref="I28:I31" si="41">IF(M28&lt;1,1,IF(M28&lt;3,2,IF(M28&lt;8,3,IF(M28&lt;15,4,5))))</f>
        <v>3</v>
      </c>
      <c r="J28" s="148">
        <f t="shared" si="28"/>
        <v>-0.84000000000000008</v>
      </c>
      <c r="K28" s="148">
        <f t="shared" si="29"/>
        <v>-0.8</v>
      </c>
      <c r="L28" s="148">
        <f t="shared" si="30"/>
        <v>-0.76000000000000012</v>
      </c>
      <c r="M28" s="147">
        <f t="shared" si="31"/>
        <v>6.9999999999999947</v>
      </c>
      <c r="N28" s="147"/>
      <c r="O28" s="147">
        <f t="shared" si="21"/>
        <v>6.9999999999999947</v>
      </c>
      <c r="P28" s="146">
        <f>INDEX('OBS data INSIDE'!$E$3:$R$52,'OBS data INSIDE'!D28,$P$2)</f>
        <v>-0.89</v>
      </c>
      <c r="Q28" s="204">
        <f>TREND('OBS data INSIDE'!$M28:$O28,'OBS data INSIDE'!$M$54:$O$54,Q$2)-$P28+$E28</f>
        <v>-0.84000000000000008</v>
      </c>
      <c r="R28" s="204">
        <f>TREND('OBS data INSIDE'!$M28:$O28,'OBS data INSIDE'!$M$54:$O$54,R$2)-$P28+$E28</f>
        <v>-0.8</v>
      </c>
      <c r="S28" s="204">
        <f>TREND('OBS data INSIDE'!$M28:$O28,'OBS data INSIDE'!$M$54:$O$54,S$2)-$P28+$E28</f>
        <v>-0.76000000000000012</v>
      </c>
      <c r="T28" s="144"/>
      <c r="U28" s="158" t="s">
        <v>369</v>
      </c>
      <c r="V28" s="159">
        <f t="shared" ref="V28:V31" si="42">$AA28-AB28</f>
        <v>1.8900000000000001</v>
      </c>
      <c r="W28" s="144">
        <f t="shared" ref="W28:W31" si="43">$AA28-AC28</f>
        <v>1.8900000000000001</v>
      </c>
      <c r="X28" s="144">
        <f t="shared" ref="X28:X31" si="44">IF(V28&gt;0.8,1,IF(V28&gt;0.5,2,IF(V28&gt;0.3,3,IF(V28&gt;0.1,4,IF(V28&gt;0,5,6)))))</f>
        <v>1</v>
      </c>
      <c r="Y28" s="144">
        <f t="shared" ref="Y28:Y31" si="45">IF(W28&gt;0.8,1,IF(W28&gt;0.5,2,IF(W28&gt;0.3,3,IF(W28&gt;0.1,4,IF(W28&gt;0,5,6)))))</f>
        <v>1</v>
      </c>
      <c r="Z28" s="144">
        <f t="shared" ref="Z28:Z31" si="46">AB28</f>
        <v>-0.89</v>
      </c>
      <c r="AA28" s="182">
        <v>1</v>
      </c>
      <c r="AB28" s="147">
        <f t="shared" si="38"/>
        <v>-0.89</v>
      </c>
      <c r="AC28" s="147">
        <f t="shared" si="39"/>
        <v>-0.89</v>
      </c>
      <c r="AD28" s="147"/>
      <c r="AE28" s="165"/>
      <c r="AF28" s="100"/>
      <c r="AG28" s="166"/>
      <c r="AI28" s="178"/>
      <c r="AJ28" s="174"/>
      <c r="AK28" s="177"/>
      <c r="AL28" s="177"/>
      <c r="AM28" s="177"/>
      <c r="AN28" s="177"/>
      <c r="AO28" s="177"/>
      <c r="AP28" s="177"/>
      <c r="AQ28" s="177">
        <v>-1.2</v>
      </c>
      <c r="AR28" s="177"/>
      <c r="AS28">
        <v>-1.03</v>
      </c>
      <c r="AU28" s="245">
        <v>-0.97</v>
      </c>
      <c r="AV28" s="100"/>
      <c r="AW28" s="165">
        <v>-0.9</v>
      </c>
      <c r="AX28" s="166"/>
      <c r="AY28" s="177">
        <v>-0.89</v>
      </c>
      <c r="AZ28" s="166"/>
    </row>
    <row r="29" spans="1:53">
      <c r="A29" s="200" t="s">
        <v>354</v>
      </c>
      <c r="B29" s="144" t="s">
        <v>257</v>
      </c>
      <c r="C29" s="200" t="s">
        <v>356</v>
      </c>
      <c r="D29" s="200" t="s">
        <v>360</v>
      </c>
      <c r="E29" s="148">
        <f t="shared" si="40"/>
        <v>-0.28000000000000003</v>
      </c>
      <c r="F29" s="198">
        <f t="shared" si="25"/>
        <v>2</v>
      </c>
      <c r="G29">
        <f>Y29</f>
        <v>1</v>
      </c>
      <c r="H29" s="146">
        <f t="shared" si="26"/>
        <v>-2.2133333333333334</v>
      </c>
      <c r="I29" s="144">
        <f t="shared" si="41"/>
        <v>3</v>
      </c>
      <c r="J29" s="148">
        <f t="shared" si="28"/>
        <v>-0.25333333333333341</v>
      </c>
      <c r="K29" s="148">
        <f t="shared" si="29"/>
        <v>-0.23333333333333339</v>
      </c>
      <c r="L29" s="148">
        <f t="shared" si="30"/>
        <v>-0.21333333333333337</v>
      </c>
      <c r="M29" s="147">
        <f t="shared" si="31"/>
        <v>3.9999999999999982</v>
      </c>
      <c r="N29" s="147"/>
      <c r="O29" s="147">
        <f t="shared" si="21"/>
        <v>3.9999999999999982</v>
      </c>
      <c r="P29" s="146">
        <f>INDEX('OBS data INSIDE'!$E$3:$R$52,'OBS data INSIDE'!D29,$P$2)</f>
        <v>-0.28000000000000003</v>
      </c>
      <c r="Q29" s="204">
        <f>TREND('OBS data INSIDE'!$M29:$O29,'OBS data INSIDE'!$M$54:$O$54,Q$2)-$P29+$E29</f>
        <v>-0.25333333333333341</v>
      </c>
      <c r="R29" s="204">
        <f>TREND('OBS data INSIDE'!$M29:$O29,'OBS data INSIDE'!$M$54:$O$54,R$2)-$P29+$E29</f>
        <v>-0.23333333333333339</v>
      </c>
      <c r="S29" s="204">
        <f>TREND('OBS data INSIDE'!$M29:$O29,'OBS data INSIDE'!$M$54:$O$54,S$2)-$P29+$E29</f>
        <v>-0.21333333333333337</v>
      </c>
      <c r="T29" s="144"/>
      <c r="U29" s="158" t="s">
        <v>369</v>
      </c>
      <c r="V29" s="159">
        <f t="shared" si="42"/>
        <v>2.2800000000000002</v>
      </c>
      <c r="W29" s="144">
        <f t="shared" si="43"/>
        <v>2.2800000000000002</v>
      </c>
      <c r="X29" s="144">
        <f t="shared" si="44"/>
        <v>1</v>
      </c>
      <c r="Y29" s="144">
        <f t="shared" si="45"/>
        <v>1</v>
      </c>
      <c r="Z29" s="144">
        <f t="shared" si="46"/>
        <v>-0.28000000000000003</v>
      </c>
      <c r="AA29" s="182">
        <v>2</v>
      </c>
      <c r="AB29" s="147">
        <f t="shared" si="38"/>
        <v>-0.28000000000000003</v>
      </c>
      <c r="AC29" s="147">
        <f t="shared" si="39"/>
        <v>-0.28000000000000003</v>
      </c>
      <c r="AD29" s="147"/>
      <c r="AE29" s="165"/>
      <c r="AF29" s="100"/>
      <c r="AG29" s="166"/>
      <c r="AI29" s="178"/>
      <c r="AJ29" s="174"/>
      <c r="AK29" s="177"/>
      <c r="AL29" s="177"/>
      <c r="AM29" s="177"/>
      <c r="AN29" s="177"/>
      <c r="AO29" s="177"/>
      <c r="AP29" s="177"/>
      <c r="AQ29" s="177">
        <v>-0.45</v>
      </c>
      <c r="AR29" s="177"/>
      <c r="AS29">
        <v>-0.36</v>
      </c>
      <c r="AU29" s="245">
        <v>-0.32</v>
      </c>
      <c r="AV29" s="100"/>
      <c r="AW29" s="165">
        <v>-0.28000000000000003</v>
      </c>
      <c r="AX29" s="166"/>
      <c r="AY29" s="177">
        <v>-0.28000000000000003</v>
      </c>
      <c r="AZ29" s="166"/>
    </row>
    <row r="30" spans="1:53">
      <c r="A30" s="200" t="s">
        <v>357</v>
      </c>
      <c r="B30" s="194" t="s">
        <v>169</v>
      </c>
      <c r="C30" s="200" t="s">
        <v>358</v>
      </c>
      <c r="D30" s="200" t="s">
        <v>361</v>
      </c>
      <c r="E30" s="148">
        <f t="shared" si="40"/>
        <v>0.6</v>
      </c>
      <c r="F30" s="198">
        <f t="shared" si="25"/>
        <v>2</v>
      </c>
      <c r="G30">
        <f t="shared" si="0"/>
        <v>1</v>
      </c>
      <c r="H30" s="146">
        <f t="shared" si="26"/>
        <v>-1.3733333333333335</v>
      </c>
      <c r="I30" s="144">
        <f t="shared" si="41"/>
        <v>1</v>
      </c>
      <c r="J30" s="148">
        <f t="shared" si="28"/>
        <v>0.60666666666666658</v>
      </c>
      <c r="K30" s="148">
        <f t="shared" si="29"/>
        <v>0.61666666666666659</v>
      </c>
      <c r="L30" s="148">
        <f t="shared" si="30"/>
        <v>0.62666666666666659</v>
      </c>
      <c r="M30" s="147">
        <f t="shared" si="31"/>
        <v>0</v>
      </c>
      <c r="N30" s="147"/>
      <c r="O30" s="147">
        <f t="shared" si="21"/>
        <v>0</v>
      </c>
      <c r="P30" s="146">
        <f>INDEX('OBS data INSIDE'!$E$3:$R$52,'OBS data INSIDE'!D30,$P$2)</f>
        <v>0.6</v>
      </c>
      <c r="Q30" s="204">
        <f>TREND('OBS data INSIDE'!$M30:$O30,'OBS data INSIDE'!$M$54:$O$54,Q$2)-$P30+$E30</f>
        <v>0.60666666666666658</v>
      </c>
      <c r="R30" s="204">
        <f>TREND('OBS data INSIDE'!$M30:$O30,'OBS data INSIDE'!$M$54:$O$54,R$2)-$P30+$E30</f>
        <v>0.61666666666666659</v>
      </c>
      <c r="S30" s="204">
        <f>TREND('OBS data INSIDE'!$M30:$O30,'OBS data INSIDE'!$M$54:$O$54,S$2)-$P30+$E30</f>
        <v>0.62666666666666659</v>
      </c>
      <c r="T30" s="144"/>
      <c r="U30" s="158" t="s">
        <v>368</v>
      </c>
      <c r="V30" s="159">
        <f t="shared" si="42"/>
        <v>1.4</v>
      </c>
      <c r="W30" s="144">
        <f t="shared" si="43"/>
        <v>1.4</v>
      </c>
      <c r="X30" s="144">
        <f t="shared" si="44"/>
        <v>1</v>
      </c>
      <c r="Y30" s="144">
        <f t="shared" si="45"/>
        <v>1</v>
      </c>
      <c r="Z30" s="144">
        <f t="shared" si="46"/>
        <v>0.6</v>
      </c>
      <c r="AA30" s="182">
        <v>2</v>
      </c>
      <c r="AB30" s="147">
        <f t="shared" si="38"/>
        <v>0.6</v>
      </c>
      <c r="AC30" s="147">
        <f t="shared" si="39"/>
        <v>0.6</v>
      </c>
      <c r="AD30" s="147"/>
      <c r="AE30" s="165"/>
      <c r="AF30" s="100"/>
      <c r="AG30" s="166"/>
      <c r="AI30" s="178"/>
      <c r="AJ30" s="174"/>
      <c r="AK30" s="177"/>
      <c r="AL30" s="177"/>
      <c r="AM30" s="177"/>
      <c r="AN30" s="177"/>
      <c r="AO30" s="177"/>
      <c r="AP30" s="177"/>
      <c r="AQ30" s="177">
        <v>0.54</v>
      </c>
      <c r="AR30" s="177"/>
      <c r="AS30">
        <v>0.56000000000000005</v>
      </c>
      <c r="AU30" s="245">
        <v>0.57999999999999996</v>
      </c>
      <c r="AV30" s="100"/>
      <c r="AW30" s="165">
        <v>0.57999999999999996</v>
      </c>
      <c r="AX30" s="166"/>
      <c r="AY30" s="177">
        <v>0.6</v>
      </c>
      <c r="AZ30" s="166"/>
    </row>
    <row r="31" spans="1:53">
      <c r="A31" s="200" t="s">
        <v>370</v>
      </c>
      <c r="B31" s="144" t="s">
        <v>373</v>
      </c>
      <c r="C31" s="200" t="s">
        <v>371</v>
      </c>
      <c r="D31" s="200" t="s">
        <v>372</v>
      </c>
      <c r="E31" s="254">
        <f t="shared" si="40"/>
        <v>0.2</v>
      </c>
      <c r="F31" s="198">
        <f t="shared" si="40"/>
        <v>2</v>
      </c>
      <c r="G31">
        <f t="shared" si="0"/>
        <v>1</v>
      </c>
      <c r="H31" s="146">
        <f t="shared" si="26"/>
        <v>-1.7833333333333332</v>
      </c>
      <c r="I31" s="200">
        <f t="shared" si="41"/>
        <v>3</v>
      </c>
      <c r="J31" s="148">
        <f t="shared" si="28"/>
        <v>0.19666666666666668</v>
      </c>
      <c r="K31" s="148">
        <f t="shared" si="29"/>
        <v>0.20666666666666669</v>
      </c>
      <c r="L31" s="148">
        <f t="shared" si="30"/>
        <v>0.2166666666666667</v>
      </c>
      <c r="M31" s="147">
        <f t="shared" si="31"/>
        <v>3.9999999999999813</v>
      </c>
      <c r="N31" s="147"/>
      <c r="O31" s="147">
        <f t="shared" si="21"/>
        <v>3.9999999999999813</v>
      </c>
      <c r="P31" s="146">
        <f>INDEX('OBS data OUTSIDE'!$E$3:$R$52,'OBS data OUTSIDE'!D31,$P$2)</f>
        <v>0.2</v>
      </c>
      <c r="Q31" s="204">
        <f>TREND('OBS data OUTSIDE'!$M31:$O31,'OBS data OUTSIDE'!$M$54:$O$54,Q$2)-$P31+$E31</f>
        <v>0.19666666666666668</v>
      </c>
      <c r="R31" s="204">
        <f>TREND('OBS data OUTSIDE'!$M31:$O31,'OBS data OUTSIDE'!$M$54:$O$54,R$2)-$P31+$E31</f>
        <v>0.20666666666666669</v>
      </c>
      <c r="S31" s="204">
        <f>TREND('OBS data OUTSIDE'!$M31:$O31,'OBS data OUTSIDE'!$M$54:$O$54,S$2)-$P31+$E31</f>
        <v>0.2166666666666667</v>
      </c>
      <c r="T31" s="144"/>
      <c r="U31" s="158"/>
      <c r="V31" s="159">
        <f t="shared" si="42"/>
        <v>1.8</v>
      </c>
      <c r="W31" s="200">
        <f t="shared" si="43"/>
        <v>3.56</v>
      </c>
      <c r="X31" s="200">
        <f t="shared" si="44"/>
        <v>1</v>
      </c>
      <c r="Y31" s="200">
        <f t="shared" si="45"/>
        <v>1</v>
      </c>
      <c r="Z31" s="200">
        <f t="shared" si="46"/>
        <v>0.2</v>
      </c>
      <c r="AA31" s="182">
        <v>2</v>
      </c>
      <c r="AB31" s="147">
        <f t="shared" si="38"/>
        <v>0.2</v>
      </c>
      <c r="AC31" s="147">
        <f t="shared" si="39"/>
        <v>-1.56</v>
      </c>
      <c r="AD31" s="147"/>
      <c r="AE31" s="165"/>
      <c r="AF31" s="100"/>
      <c r="AG31" s="166"/>
      <c r="AI31" s="178"/>
      <c r="AJ31" s="174"/>
      <c r="AK31" s="177"/>
      <c r="AL31" s="177"/>
      <c r="AM31" s="177"/>
      <c r="AN31" s="177"/>
      <c r="AO31" s="177"/>
      <c r="AP31" s="177"/>
      <c r="AQ31" s="177">
        <v>-1.74</v>
      </c>
      <c r="AR31" s="177">
        <v>0.1</v>
      </c>
      <c r="AS31">
        <v>-1.7</v>
      </c>
      <c r="AT31">
        <v>0.12</v>
      </c>
      <c r="AU31" s="245">
        <v>-1.64</v>
      </c>
      <c r="AV31" s="177">
        <v>0.18</v>
      </c>
      <c r="AW31" s="165">
        <v>-1.6</v>
      </c>
      <c r="AX31" s="166">
        <v>0.18</v>
      </c>
      <c r="AY31" s="177">
        <v>-1.56</v>
      </c>
      <c r="AZ31" s="166">
        <v>0.2</v>
      </c>
    </row>
    <row r="32" spans="1:53">
      <c r="A32" s="185"/>
      <c r="B32" s="185"/>
      <c r="C32" s="185"/>
      <c r="D32" s="185"/>
      <c r="E32" s="148"/>
      <c r="F32" s="186"/>
      <c r="G32" s="187"/>
      <c r="H32" s="185"/>
      <c r="I32" s="185"/>
      <c r="J32" s="185"/>
      <c r="K32" s="185"/>
      <c r="L32" s="185"/>
      <c r="M32" s="188"/>
      <c r="N32" s="188"/>
      <c r="O32" s="188"/>
      <c r="P32" s="188"/>
      <c r="Q32" s="188"/>
      <c r="R32" s="188"/>
      <c r="S32" s="188"/>
      <c r="T32" s="185"/>
      <c r="U32" s="189"/>
      <c r="V32" s="190"/>
      <c r="W32" s="185"/>
      <c r="X32" s="185"/>
      <c r="Y32" s="185"/>
      <c r="Z32" s="144"/>
      <c r="AA32" s="188"/>
      <c r="AB32" s="147">
        <f t="shared" si="38"/>
        <v>0</v>
      </c>
      <c r="AC32" s="147">
        <f t="shared" si="39"/>
        <v>0</v>
      </c>
      <c r="AD32" s="188"/>
      <c r="AE32" s="191"/>
      <c r="AF32" s="192"/>
      <c r="AG32" s="193"/>
      <c r="AH32" s="187"/>
      <c r="AI32" s="191"/>
      <c r="AJ32" s="193"/>
      <c r="AK32" s="187"/>
      <c r="AL32" s="187"/>
      <c r="AM32" s="187"/>
      <c r="AN32" s="187"/>
      <c r="AU32" s="165"/>
      <c r="AV32" s="100"/>
      <c r="AW32" s="165"/>
      <c r="AX32" s="166"/>
      <c r="AY32" s="100"/>
      <c r="AZ32" s="166"/>
    </row>
    <row r="33" spans="1:53">
      <c r="A33" s="185"/>
      <c r="B33" s="185"/>
      <c r="C33" s="185"/>
      <c r="D33" s="185"/>
      <c r="E33" s="148"/>
      <c r="F33" s="186"/>
      <c r="G33" s="187"/>
      <c r="H33" s="185"/>
      <c r="I33" s="185"/>
      <c r="J33" s="185"/>
      <c r="K33" s="185"/>
      <c r="L33" s="185"/>
      <c r="M33" s="188"/>
      <c r="N33" s="188"/>
      <c r="O33" s="188"/>
      <c r="P33" s="188"/>
      <c r="Q33" s="188"/>
      <c r="R33" s="188"/>
      <c r="S33" s="188"/>
      <c r="T33" s="185"/>
      <c r="U33" s="189"/>
      <c r="V33" s="190"/>
      <c r="W33" s="185"/>
      <c r="X33" s="185"/>
      <c r="Y33" s="185"/>
      <c r="Z33" s="144"/>
      <c r="AA33" s="188"/>
      <c r="AB33" s="147">
        <f t="shared" si="38"/>
        <v>0</v>
      </c>
      <c r="AC33" s="147">
        <f t="shared" si="39"/>
        <v>0</v>
      </c>
      <c r="AD33" s="188"/>
      <c r="AE33" s="191"/>
      <c r="AF33" s="192"/>
      <c r="AG33" s="193"/>
      <c r="AH33" s="187"/>
      <c r="AI33" s="191"/>
      <c r="AJ33" s="193"/>
      <c r="AK33" s="187"/>
      <c r="AL33" s="187"/>
      <c r="AM33" s="187"/>
      <c r="AN33" s="187"/>
      <c r="AU33" s="165"/>
      <c r="AV33" s="100"/>
      <c r="AW33" s="165"/>
      <c r="AX33" s="166"/>
      <c r="AY33" s="100"/>
      <c r="AZ33" s="166"/>
    </row>
    <row r="34" spans="1:53">
      <c r="B34" s="144" t="s">
        <v>184</v>
      </c>
      <c r="E34" s="148"/>
      <c r="F34" s="146"/>
      <c r="H34" s="144"/>
      <c r="I34" s="144"/>
      <c r="J34" s="144"/>
      <c r="K34" s="144"/>
      <c r="L34" s="144"/>
      <c r="M34" s="147"/>
      <c r="N34" s="147"/>
      <c r="O34" s="147"/>
      <c r="P34" s="147"/>
      <c r="Q34" s="147"/>
      <c r="R34" s="147"/>
      <c r="S34" s="147"/>
      <c r="T34" s="144"/>
      <c r="U34" s="144"/>
      <c r="V34" s="159"/>
      <c r="W34" s="144"/>
      <c r="X34" s="144"/>
      <c r="Y34" s="144"/>
      <c r="Z34" s="144"/>
      <c r="AA34" s="182"/>
      <c r="AB34" s="147">
        <f t="shared" si="38"/>
        <v>0</v>
      </c>
      <c r="AC34" s="147">
        <f t="shared" si="39"/>
        <v>0</v>
      </c>
      <c r="AD34" s="147"/>
      <c r="AE34" s="165"/>
      <c r="AF34" s="100"/>
      <c r="AG34" s="166"/>
      <c r="AI34" s="165"/>
      <c r="AJ34" s="166"/>
      <c r="AU34" s="165"/>
      <c r="AV34" s="100"/>
      <c r="AW34" s="165"/>
      <c r="AX34" s="166"/>
      <c r="AY34" s="100"/>
      <c r="AZ34" s="166"/>
    </row>
    <row r="35" spans="1:53">
      <c r="A35" s="144" t="s">
        <v>186</v>
      </c>
      <c r="B35" s="144" t="s">
        <v>226</v>
      </c>
      <c r="C35" s="144" t="s">
        <v>329</v>
      </c>
      <c r="D35" s="144" t="s">
        <v>307</v>
      </c>
      <c r="E35" s="254">
        <f t="shared" ref="E35:F50" si="47">Z35</f>
        <v>2.79</v>
      </c>
      <c r="F35" s="198">
        <f>AA35</f>
        <v>1</v>
      </c>
      <c r="G35">
        <f t="shared" si="0"/>
        <v>6</v>
      </c>
      <c r="H35" s="146">
        <f t="shared" ref="H35:H52" si="48">L35-AA35</f>
        <v>1.7966666666666669</v>
      </c>
      <c r="I35" s="144">
        <f>IF(M35&lt;1,1,IF(M35&lt;3,2,IF(M35&lt;8,3,IF(M35&lt;15,4,5))))</f>
        <v>1</v>
      </c>
      <c r="J35" s="148">
        <f t="shared" ref="J35:J52" si="49">Q35</f>
        <v>2.7966666666666669</v>
      </c>
      <c r="K35" s="148">
        <f t="shared" ref="K35:K52" si="50">R35</f>
        <v>2.7966666666666669</v>
      </c>
      <c r="L35" s="148">
        <f t="shared" ref="L35:L52" si="51">S35</f>
        <v>2.7966666666666669</v>
      </c>
      <c r="M35" s="147">
        <f t="shared" ref="M35:M52" si="52">(AW35-AU35)*100</f>
        <v>-5.0000000000000266</v>
      </c>
      <c r="N35" s="147"/>
      <c r="O35" s="147">
        <f t="shared" ref="O35:O52" si="53">(AW35-AU35)*100</f>
        <v>-5.0000000000000266</v>
      </c>
      <c r="P35" s="146">
        <f>INDEX('OBS data OUTSIDE'!$E$3:$R$52,'OBS data OUTSIDE'!D35,$P$2)</f>
        <v>2.79</v>
      </c>
      <c r="Q35" s="204">
        <f>TREND('OBS data OUTSIDE'!$M35:$O35,'OBS data OUTSIDE'!$M$54:$O$54,Q$2)-$P35+$E35</f>
        <v>2.7966666666666669</v>
      </c>
      <c r="R35" s="204">
        <f>TREND('OBS data OUTSIDE'!$M35:$O35,'OBS data OUTSIDE'!$M$54:$O$54,R$2)-$P35+$E35</f>
        <v>2.7966666666666669</v>
      </c>
      <c r="S35" s="204">
        <f>TREND('OBS data OUTSIDE'!$M35:$O35,'OBS data OUTSIDE'!$M$54:$O$54,S$2)-$P35+$E35</f>
        <v>2.7966666666666669</v>
      </c>
      <c r="T35" s="144"/>
      <c r="U35" s="144"/>
      <c r="V35" s="159">
        <f t="shared" ref="V35:V48" si="54">$AA35-AB35</f>
        <v>-1.79</v>
      </c>
      <c r="W35" s="144">
        <f t="shared" ref="W35:W48" si="55">$AA35-AC35</f>
        <v>-1.4900000000000002</v>
      </c>
      <c r="X35" s="144">
        <f>IF(V35&gt;0.8,1,IF(V35&gt;0.5,2,IF(V35&gt;0.3,3,IF(V35&gt;0.1,4,IF(V35&gt;0,5,6)))))</f>
        <v>6</v>
      </c>
      <c r="Y35" s="144">
        <f>IF(W35&gt;0.8,1,IF(W35&gt;0.5,2,IF(W35&gt;0.3,3,IF(W35&gt;0.1,4,IF(W35&gt;0,5,6)))))</f>
        <v>6</v>
      </c>
      <c r="Z35" s="144">
        <f t="shared" si="24"/>
        <v>2.79</v>
      </c>
      <c r="AA35" s="182">
        <v>1</v>
      </c>
      <c r="AB35" s="147">
        <f t="shared" si="38"/>
        <v>2.79</v>
      </c>
      <c r="AC35" s="147">
        <f t="shared" si="39"/>
        <v>2.4900000000000002</v>
      </c>
      <c r="AD35" s="147"/>
      <c r="AE35" s="165">
        <v>2.63</v>
      </c>
      <c r="AF35" s="100">
        <v>2.83</v>
      </c>
      <c r="AG35" s="166">
        <v>2.64</v>
      </c>
      <c r="AH35">
        <v>2.83</v>
      </c>
      <c r="AI35" s="165">
        <v>2.64</v>
      </c>
      <c r="AJ35" s="166">
        <v>2.82</v>
      </c>
      <c r="AK35" s="177">
        <v>2.64</v>
      </c>
      <c r="AL35" s="177">
        <v>2.83</v>
      </c>
      <c r="AM35" s="177">
        <v>2.65</v>
      </c>
      <c r="AN35" s="177">
        <v>2.82</v>
      </c>
      <c r="AO35" s="177">
        <v>2.62</v>
      </c>
      <c r="AP35" s="177">
        <v>2.81</v>
      </c>
      <c r="AQ35" s="177">
        <v>2.6</v>
      </c>
      <c r="AR35" s="177">
        <v>2.79</v>
      </c>
      <c r="AS35" s="177">
        <v>2.58</v>
      </c>
      <c r="AT35" s="177">
        <v>2.79</v>
      </c>
      <c r="AU35" s="245">
        <v>2.58</v>
      </c>
      <c r="AV35" s="177">
        <v>2.79</v>
      </c>
      <c r="AW35" s="165">
        <v>2.5299999999999998</v>
      </c>
      <c r="AX35" s="166">
        <v>2.81</v>
      </c>
      <c r="AY35" s="177">
        <v>2.4900000000000002</v>
      </c>
      <c r="AZ35" s="166">
        <v>2.79</v>
      </c>
    </row>
    <row r="36" spans="1:53">
      <c r="A36" s="144" t="s">
        <v>239</v>
      </c>
      <c r="B36" s="144" t="s">
        <v>227</v>
      </c>
      <c r="C36" s="200" t="s">
        <v>241</v>
      </c>
      <c r="D36" s="144" t="s">
        <v>241</v>
      </c>
      <c r="E36" s="148">
        <f t="shared" si="47"/>
        <v>1.47</v>
      </c>
      <c r="F36" s="198">
        <f t="shared" si="47"/>
        <v>1</v>
      </c>
      <c r="G36">
        <f t="shared" si="0"/>
        <v>6</v>
      </c>
      <c r="H36" s="146">
        <f t="shared" si="48"/>
        <v>0.40999999999999992</v>
      </c>
      <c r="I36" s="144">
        <f t="shared" ref="I36:I50" si="56">IF(M36&lt;1,1,IF(M36&lt;3,2,IF(M36&lt;8,3,IF(M36&lt;15,4,5))))</f>
        <v>1</v>
      </c>
      <c r="J36" s="148">
        <f t="shared" si="49"/>
        <v>1.45</v>
      </c>
      <c r="K36" s="148">
        <f t="shared" si="50"/>
        <v>1.43</v>
      </c>
      <c r="L36" s="148">
        <f t="shared" si="51"/>
        <v>1.41</v>
      </c>
      <c r="M36" s="147">
        <f t="shared" si="52"/>
        <v>-2.0000000000000018</v>
      </c>
      <c r="N36" s="147"/>
      <c r="O36" s="147">
        <f t="shared" si="53"/>
        <v>-2.0000000000000018</v>
      </c>
      <c r="P36" s="146">
        <f>INDEX('OBS data INSIDE'!$E$3:$R$52,'OBS data INSIDE'!D36,$P$2)</f>
        <v>1.47</v>
      </c>
      <c r="Q36" s="204">
        <f>TREND('OBS data INSIDE'!$M36:$O36,'OBS data INSIDE'!$M$54:$O$54,Q$2)-$P36+$E36</f>
        <v>1.45</v>
      </c>
      <c r="R36" s="204">
        <f>TREND('OBS data INSIDE'!$M36:$O36,'OBS data INSIDE'!$M$54:$O$54,R$2)-$P36+$E36</f>
        <v>1.43</v>
      </c>
      <c r="S36" s="204">
        <f>TREND('OBS data INSIDE'!$M36:$O36,'OBS data INSIDE'!$M$54:$O$54,S$2)-$P36+$E36</f>
        <v>1.41</v>
      </c>
      <c r="T36" s="144"/>
      <c r="U36" s="144"/>
      <c r="V36" s="159">
        <f t="shared" si="54"/>
        <v>-0.47</v>
      </c>
      <c r="W36" s="144">
        <f t="shared" si="55"/>
        <v>-0.47</v>
      </c>
      <c r="X36" s="144">
        <f t="shared" ref="X36:X41" si="57">IF(V36&gt;0.8,1,IF(V36&gt;0.5,2,IF(V36&gt;0.3,3,IF(V36&gt;0.1,4,IF(V36&gt;0,5,6)))))</f>
        <v>6</v>
      </c>
      <c r="Y36" s="144">
        <f t="shared" ref="Y36:Y41" si="58">IF(W36&gt;0.8,1,IF(W36&gt;0.5,2,IF(W36&gt;0.3,3,IF(W36&gt;0.1,4,IF(W36&gt;0,5,6)))))</f>
        <v>6</v>
      </c>
      <c r="Z36" s="144">
        <f t="shared" si="24"/>
        <v>1.47</v>
      </c>
      <c r="AA36" s="182">
        <v>1</v>
      </c>
      <c r="AB36" s="147">
        <f t="shared" si="38"/>
        <v>1.47</v>
      </c>
      <c r="AC36" s="147">
        <f t="shared" si="39"/>
        <v>1.47</v>
      </c>
      <c r="AD36" s="147"/>
      <c r="AE36" s="165"/>
      <c r="AF36" s="100"/>
      <c r="AG36" s="172">
        <v>0.93</v>
      </c>
      <c r="AI36" s="165">
        <v>0.93</v>
      </c>
      <c r="AJ36" s="166"/>
      <c r="AK36">
        <v>0.93</v>
      </c>
      <c r="AM36">
        <v>0.93</v>
      </c>
      <c r="AO36">
        <v>0.93</v>
      </c>
      <c r="AQ36">
        <v>1.5</v>
      </c>
      <c r="AS36" s="155">
        <v>1.53</v>
      </c>
      <c r="AT36" s="155"/>
      <c r="AU36" s="178">
        <v>1.51</v>
      </c>
      <c r="AV36" s="100"/>
      <c r="AW36" s="251">
        <f>AU36-0.02</f>
        <v>1.49</v>
      </c>
      <c r="AX36" s="166"/>
      <c r="AY36" s="251">
        <f>AW36-0.02</f>
        <v>1.47</v>
      </c>
      <c r="AZ36" s="166"/>
      <c r="BA36" s="155" t="s">
        <v>378</v>
      </c>
    </row>
    <row r="37" spans="1:53">
      <c r="A37" s="144" t="s">
        <v>188</v>
      </c>
      <c r="B37" s="144" t="s">
        <v>228</v>
      </c>
      <c r="C37" s="144" t="s">
        <v>313</v>
      </c>
      <c r="D37" s="144" t="s">
        <v>313</v>
      </c>
      <c r="E37" s="148">
        <f t="shared" si="47"/>
        <v>1.1200000000000001</v>
      </c>
      <c r="F37" s="198">
        <f t="shared" si="47"/>
        <v>2</v>
      </c>
      <c r="G37">
        <f t="shared" si="0"/>
        <v>1</v>
      </c>
      <c r="H37" s="146">
        <f t="shared" si="48"/>
        <v>-0.89666666666666628</v>
      </c>
      <c r="I37" s="144">
        <f t="shared" si="56"/>
        <v>1</v>
      </c>
      <c r="J37" s="148">
        <f t="shared" si="49"/>
        <v>1.1133333333333335</v>
      </c>
      <c r="K37" s="148">
        <f t="shared" si="50"/>
        <v>1.1083333333333336</v>
      </c>
      <c r="L37" s="148">
        <f t="shared" si="51"/>
        <v>1.1033333333333337</v>
      </c>
      <c r="M37" s="147">
        <f t="shared" si="52"/>
        <v>-0.99999999999997868</v>
      </c>
      <c r="N37" s="147"/>
      <c r="O37" s="147">
        <f t="shared" si="53"/>
        <v>-0.99999999999997868</v>
      </c>
      <c r="P37" s="146">
        <f>INDEX('OBS data INSIDE'!$E$3:$R$52,'OBS data INSIDE'!D37,$P$2)</f>
        <v>1.1200000000000001</v>
      </c>
      <c r="Q37" s="204">
        <f>TREND('OBS data INSIDE'!$M37:$O37,'OBS data INSIDE'!$M$54:$O$54,Q$2)-$P37+$E37</f>
        <v>1.1133333333333335</v>
      </c>
      <c r="R37" s="204">
        <f>TREND('OBS data INSIDE'!$M37:$O37,'OBS data INSIDE'!$M$54:$O$54,R$2)-$P37+$E37</f>
        <v>1.1083333333333336</v>
      </c>
      <c r="S37" s="204">
        <f>TREND('OBS data INSIDE'!$M37:$O37,'OBS data INSIDE'!$M$54:$O$54,S$2)-$P37+$E37</f>
        <v>1.1033333333333337</v>
      </c>
      <c r="T37" s="144">
        <v>50</v>
      </c>
      <c r="U37" s="158"/>
      <c r="V37" s="159">
        <f t="shared" si="54"/>
        <v>0.87999999999999989</v>
      </c>
      <c r="W37" s="144">
        <f t="shared" si="55"/>
        <v>0.87999999999999989</v>
      </c>
      <c r="X37" s="144">
        <f t="shared" si="57"/>
        <v>1</v>
      </c>
      <c r="Y37" s="144">
        <f t="shared" si="58"/>
        <v>1</v>
      </c>
      <c r="Z37" s="144">
        <f t="shared" si="24"/>
        <v>1.1200000000000001</v>
      </c>
      <c r="AA37" s="182">
        <v>2</v>
      </c>
      <c r="AB37" s="147">
        <f t="shared" si="38"/>
        <v>1.1200000000000001</v>
      </c>
      <c r="AC37" s="147">
        <f t="shared" si="39"/>
        <v>1.1200000000000001</v>
      </c>
      <c r="AD37" s="147"/>
      <c r="AE37" s="165">
        <v>0.74</v>
      </c>
      <c r="AF37" s="100"/>
      <c r="AG37" s="166">
        <v>0.89</v>
      </c>
      <c r="AI37" s="165">
        <v>1.1000000000000001</v>
      </c>
      <c r="AJ37" s="166"/>
      <c r="AK37">
        <v>0.64</v>
      </c>
      <c r="AM37">
        <v>0.84</v>
      </c>
      <c r="AO37">
        <v>0.92</v>
      </c>
      <c r="AQ37">
        <v>1.1100000000000001</v>
      </c>
      <c r="AS37">
        <v>1.1100000000000001</v>
      </c>
      <c r="AU37" s="165">
        <v>1.1299999999999999</v>
      </c>
      <c r="AV37" s="100"/>
      <c r="AW37" s="165">
        <v>1.1200000000000001</v>
      </c>
      <c r="AX37" s="166"/>
      <c r="AY37" s="100">
        <v>1.1200000000000001</v>
      </c>
      <c r="AZ37" s="166"/>
    </row>
    <row r="38" spans="1:53">
      <c r="A38" s="144" t="s">
        <v>189</v>
      </c>
      <c r="B38" s="144" t="s">
        <v>229</v>
      </c>
      <c r="C38" s="144" t="s">
        <v>330</v>
      </c>
      <c r="D38" s="144" t="s">
        <v>308</v>
      </c>
      <c r="E38" s="148">
        <f t="shared" si="47"/>
        <v>1.25</v>
      </c>
      <c r="F38" s="198">
        <f t="shared" si="47"/>
        <v>2</v>
      </c>
      <c r="G38">
        <f t="shared" si="0"/>
        <v>2</v>
      </c>
      <c r="H38" s="146">
        <f t="shared" si="48"/>
        <v>-0.75</v>
      </c>
      <c r="I38" s="144">
        <f t="shared" si="56"/>
        <v>1</v>
      </c>
      <c r="J38" s="148">
        <f t="shared" si="49"/>
        <v>1.25</v>
      </c>
      <c r="K38" s="148">
        <f t="shared" si="50"/>
        <v>1.25</v>
      </c>
      <c r="L38" s="148">
        <f t="shared" si="51"/>
        <v>1.25</v>
      </c>
      <c r="M38" s="147">
        <f t="shared" si="52"/>
        <v>0</v>
      </c>
      <c r="N38" s="147"/>
      <c r="O38" s="147">
        <f t="shared" si="53"/>
        <v>0</v>
      </c>
      <c r="P38" s="146">
        <f>INDEX('OBS data INSIDE'!$E$3:$R$52,'OBS data INSIDE'!D38,$P$2)</f>
        <v>1.25</v>
      </c>
      <c r="Q38" s="204">
        <f>TREND('OBS data INSIDE'!$M38:$O38,'OBS data INSIDE'!$M$54:$O$54,Q$2)-$P38+$E38</f>
        <v>1.25</v>
      </c>
      <c r="R38" s="204">
        <f>TREND('OBS data INSIDE'!$M38:$O38,'OBS data INSIDE'!$M$54:$O$54,R$2)-$P38+$E38</f>
        <v>1.25</v>
      </c>
      <c r="S38" s="204">
        <f>TREND('OBS data INSIDE'!$M38:$O38,'OBS data INSIDE'!$M$54:$O$54,S$2)-$P38+$E38</f>
        <v>1.25</v>
      </c>
      <c r="T38" s="144"/>
      <c r="U38" s="144"/>
      <c r="V38" s="159">
        <f t="shared" si="54"/>
        <v>0.75</v>
      </c>
      <c r="W38" s="144">
        <f t="shared" si="55"/>
        <v>0.75</v>
      </c>
      <c r="X38" s="144">
        <f t="shared" si="57"/>
        <v>2</v>
      </c>
      <c r="Y38" s="144">
        <f t="shared" si="58"/>
        <v>2</v>
      </c>
      <c r="Z38" s="144">
        <f t="shared" si="24"/>
        <v>1.25</v>
      </c>
      <c r="AA38" s="182">
        <v>2</v>
      </c>
      <c r="AB38" s="147">
        <f t="shared" si="38"/>
        <v>1.25</v>
      </c>
      <c r="AC38" s="147">
        <f t="shared" si="39"/>
        <v>1.25</v>
      </c>
      <c r="AD38" s="147"/>
      <c r="AE38" s="173">
        <v>0.69</v>
      </c>
      <c r="AF38" s="100"/>
      <c r="AG38" s="166">
        <v>0.8</v>
      </c>
      <c r="AI38" s="165">
        <v>1.04</v>
      </c>
      <c r="AJ38" s="166"/>
      <c r="AK38">
        <v>1.28</v>
      </c>
      <c r="AM38">
        <v>1.24</v>
      </c>
      <c r="AO38">
        <v>1.25</v>
      </c>
      <c r="AQ38">
        <v>1.25</v>
      </c>
      <c r="AS38">
        <v>1.25</v>
      </c>
      <c r="AU38" s="165">
        <v>1.25</v>
      </c>
      <c r="AV38" s="100"/>
      <c r="AW38" s="165">
        <v>1.25</v>
      </c>
      <c r="AX38" s="166"/>
      <c r="AY38" s="100">
        <v>1.25</v>
      </c>
      <c r="AZ38" s="166"/>
    </row>
    <row r="39" spans="1:53">
      <c r="A39" s="144" t="s">
        <v>190</v>
      </c>
      <c r="B39" s="144" t="s">
        <v>230</v>
      </c>
      <c r="C39" s="144" t="s">
        <v>185</v>
      </c>
      <c r="D39" s="144" t="s">
        <v>185</v>
      </c>
      <c r="E39" s="148">
        <f t="shared" si="47"/>
        <v>1.43</v>
      </c>
      <c r="F39" s="198">
        <f t="shared" si="47"/>
        <v>1</v>
      </c>
      <c r="G39">
        <f t="shared" si="0"/>
        <v>6</v>
      </c>
      <c r="H39" s="146">
        <f t="shared" si="48"/>
        <v>0.44333333333333313</v>
      </c>
      <c r="I39" s="144">
        <f t="shared" si="56"/>
        <v>1</v>
      </c>
      <c r="J39" s="148">
        <f t="shared" si="49"/>
        <v>1.4333333333333331</v>
      </c>
      <c r="K39" s="148">
        <f t="shared" si="50"/>
        <v>1.438333333333333</v>
      </c>
      <c r="L39" s="148">
        <f t="shared" si="51"/>
        <v>1.4433333333333331</v>
      </c>
      <c r="M39" s="147">
        <f t="shared" si="52"/>
        <v>0</v>
      </c>
      <c r="N39" s="147"/>
      <c r="O39" s="147">
        <f t="shared" si="53"/>
        <v>0</v>
      </c>
      <c r="P39" s="146">
        <f>INDEX('OBS data INSIDE'!$E$3:$R$52,'OBS data INSIDE'!D39,$P$2)</f>
        <v>1.43</v>
      </c>
      <c r="Q39" s="204">
        <f>TREND('OBS data INSIDE'!$M39:$O39,'OBS data INSIDE'!$M$54:$O$54,Q$2)-$P39+$E39</f>
        <v>1.4333333333333331</v>
      </c>
      <c r="R39" s="204">
        <f>TREND('OBS data INSIDE'!$M39:$O39,'OBS data INSIDE'!$M$54:$O$54,R$2)-$P39+$E39</f>
        <v>1.438333333333333</v>
      </c>
      <c r="S39" s="204">
        <f>TREND('OBS data INSIDE'!$M39:$O39,'OBS data INSIDE'!$M$54:$O$54,S$2)-$P39+$E39</f>
        <v>1.4433333333333331</v>
      </c>
      <c r="T39" s="144"/>
      <c r="U39" s="144"/>
      <c r="V39" s="159">
        <f t="shared" si="54"/>
        <v>-0.42999999999999994</v>
      </c>
      <c r="W39" s="144">
        <f t="shared" si="55"/>
        <v>-0.42999999999999994</v>
      </c>
      <c r="X39" s="144">
        <f t="shared" si="57"/>
        <v>6</v>
      </c>
      <c r="Y39" s="144">
        <f t="shared" si="58"/>
        <v>6</v>
      </c>
      <c r="Z39" s="144">
        <f t="shared" si="24"/>
        <v>1.43</v>
      </c>
      <c r="AA39" s="182">
        <v>1</v>
      </c>
      <c r="AB39" s="147">
        <f t="shared" si="38"/>
        <v>1.43</v>
      </c>
      <c r="AC39" s="147">
        <f t="shared" si="39"/>
        <v>1.43</v>
      </c>
      <c r="AD39" s="147"/>
      <c r="AE39" s="165">
        <v>0.5</v>
      </c>
      <c r="AF39" s="100"/>
      <c r="AG39" s="166">
        <v>0.57999999999999996</v>
      </c>
      <c r="AI39" s="165">
        <v>0.76</v>
      </c>
      <c r="AJ39" s="166"/>
      <c r="AK39">
        <v>0.99</v>
      </c>
      <c r="AM39">
        <v>1.22</v>
      </c>
      <c r="AO39">
        <v>1.31</v>
      </c>
      <c r="AQ39">
        <v>1.35</v>
      </c>
      <c r="AS39">
        <v>1.37</v>
      </c>
      <c r="AU39" s="165">
        <v>1.42</v>
      </c>
      <c r="AV39" s="100"/>
      <c r="AW39" s="165">
        <v>1.42</v>
      </c>
      <c r="AX39" s="166"/>
      <c r="AY39" s="177">
        <v>1.43</v>
      </c>
      <c r="AZ39" s="166"/>
    </row>
    <row r="40" spans="1:53">
      <c r="A40" s="144" t="s">
        <v>187</v>
      </c>
      <c r="B40" s="144" t="s">
        <v>231</v>
      </c>
      <c r="C40" s="144" t="s">
        <v>319</v>
      </c>
      <c r="D40" s="144" t="s">
        <v>309</v>
      </c>
      <c r="E40" s="148">
        <f t="shared" si="47"/>
        <v>1.17</v>
      </c>
      <c r="F40" s="198">
        <f t="shared" si="47"/>
        <v>2</v>
      </c>
      <c r="G40">
        <f t="shared" si="0"/>
        <v>1</v>
      </c>
      <c r="H40" s="146">
        <f t="shared" si="48"/>
        <v>-0.83000000000000007</v>
      </c>
      <c r="I40" s="144">
        <f t="shared" si="56"/>
        <v>1</v>
      </c>
      <c r="J40" s="148">
        <f t="shared" si="49"/>
        <v>1.17</v>
      </c>
      <c r="K40" s="148">
        <f t="shared" si="50"/>
        <v>1.17</v>
      </c>
      <c r="L40" s="148">
        <f t="shared" si="51"/>
        <v>1.17</v>
      </c>
      <c r="M40" s="147">
        <f t="shared" si="52"/>
        <v>0</v>
      </c>
      <c r="N40" s="147"/>
      <c r="O40" s="147">
        <f t="shared" si="53"/>
        <v>0</v>
      </c>
      <c r="P40" s="146">
        <f>INDEX('OBS data INSIDE'!$E$3:$R$52,'OBS data INSIDE'!D40,$P$2)</f>
        <v>1.17</v>
      </c>
      <c r="Q40" s="204">
        <f>TREND('OBS data INSIDE'!$M40:$O40,'OBS data INSIDE'!$M$54:$O$54,Q$2)-$P40+$E40</f>
        <v>1.17</v>
      </c>
      <c r="R40" s="204">
        <f>TREND('OBS data INSIDE'!$M40:$O40,'OBS data INSIDE'!$M$54:$O$54,R$2)-$P40+$E40</f>
        <v>1.17</v>
      </c>
      <c r="S40" s="204">
        <f>TREND('OBS data INSIDE'!$M40:$O40,'OBS data INSIDE'!$M$54:$O$54,S$2)-$P40+$E40</f>
        <v>1.17</v>
      </c>
      <c r="T40" s="144"/>
      <c r="U40" s="144"/>
      <c r="V40" s="159">
        <f t="shared" si="54"/>
        <v>0.83000000000000007</v>
      </c>
      <c r="W40" s="144">
        <f t="shared" si="55"/>
        <v>0.83000000000000007</v>
      </c>
      <c r="X40" s="144">
        <f t="shared" si="57"/>
        <v>1</v>
      </c>
      <c r="Y40" s="144">
        <f t="shared" si="58"/>
        <v>1</v>
      </c>
      <c r="Z40" s="144">
        <f t="shared" si="24"/>
        <v>1.17</v>
      </c>
      <c r="AA40" s="182">
        <v>2</v>
      </c>
      <c r="AB40" s="147">
        <f t="shared" si="38"/>
        <v>1.17</v>
      </c>
      <c r="AC40" s="147">
        <f t="shared" si="39"/>
        <v>1.17</v>
      </c>
      <c r="AD40" s="147"/>
      <c r="AE40" s="165">
        <v>1.1599999999999999</v>
      </c>
      <c r="AF40" s="100"/>
      <c r="AG40" s="166">
        <v>1.17</v>
      </c>
      <c r="AI40" s="165">
        <v>1.17</v>
      </c>
      <c r="AJ40" s="166"/>
      <c r="AK40">
        <v>1.17</v>
      </c>
      <c r="AM40">
        <v>1.17</v>
      </c>
      <c r="AO40">
        <v>1.17</v>
      </c>
      <c r="AQ40">
        <v>1.17</v>
      </c>
      <c r="AS40">
        <v>1.17</v>
      </c>
      <c r="AU40" s="165">
        <v>1.17</v>
      </c>
      <c r="AV40" s="100"/>
      <c r="AW40" s="165">
        <v>1.17</v>
      </c>
      <c r="AX40" s="166"/>
      <c r="AY40" s="177">
        <v>1.17</v>
      </c>
      <c r="AZ40" s="166"/>
    </row>
    <row r="41" spans="1:53">
      <c r="A41" s="144" t="s">
        <v>191</v>
      </c>
      <c r="B41" s="144" t="s">
        <v>232</v>
      </c>
      <c r="C41" s="144" t="s">
        <v>335</v>
      </c>
      <c r="D41" s="144" t="s">
        <v>195</v>
      </c>
      <c r="E41" s="254">
        <f t="shared" si="47"/>
        <v>1</v>
      </c>
      <c r="F41" s="198">
        <f t="shared" si="47"/>
        <v>1</v>
      </c>
      <c r="G41">
        <f t="shared" si="0"/>
        <v>6</v>
      </c>
      <c r="H41" s="146">
        <f t="shared" si="48"/>
        <v>0.14000000000000012</v>
      </c>
      <c r="I41" s="144">
        <f t="shared" si="56"/>
        <v>3</v>
      </c>
      <c r="J41" s="148">
        <f t="shared" si="49"/>
        <v>1</v>
      </c>
      <c r="K41" s="148">
        <f t="shared" si="50"/>
        <v>1.0699999999999998</v>
      </c>
      <c r="L41" s="148">
        <f t="shared" si="51"/>
        <v>1.1400000000000001</v>
      </c>
      <c r="M41" s="147">
        <f t="shared" si="52"/>
        <v>6</v>
      </c>
      <c r="N41" s="147"/>
      <c r="O41" s="147">
        <f t="shared" si="53"/>
        <v>6</v>
      </c>
      <c r="P41" s="146">
        <f>INDEX('OBS data OUTSIDE'!$E$3:$R$52,'OBS data OUTSIDE'!D41,$P$2)</f>
        <v>1</v>
      </c>
      <c r="Q41" s="204">
        <f>TREND('OBS data OUTSIDE'!$M41:$O41,'OBS data OUTSIDE'!$M$54:$O$54,Q$2)-$P41+$E41</f>
        <v>1</v>
      </c>
      <c r="R41" s="204">
        <f>TREND('OBS data OUTSIDE'!$M41:$O41,'OBS data OUTSIDE'!$M$54:$O$54,R$2)-$P41+$E41</f>
        <v>1.0699999999999998</v>
      </c>
      <c r="S41" s="204">
        <f>TREND('OBS data OUTSIDE'!$M41:$O41,'OBS data OUTSIDE'!$M$54:$O$54,S$2)-$P41+$E41</f>
        <v>1.1400000000000001</v>
      </c>
      <c r="T41" s="144"/>
      <c r="U41" s="158" t="s">
        <v>369</v>
      </c>
      <c r="V41" s="159">
        <f t="shared" si="54"/>
        <v>0</v>
      </c>
      <c r="W41" s="144">
        <f t="shared" si="55"/>
        <v>1.1200000000000001</v>
      </c>
      <c r="X41" s="144">
        <f t="shared" si="57"/>
        <v>6</v>
      </c>
      <c r="Y41" s="144">
        <f t="shared" si="58"/>
        <v>1</v>
      </c>
      <c r="Z41" s="144">
        <f t="shared" si="24"/>
        <v>1</v>
      </c>
      <c r="AA41" s="182">
        <v>1</v>
      </c>
      <c r="AB41" s="147">
        <f t="shared" si="38"/>
        <v>1</v>
      </c>
      <c r="AC41" s="147">
        <f t="shared" si="39"/>
        <v>-0.12</v>
      </c>
      <c r="AD41" s="147"/>
      <c r="AE41" s="165">
        <v>-1.1200000000000001</v>
      </c>
      <c r="AF41" s="100">
        <v>0.91</v>
      </c>
      <c r="AG41" s="166">
        <v>-1.1100000000000001</v>
      </c>
      <c r="AH41">
        <v>0.86</v>
      </c>
      <c r="AI41" s="165">
        <v>-1.1100000000000001</v>
      </c>
      <c r="AJ41" s="166">
        <v>0.83</v>
      </c>
      <c r="AK41" s="177">
        <v>-1.1100000000000001</v>
      </c>
      <c r="AL41" s="177">
        <v>0.78</v>
      </c>
      <c r="AM41" s="177">
        <v>-1.1200000000000001</v>
      </c>
      <c r="AN41" s="177">
        <v>0.66</v>
      </c>
      <c r="AO41">
        <v>-1.1100000000000001</v>
      </c>
      <c r="AP41">
        <v>0.68</v>
      </c>
      <c r="AQ41">
        <v>-0.8</v>
      </c>
      <c r="AR41">
        <v>0.77</v>
      </c>
      <c r="AS41">
        <v>-0.6</v>
      </c>
      <c r="AT41">
        <v>0.85</v>
      </c>
      <c r="AU41" s="165">
        <v>-0.42</v>
      </c>
      <c r="AV41" s="100">
        <v>0.86</v>
      </c>
      <c r="AW41" s="165">
        <v>-0.36</v>
      </c>
      <c r="AX41" s="166">
        <v>0.93</v>
      </c>
      <c r="AY41" s="177">
        <v>-0.12</v>
      </c>
      <c r="AZ41" s="166">
        <v>1</v>
      </c>
    </row>
    <row r="42" spans="1:53">
      <c r="A42" s="145" t="s">
        <v>192</v>
      </c>
      <c r="B42" s="144" t="s">
        <v>240</v>
      </c>
      <c r="C42" s="145" t="s">
        <v>193</v>
      </c>
      <c r="D42" s="145" t="s">
        <v>193</v>
      </c>
      <c r="E42" s="254">
        <f t="shared" si="47"/>
        <v>0.62</v>
      </c>
      <c r="F42" s="198">
        <f t="shared" si="47"/>
        <v>1</v>
      </c>
      <c r="G42">
        <f t="shared" si="0"/>
        <v>3</v>
      </c>
      <c r="H42" s="146">
        <f t="shared" si="48"/>
        <v>-0.44666666666666666</v>
      </c>
      <c r="I42" s="144">
        <f t="shared" si="56"/>
        <v>1</v>
      </c>
      <c r="J42" s="148">
        <f t="shared" si="49"/>
        <v>0.6333333333333333</v>
      </c>
      <c r="K42" s="148">
        <f t="shared" si="50"/>
        <v>0.59333333333333327</v>
      </c>
      <c r="L42" s="148">
        <f t="shared" si="51"/>
        <v>0.55333333333333334</v>
      </c>
      <c r="M42" s="147">
        <f t="shared" si="52"/>
        <v>0</v>
      </c>
      <c r="N42" s="147"/>
      <c r="O42" s="147">
        <f t="shared" si="53"/>
        <v>0</v>
      </c>
      <c r="P42" s="146">
        <f>INDEX('OBS data OUTSIDE'!$E$3:$R$52,'OBS data OUTSIDE'!D42,$P$2)</f>
        <v>0.62</v>
      </c>
      <c r="Q42" s="204">
        <f>TREND('OBS data OUTSIDE'!$M42:$O42,'OBS data OUTSIDE'!$M$54:$O$54,Q$2)-$P42+$E42</f>
        <v>0.6333333333333333</v>
      </c>
      <c r="R42" s="204">
        <f>TREND('OBS data OUTSIDE'!$M42:$O42,'OBS data OUTSIDE'!$M$54:$O$54,R$2)-$P42+$E42</f>
        <v>0.59333333333333327</v>
      </c>
      <c r="S42" s="204">
        <f>TREND('OBS data OUTSIDE'!$M42:$O42,'OBS data OUTSIDE'!$M$54:$O$54,S$2)-$P42+$E42</f>
        <v>0.55333333333333334</v>
      </c>
      <c r="T42" s="144">
        <v>100</v>
      </c>
      <c r="U42" s="158" t="s">
        <v>343</v>
      </c>
      <c r="V42" s="159">
        <f t="shared" si="54"/>
        <v>0.38</v>
      </c>
      <c r="W42" s="144">
        <f t="shared" si="55"/>
        <v>1.1000000000000001</v>
      </c>
      <c r="X42" s="144">
        <f>IF(V42&gt;0.8,1,IF(V42&gt;0.5,2,IF(V42&gt;0.3,3,IF(V42&gt;0.1,4,IF(V42&gt;0,5,6)))))</f>
        <v>3</v>
      </c>
      <c r="Y42" s="144">
        <f>IF(W42&gt;0.8,1,IF(W42&gt;0.5,2,IF(W42&gt;0.3,3,IF(W42&gt;0.1,4,IF(W42&gt;0,5,6)))))</f>
        <v>1</v>
      </c>
      <c r="Z42" s="144">
        <f t="shared" si="24"/>
        <v>0.62</v>
      </c>
      <c r="AA42" s="182">
        <v>1</v>
      </c>
      <c r="AB42" s="147">
        <f t="shared" si="38"/>
        <v>0.62</v>
      </c>
      <c r="AC42" s="147">
        <f t="shared" si="39"/>
        <v>-0.1</v>
      </c>
      <c r="AD42" s="147"/>
      <c r="AE42" s="165"/>
      <c r="AF42" s="100"/>
      <c r="AG42" s="166">
        <v>-0.85</v>
      </c>
      <c r="AH42">
        <v>0.64</v>
      </c>
      <c r="AI42" s="165">
        <v>-0.62</v>
      </c>
      <c r="AJ42" s="166">
        <v>0.64</v>
      </c>
      <c r="AK42" s="177">
        <v>-0.45</v>
      </c>
      <c r="AL42" s="177">
        <v>0.55000000000000004</v>
      </c>
      <c r="AM42" s="177">
        <v>-0.35</v>
      </c>
      <c r="AN42" s="177">
        <v>0.45</v>
      </c>
      <c r="AO42" s="177">
        <v>-0.18</v>
      </c>
      <c r="AP42" s="177">
        <v>0.4</v>
      </c>
      <c r="AQ42" s="177">
        <v>-0.3</v>
      </c>
      <c r="AR42" s="177">
        <v>0.48</v>
      </c>
      <c r="AS42" s="177">
        <v>-0.28000000000000003</v>
      </c>
      <c r="AT42" s="177">
        <v>0.52</v>
      </c>
      <c r="AU42" s="245">
        <v>-0.2</v>
      </c>
      <c r="AV42" s="177">
        <v>0.7</v>
      </c>
      <c r="AW42" s="165">
        <v>-0.2</v>
      </c>
      <c r="AX42" s="166">
        <v>0.7</v>
      </c>
      <c r="AY42" s="177">
        <v>-0.1</v>
      </c>
      <c r="AZ42" s="166">
        <v>0.62</v>
      </c>
    </row>
    <row r="43" spans="1:53">
      <c r="A43" s="144" t="s">
        <v>248</v>
      </c>
      <c r="B43" s="144" t="s">
        <v>249</v>
      </c>
      <c r="C43" s="144" t="s">
        <v>336</v>
      </c>
      <c r="D43" s="144" t="s">
        <v>250</v>
      </c>
      <c r="E43" s="148">
        <f t="shared" si="47"/>
        <v>1.71</v>
      </c>
      <c r="F43" s="198">
        <f t="shared" si="47"/>
        <v>1</v>
      </c>
      <c r="G43">
        <f t="shared" si="0"/>
        <v>6</v>
      </c>
      <c r="H43" s="146">
        <f t="shared" si="48"/>
        <v>0.67999999999999994</v>
      </c>
      <c r="I43" s="144">
        <f t="shared" si="56"/>
        <v>1</v>
      </c>
      <c r="J43" s="148">
        <f t="shared" si="49"/>
        <v>1.7</v>
      </c>
      <c r="K43" s="148">
        <f t="shared" si="50"/>
        <v>1.69</v>
      </c>
      <c r="L43" s="148">
        <f t="shared" si="51"/>
        <v>1.68</v>
      </c>
      <c r="M43" s="147">
        <f t="shared" si="52"/>
        <v>-1.0000000000000009</v>
      </c>
      <c r="N43" s="147"/>
      <c r="O43" s="147">
        <f t="shared" si="53"/>
        <v>-1.0000000000000009</v>
      </c>
      <c r="P43" s="146">
        <f>INDEX('OBS data INSIDE'!$E$3:$R$52,'OBS data INSIDE'!D43,$P$2)</f>
        <v>1.71</v>
      </c>
      <c r="Q43" s="204">
        <f>TREND('OBS data INSIDE'!$M43:$O43,'OBS data INSIDE'!$M$54:$O$54,Q$2)-$P43+$E43</f>
        <v>1.7</v>
      </c>
      <c r="R43" s="204">
        <f>TREND('OBS data INSIDE'!$M43:$O43,'OBS data INSIDE'!$M$54:$O$54,R$2)-$P43+$E43</f>
        <v>1.69</v>
      </c>
      <c r="S43" s="204">
        <f>TREND('OBS data INSIDE'!$M43:$O43,'OBS data INSIDE'!$M$54:$O$54,S$2)-$P43+$E43</f>
        <v>1.68</v>
      </c>
      <c r="V43" s="159">
        <f t="shared" si="54"/>
        <v>-0.71</v>
      </c>
      <c r="W43" s="144">
        <f t="shared" si="55"/>
        <v>-0.71</v>
      </c>
      <c r="X43" s="144">
        <f t="shared" ref="X43:X48" si="59">IF(V43&gt;0.8,1,IF(V43&gt;0.5,2,IF(V43&gt;0.3,3,IF(V43&gt;0.1,4,IF(V43&gt;0,5,6)))))</f>
        <v>6</v>
      </c>
      <c r="Y43" s="144">
        <f t="shared" ref="Y43:Y48" si="60">IF(W43&gt;0.8,1,IF(W43&gt;0.5,2,IF(W43&gt;0.3,3,IF(W43&gt;0.1,4,IF(W43&gt;0,5,6)))))</f>
        <v>6</v>
      </c>
      <c r="Z43" s="144">
        <f t="shared" si="24"/>
        <v>1.71</v>
      </c>
      <c r="AA43" s="182">
        <v>1</v>
      </c>
      <c r="AB43" s="147">
        <f t="shared" si="38"/>
        <v>1.71</v>
      </c>
      <c r="AC43" s="147">
        <f t="shared" si="39"/>
        <v>1.71</v>
      </c>
      <c r="AD43" s="147"/>
      <c r="AE43" s="165"/>
      <c r="AF43" s="100"/>
      <c r="AG43" s="172">
        <v>1.38</v>
      </c>
      <c r="AI43" s="165">
        <v>1.48</v>
      </c>
      <c r="AJ43" s="166"/>
      <c r="AK43" s="177">
        <v>1.59</v>
      </c>
      <c r="AM43" s="177">
        <v>1.67</v>
      </c>
      <c r="AO43" s="177">
        <v>1.71</v>
      </c>
      <c r="AQ43" s="177">
        <v>1.72</v>
      </c>
      <c r="AS43" s="177">
        <v>1.72</v>
      </c>
      <c r="AU43" s="245">
        <v>1.73</v>
      </c>
      <c r="AV43" s="100"/>
      <c r="AW43" s="165">
        <v>1.72</v>
      </c>
      <c r="AX43" s="166"/>
      <c r="AY43" s="177">
        <v>1.71</v>
      </c>
      <c r="AZ43" s="166"/>
    </row>
    <row r="44" spans="1:53">
      <c r="A44" s="144" t="s">
        <v>261</v>
      </c>
      <c r="B44" s="144" t="s">
        <v>260</v>
      </c>
      <c r="C44" s="144" t="s">
        <v>331</v>
      </c>
      <c r="D44" s="144" t="s">
        <v>262</v>
      </c>
      <c r="E44" s="254">
        <f t="shared" si="47"/>
        <v>0.87</v>
      </c>
      <c r="F44" s="198">
        <f>AA44</f>
        <v>1</v>
      </c>
      <c r="G44">
        <f t="shared" si="0"/>
        <v>4</v>
      </c>
      <c r="H44" s="146">
        <f t="shared" si="48"/>
        <v>-0.10166666666666657</v>
      </c>
      <c r="I44" s="144">
        <f t="shared" si="56"/>
        <v>1</v>
      </c>
      <c r="J44" s="148">
        <f t="shared" si="49"/>
        <v>0.8683333333333334</v>
      </c>
      <c r="K44" s="148">
        <f t="shared" si="50"/>
        <v>0.8833333333333333</v>
      </c>
      <c r="L44" s="148">
        <f t="shared" si="51"/>
        <v>0.89833333333333343</v>
      </c>
      <c r="M44" s="147">
        <f t="shared" si="52"/>
        <v>-23</v>
      </c>
      <c r="N44" s="147"/>
      <c r="O44" s="147">
        <f t="shared" si="53"/>
        <v>-23</v>
      </c>
      <c r="P44" s="146">
        <f>INDEX('OBS data OUTSIDE'!$E$3:$R$52,'OBS data OUTSIDE'!D44,$P$2)</f>
        <v>0.87</v>
      </c>
      <c r="Q44" s="204">
        <f>TREND('OBS data OUTSIDE'!$M44:$O44,'OBS data OUTSIDE'!$M$54:$O$54,Q$2)-$P44+$E44</f>
        <v>0.8683333333333334</v>
      </c>
      <c r="R44" s="204">
        <f>TREND('OBS data OUTSIDE'!$M44:$O44,'OBS data OUTSIDE'!$M$54:$O$54,R$2)-$P44+$E44</f>
        <v>0.8833333333333333</v>
      </c>
      <c r="S44" s="204">
        <f>TREND('OBS data OUTSIDE'!$M44:$O44,'OBS data OUTSIDE'!$M$54:$O$54,S$2)-$P44+$E44</f>
        <v>0.89833333333333343</v>
      </c>
      <c r="V44" s="159">
        <f t="shared" si="54"/>
        <v>0.13</v>
      </c>
      <c r="W44" s="144">
        <f t="shared" si="55"/>
        <v>0.64</v>
      </c>
      <c r="X44" s="144">
        <f t="shared" si="59"/>
        <v>4</v>
      </c>
      <c r="Y44" s="144">
        <f t="shared" si="60"/>
        <v>2</v>
      </c>
      <c r="Z44" s="144">
        <f t="shared" si="24"/>
        <v>0.87</v>
      </c>
      <c r="AA44" s="183">
        <v>1</v>
      </c>
      <c r="AB44" s="147">
        <f t="shared" si="38"/>
        <v>0.87</v>
      </c>
      <c r="AC44" s="147">
        <f t="shared" si="39"/>
        <v>0.36</v>
      </c>
      <c r="AD44" s="147"/>
      <c r="AE44" s="165"/>
      <c r="AF44" s="100"/>
      <c r="AG44" s="174">
        <v>-0.13</v>
      </c>
      <c r="AH44" s="155">
        <v>0.2</v>
      </c>
      <c r="AI44" s="165">
        <v>-0.43</v>
      </c>
      <c r="AJ44" s="166">
        <v>0.27</v>
      </c>
      <c r="AK44" s="177">
        <v>-0.56000000000000005</v>
      </c>
      <c r="AL44" s="177">
        <v>0.37</v>
      </c>
      <c r="AM44" s="177">
        <v>-0.6</v>
      </c>
      <c r="AN44" s="177">
        <v>0.54</v>
      </c>
      <c r="AO44" s="177">
        <v>-0.49</v>
      </c>
      <c r="AP44" s="177">
        <v>0.66</v>
      </c>
      <c r="AQ44" s="177">
        <v>0.1</v>
      </c>
      <c r="AR44" s="177">
        <v>0.75</v>
      </c>
      <c r="AS44" s="177">
        <v>0.08</v>
      </c>
      <c r="AT44" s="177">
        <v>0.79</v>
      </c>
      <c r="AU44" s="245">
        <v>0.4</v>
      </c>
      <c r="AV44" s="177">
        <v>0.84</v>
      </c>
      <c r="AW44" s="165">
        <v>0.17</v>
      </c>
      <c r="AX44" s="166">
        <v>0.85</v>
      </c>
      <c r="AY44" s="177">
        <v>0.36</v>
      </c>
      <c r="AZ44" s="166">
        <v>0.87</v>
      </c>
    </row>
    <row r="45" spans="1:53">
      <c r="A45" s="200" t="s">
        <v>374</v>
      </c>
      <c r="B45" s="144" t="s">
        <v>267</v>
      </c>
      <c r="C45" s="144" t="s">
        <v>332</v>
      </c>
      <c r="D45" s="144" t="s">
        <v>266</v>
      </c>
      <c r="E45" s="148">
        <f t="shared" ref="E45" si="61">Z45</f>
        <v>1.21</v>
      </c>
      <c r="F45" s="198">
        <f t="shared" si="47"/>
        <v>2</v>
      </c>
      <c r="G45">
        <f t="shared" ref="G45" si="62">X45</f>
        <v>2</v>
      </c>
      <c r="H45" s="146">
        <f t="shared" si="48"/>
        <v>-0.79333333333333322</v>
      </c>
      <c r="I45" s="200">
        <f t="shared" si="56"/>
        <v>1</v>
      </c>
      <c r="J45" s="148">
        <f t="shared" si="49"/>
        <v>1.2066666666666668</v>
      </c>
      <c r="K45" s="148">
        <f t="shared" si="50"/>
        <v>1.2066666666666668</v>
      </c>
      <c r="L45" s="148">
        <f t="shared" si="51"/>
        <v>1.2066666666666668</v>
      </c>
      <c r="M45" s="147">
        <f t="shared" si="52"/>
        <v>-1.0000000000000009</v>
      </c>
      <c r="N45" s="147"/>
      <c r="O45" s="147">
        <f t="shared" si="53"/>
        <v>-1.0000000000000009</v>
      </c>
      <c r="P45" s="146">
        <f>INDEX('OBS data INSIDE'!$E$3:$R$52,'OBS data INSIDE'!D45,$P$2)</f>
        <v>1.21</v>
      </c>
      <c r="Q45" s="204">
        <f>TREND('OBS data INSIDE'!$M45:$O45,'OBS data INSIDE'!$M$54:$O$54,Q$2)-$P45+$E45</f>
        <v>1.2066666666666668</v>
      </c>
      <c r="R45" s="204">
        <f>TREND('OBS data INSIDE'!$M45:$O45,'OBS data INSIDE'!$M$54:$O$54,R$2)-$P45+$E45</f>
        <v>1.2066666666666668</v>
      </c>
      <c r="S45" s="204">
        <f>TREND('OBS data INSIDE'!$M45:$O45,'OBS data INSIDE'!$M$54:$O$54,S$2)-$P45+$E45</f>
        <v>1.2066666666666668</v>
      </c>
      <c r="V45" s="159">
        <f t="shared" ref="V45" si="63">$AA45-AB45</f>
        <v>0.79</v>
      </c>
      <c r="W45" s="144">
        <f t="shared" ref="W45" si="64">$AA45-AC45</f>
        <v>0.79</v>
      </c>
      <c r="X45" s="144">
        <f t="shared" ref="X45" si="65">IF(V45&gt;0.8,1,IF(V45&gt;0.5,2,IF(V45&gt;0.3,3,IF(V45&gt;0.1,4,IF(V45&gt;0,5,6)))))</f>
        <v>2</v>
      </c>
      <c r="Y45" s="144">
        <f t="shared" ref="Y45" si="66">IF(W45&gt;0.8,1,IF(W45&gt;0.5,2,IF(W45&gt;0.3,3,IF(W45&gt;0.1,4,IF(W45&gt;0,5,6)))))</f>
        <v>2</v>
      </c>
      <c r="Z45" s="144">
        <f t="shared" ref="Z45" si="67">AB45</f>
        <v>1.21</v>
      </c>
      <c r="AA45" s="202">
        <v>2</v>
      </c>
      <c r="AB45" s="147">
        <f t="shared" si="38"/>
        <v>1.21</v>
      </c>
      <c r="AC45" s="147">
        <f t="shared" si="39"/>
        <v>1.21</v>
      </c>
      <c r="AF45" s="100"/>
      <c r="AG45" s="174"/>
      <c r="AH45" s="155"/>
      <c r="AI45" s="165"/>
      <c r="AJ45" s="166"/>
      <c r="AO45" s="177">
        <v>1.18</v>
      </c>
      <c r="AQ45" s="177">
        <v>1.19</v>
      </c>
      <c r="AS45" s="177">
        <v>1.2</v>
      </c>
      <c r="AU45" s="245">
        <v>1.21</v>
      </c>
      <c r="AV45" s="100"/>
      <c r="AW45" s="165">
        <v>1.2</v>
      </c>
      <c r="AX45" s="166"/>
      <c r="AY45" s="177">
        <v>1.21</v>
      </c>
      <c r="AZ45" s="166"/>
    </row>
    <row r="46" spans="1:53">
      <c r="A46" s="144" t="s">
        <v>260</v>
      </c>
      <c r="B46" s="144" t="s">
        <v>189</v>
      </c>
      <c r="C46" s="144" t="s">
        <v>333</v>
      </c>
      <c r="D46" s="144" t="s">
        <v>268</v>
      </c>
      <c r="E46" s="148">
        <f t="shared" si="47"/>
        <v>0.98</v>
      </c>
      <c r="F46" s="198">
        <f t="shared" si="47"/>
        <v>2</v>
      </c>
      <c r="G46">
        <f t="shared" si="0"/>
        <v>1</v>
      </c>
      <c r="H46" s="146">
        <f t="shared" si="48"/>
        <v>-0.98999999999999977</v>
      </c>
      <c r="I46" s="144">
        <f t="shared" si="56"/>
        <v>2</v>
      </c>
      <c r="J46" s="148">
        <f t="shared" si="49"/>
        <v>0.9900000000000001</v>
      </c>
      <c r="K46" s="148">
        <f t="shared" si="50"/>
        <v>1</v>
      </c>
      <c r="L46" s="148">
        <f t="shared" si="51"/>
        <v>1.0100000000000002</v>
      </c>
      <c r="M46" s="147">
        <f t="shared" si="52"/>
        <v>1.0000000000000009</v>
      </c>
      <c r="N46" s="147"/>
      <c r="O46" s="147">
        <f t="shared" si="53"/>
        <v>1.0000000000000009</v>
      </c>
      <c r="P46" s="146">
        <f>INDEX('OBS data INSIDE'!$E$3:$R$52,'OBS data INSIDE'!D46,$P$2)</f>
        <v>0.98</v>
      </c>
      <c r="Q46" s="204">
        <f>TREND('OBS data INSIDE'!$M46:$O46,'OBS data INSIDE'!$M$54:$O$54,Q$2)-$P46+$E46</f>
        <v>0.9900000000000001</v>
      </c>
      <c r="R46" s="204">
        <f>TREND('OBS data INSIDE'!$M46:$O46,'OBS data INSIDE'!$M$54:$O$54,R$2)-$P46+$E46</f>
        <v>1</v>
      </c>
      <c r="S46" s="204">
        <f>TREND('OBS data INSIDE'!$M46:$O46,'OBS data INSIDE'!$M$54:$O$54,S$2)-$P46+$E46</f>
        <v>1.0100000000000002</v>
      </c>
      <c r="V46" s="159">
        <f t="shared" si="54"/>
        <v>1.02</v>
      </c>
      <c r="W46" s="144">
        <f t="shared" si="55"/>
        <v>1.02</v>
      </c>
      <c r="X46" s="144">
        <f t="shared" si="59"/>
        <v>1</v>
      </c>
      <c r="Y46" s="144">
        <f t="shared" si="60"/>
        <v>1</v>
      </c>
      <c r="Z46" s="144">
        <f t="shared" si="24"/>
        <v>0.98</v>
      </c>
      <c r="AA46" s="182">
        <v>2</v>
      </c>
      <c r="AB46" s="147">
        <f t="shared" si="38"/>
        <v>0.98</v>
      </c>
      <c r="AC46" s="147">
        <f t="shared" si="39"/>
        <v>0.98</v>
      </c>
      <c r="AD46" s="147"/>
      <c r="AE46" s="165"/>
      <c r="AF46" s="100"/>
      <c r="AG46" s="166">
        <v>0.4</v>
      </c>
      <c r="AI46" s="165">
        <v>0.42</v>
      </c>
      <c r="AJ46" s="166"/>
      <c r="AK46" s="177">
        <v>0.55000000000000004</v>
      </c>
      <c r="AM46" s="177">
        <v>0.73</v>
      </c>
      <c r="AO46" s="177">
        <v>0.82</v>
      </c>
      <c r="AQ46" s="177">
        <v>0.88</v>
      </c>
      <c r="AS46" s="177">
        <v>0.94</v>
      </c>
      <c r="AU46" s="245">
        <v>0.96</v>
      </c>
      <c r="AV46" s="100"/>
      <c r="AW46" s="165">
        <v>0.97</v>
      </c>
      <c r="AX46" s="166"/>
      <c r="AY46" s="177">
        <v>0.98</v>
      </c>
      <c r="AZ46" s="166"/>
    </row>
    <row r="47" spans="1:53">
      <c r="A47" s="144" t="s">
        <v>281</v>
      </c>
      <c r="B47" s="144" t="s">
        <v>261</v>
      </c>
      <c r="C47" s="144" t="s">
        <v>334</v>
      </c>
      <c r="D47" s="144" t="s">
        <v>282</v>
      </c>
      <c r="E47" s="148">
        <f t="shared" si="47"/>
        <v>1.56</v>
      </c>
      <c r="F47" s="198">
        <f t="shared" si="47"/>
        <v>1</v>
      </c>
      <c r="G47">
        <f>Y47</f>
        <v>6</v>
      </c>
      <c r="H47" s="146">
        <f t="shared" si="48"/>
        <v>0.48666666666666658</v>
      </c>
      <c r="I47" s="144">
        <f t="shared" si="56"/>
        <v>1</v>
      </c>
      <c r="J47" s="148">
        <f t="shared" si="49"/>
        <v>1.5366666666666666</v>
      </c>
      <c r="K47" s="148">
        <f t="shared" si="50"/>
        <v>1.5116666666666667</v>
      </c>
      <c r="L47" s="148">
        <f t="shared" si="51"/>
        <v>1.4866666666666666</v>
      </c>
      <c r="M47" s="147">
        <f t="shared" si="52"/>
        <v>-2.0000000000000018</v>
      </c>
      <c r="N47" s="147"/>
      <c r="O47" s="147">
        <f t="shared" si="53"/>
        <v>-2.0000000000000018</v>
      </c>
      <c r="P47" s="146">
        <f>INDEX('OBS data INSIDE'!$E$3:$R$52,'OBS data INSIDE'!D47,$P$2)</f>
        <v>1.56</v>
      </c>
      <c r="Q47" s="204">
        <f>TREND('OBS data INSIDE'!$M47:$O47,'OBS data INSIDE'!$M$54:$O$54,Q$2)-$P47+$E47</f>
        <v>1.5366666666666666</v>
      </c>
      <c r="R47" s="204">
        <f>TREND('OBS data INSIDE'!$M47:$O47,'OBS data INSIDE'!$M$54:$O$54,R$2)-$P47+$E47</f>
        <v>1.5116666666666667</v>
      </c>
      <c r="S47" s="204">
        <f>TREND('OBS data INSIDE'!$M47:$O47,'OBS data INSIDE'!$M$54:$O$54,S$2)-$P47+$E47</f>
        <v>1.4866666666666666</v>
      </c>
      <c r="U47" s="158" t="s">
        <v>369</v>
      </c>
      <c r="V47" s="159">
        <f t="shared" si="54"/>
        <v>-0.56000000000000005</v>
      </c>
      <c r="W47" s="144">
        <f t="shared" si="55"/>
        <v>-0.56000000000000005</v>
      </c>
      <c r="X47" s="144">
        <f t="shared" si="59"/>
        <v>6</v>
      </c>
      <c r="Y47" s="144">
        <f t="shared" si="60"/>
        <v>6</v>
      </c>
      <c r="Z47" s="144">
        <f t="shared" si="24"/>
        <v>1.56</v>
      </c>
      <c r="AA47" s="182">
        <v>1</v>
      </c>
      <c r="AB47" s="147">
        <f t="shared" si="38"/>
        <v>1.56</v>
      </c>
      <c r="AC47" s="147">
        <f t="shared" si="39"/>
        <v>1.56</v>
      </c>
      <c r="AD47" s="147"/>
      <c r="AE47" s="165"/>
      <c r="AF47" s="100"/>
      <c r="AG47" s="166">
        <v>1.35</v>
      </c>
      <c r="AI47" s="165">
        <v>1.4</v>
      </c>
      <c r="AJ47" s="166">
        <v>2.31</v>
      </c>
      <c r="AK47" s="177">
        <v>1.51</v>
      </c>
      <c r="AL47" s="177">
        <v>2.29</v>
      </c>
      <c r="AM47" s="177">
        <v>1.6</v>
      </c>
      <c r="AN47" s="177">
        <v>2.16</v>
      </c>
      <c r="AO47" s="177">
        <v>1.63</v>
      </c>
      <c r="AP47" s="177">
        <v>2.2000000000000002</v>
      </c>
      <c r="AQ47" s="177">
        <v>1.65</v>
      </c>
      <c r="AR47" s="177">
        <v>2.19</v>
      </c>
      <c r="AS47" s="177">
        <v>1.63</v>
      </c>
      <c r="AT47" s="177">
        <v>2.25</v>
      </c>
      <c r="AU47" s="245">
        <v>1.61</v>
      </c>
      <c r="AV47" s="100"/>
      <c r="AW47" s="165">
        <v>1.59</v>
      </c>
      <c r="AX47" s="166"/>
      <c r="AY47" s="177">
        <v>1.56</v>
      </c>
      <c r="AZ47" s="166"/>
    </row>
    <row r="48" spans="1:53">
      <c r="A48" s="144" t="s">
        <v>296</v>
      </c>
      <c r="B48" s="144" t="s">
        <v>300</v>
      </c>
      <c r="C48" s="144" t="s">
        <v>297</v>
      </c>
      <c r="D48" s="144" t="s">
        <v>297</v>
      </c>
      <c r="E48" s="148">
        <f t="shared" si="47"/>
        <v>2.17</v>
      </c>
      <c r="F48" s="198">
        <f t="shared" si="47"/>
        <v>1</v>
      </c>
      <c r="G48">
        <v>6</v>
      </c>
      <c r="H48" s="146">
        <f t="shared" si="48"/>
        <v>1.0299999999999998</v>
      </c>
      <c r="I48" s="144">
        <f t="shared" si="56"/>
        <v>1</v>
      </c>
      <c r="J48" s="148">
        <f t="shared" si="49"/>
        <v>2.13</v>
      </c>
      <c r="K48" s="148">
        <f t="shared" si="50"/>
        <v>2.08</v>
      </c>
      <c r="L48" s="148">
        <f t="shared" si="51"/>
        <v>2.0299999999999998</v>
      </c>
      <c r="M48" s="147">
        <f t="shared" si="52"/>
        <v>-2.0000000000000018</v>
      </c>
      <c r="N48" s="147"/>
      <c r="O48" s="147">
        <f t="shared" si="53"/>
        <v>-2.0000000000000018</v>
      </c>
      <c r="P48" s="146">
        <f>INDEX('OBS data INSIDE'!$E$3:$R$52,'OBS data INSIDE'!D48,$P$2)</f>
        <v>2.17</v>
      </c>
      <c r="Q48" s="204">
        <f>TREND('OBS data INSIDE'!$M48:$O48,'OBS data INSIDE'!$M$54:$O$54,Q$2)-$P48+$E48</f>
        <v>2.13</v>
      </c>
      <c r="R48" s="204">
        <f>TREND('OBS data INSIDE'!$M48:$O48,'OBS data INSIDE'!$M$54:$O$54,R$2)-$P48+$E48</f>
        <v>2.08</v>
      </c>
      <c r="S48" s="204">
        <f>TREND('OBS data INSIDE'!$M48:$O48,'OBS data INSIDE'!$M$54:$O$54,S$2)-$P48+$E48</f>
        <v>2.0299999999999998</v>
      </c>
      <c r="V48" s="159">
        <f t="shared" si="54"/>
        <v>-1.17</v>
      </c>
      <c r="W48" s="144">
        <f t="shared" si="55"/>
        <v>-1.17</v>
      </c>
      <c r="X48" s="144">
        <f t="shared" si="59"/>
        <v>6</v>
      </c>
      <c r="Y48" s="144">
        <f t="shared" si="60"/>
        <v>6</v>
      </c>
      <c r="Z48" s="144">
        <f t="shared" si="24"/>
        <v>2.17</v>
      </c>
      <c r="AA48" s="182">
        <v>1</v>
      </c>
      <c r="AB48" s="147">
        <f t="shared" si="38"/>
        <v>2.17</v>
      </c>
      <c r="AC48" s="147">
        <f t="shared" si="39"/>
        <v>2.17</v>
      </c>
      <c r="AD48" s="147"/>
      <c r="AE48" s="165"/>
      <c r="AF48" s="100"/>
      <c r="AG48" s="166"/>
      <c r="AI48" s="165">
        <v>1</v>
      </c>
      <c r="AJ48" s="166"/>
      <c r="AK48" s="179">
        <v>1</v>
      </c>
      <c r="AL48" s="177"/>
      <c r="AM48" s="177">
        <v>1</v>
      </c>
      <c r="AO48" s="177">
        <v>1</v>
      </c>
      <c r="AQ48" s="177">
        <v>2.2999999999999998</v>
      </c>
      <c r="AS48" s="177">
        <v>2.2999999999999998</v>
      </c>
      <c r="AU48" s="248">
        <v>2.27</v>
      </c>
      <c r="AV48" s="100"/>
      <c r="AW48" s="178">
        <f>AU48-0.02</f>
        <v>2.25</v>
      </c>
      <c r="AX48" s="166"/>
      <c r="AY48" s="178">
        <f>AW48-0.08</f>
        <v>2.17</v>
      </c>
      <c r="AZ48" s="166"/>
      <c r="BA48" s="178" t="s">
        <v>378</v>
      </c>
    </row>
    <row r="49" spans="1:52">
      <c r="A49" s="144" t="s">
        <v>298</v>
      </c>
      <c r="B49" s="144" t="s">
        <v>301</v>
      </c>
      <c r="C49" s="144" t="s">
        <v>299</v>
      </c>
      <c r="D49" s="144" t="s">
        <v>299</v>
      </c>
      <c r="E49" s="148">
        <f t="shared" si="47"/>
        <v>0.57999999999999996</v>
      </c>
      <c r="F49" s="198">
        <f t="shared" si="47"/>
        <v>1</v>
      </c>
      <c r="G49">
        <f>Y49</f>
        <v>3</v>
      </c>
      <c r="H49" s="146">
        <f t="shared" si="48"/>
        <v>-9.6666666666666679E-2</v>
      </c>
      <c r="I49" s="144">
        <f t="shared" si="56"/>
        <v>3</v>
      </c>
      <c r="J49" s="148">
        <f t="shared" si="49"/>
        <v>0.67333333333333334</v>
      </c>
      <c r="K49" s="148">
        <f t="shared" si="50"/>
        <v>0.78833333333333333</v>
      </c>
      <c r="L49" s="148">
        <f t="shared" si="51"/>
        <v>0.90333333333333332</v>
      </c>
      <c r="M49" s="147">
        <f t="shared" si="52"/>
        <v>5.0000000000000044</v>
      </c>
      <c r="N49" s="147"/>
      <c r="O49" s="147">
        <f t="shared" si="53"/>
        <v>5.0000000000000044</v>
      </c>
      <c r="P49" s="146">
        <f>INDEX('OBS data INSIDE'!$E$3:$R$52,'OBS data INSIDE'!D49,$P$2)</f>
        <v>0.57999999999999996</v>
      </c>
      <c r="Q49" s="204">
        <f>TREND('OBS data INSIDE'!$M49:$O49,'OBS data INSIDE'!$M$54:$O$54,Q$2)-$P49+$E49</f>
        <v>0.67333333333333334</v>
      </c>
      <c r="R49" s="204">
        <f>TREND('OBS data INSIDE'!$M49:$O49,'OBS data INSIDE'!$M$54:$O$54,R$2)-$P49+$E49</f>
        <v>0.78833333333333333</v>
      </c>
      <c r="S49" s="204">
        <f>TREND('OBS data INSIDE'!$M49:$O49,'OBS data INSIDE'!$M$54:$O$54,S$2)-$P49+$E49</f>
        <v>0.90333333333333332</v>
      </c>
      <c r="T49">
        <v>120</v>
      </c>
      <c r="U49" s="158" t="s">
        <v>343</v>
      </c>
      <c r="V49" s="159">
        <f>$AA49-AB49</f>
        <v>0.42000000000000004</v>
      </c>
      <c r="W49" s="144">
        <f t="shared" ref="W49" si="68">$AA49-AC49</f>
        <v>0.42000000000000004</v>
      </c>
      <c r="X49" s="144">
        <f t="shared" ref="X49" si="69">IF(V49&gt;0.8,1,IF(V49&gt;0.5,2,IF(V49&gt;0.3,3,IF(V49&gt;0.1,4,IF(V49&gt;0,5,6)))))</f>
        <v>3</v>
      </c>
      <c r="Y49" s="144">
        <f t="shared" ref="Y49" si="70">IF(W49&gt;0.8,1,IF(W49&gt;0.5,2,IF(W49&gt;0.3,3,IF(W49&gt;0.1,4,IF(W49&gt;0,5,6)))))</f>
        <v>3</v>
      </c>
      <c r="Z49" s="144">
        <f>AC49</f>
        <v>0.57999999999999996</v>
      </c>
      <c r="AA49" s="184">
        <v>1</v>
      </c>
      <c r="AB49" s="147">
        <f t="shared" si="38"/>
        <v>0.57999999999999996</v>
      </c>
      <c r="AC49" s="147">
        <f t="shared" si="39"/>
        <v>0.57999999999999996</v>
      </c>
      <c r="AD49" s="147"/>
      <c r="AE49" s="165"/>
      <c r="AF49" s="100"/>
      <c r="AG49" s="166"/>
      <c r="AI49" s="165">
        <v>0.1</v>
      </c>
      <c r="AJ49" s="166"/>
      <c r="AK49" s="179">
        <v>-0.18</v>
      </c>
      <c r="AL49" s="179"/>
      <c r="AM49" s="177">
        <v>-0.2</v>
      </c>
      <c r="AN49" s="177">
        <v>1.3</v>
      </c>
      <c r="AO49" s="177">
        <v>0.2</v>
      </c>
      <c r="AP49" s="177">
        <v>1.53</v>
      </c>
      <c r="AQ49" s="177">
        <v>0.24</v>
      </c>
      <c r="AR49" s="177">
        <v>1.57</v>
      </c>
      <c r="AS49" s="177">
        <v>0.28000000000000003</v>
      </c>
      <c r="AU49" s="245">
        <v>0.35</v>
      </c>
      <c r="AV49" s="100"/>
      <c r="AW49" s="165">
        <v>0.4</v>
      </c>
      <c r="AX49" s="166"/>
      <c r="AY49" s="177">
        <v>0.57999999999999996</v>
      </c>
      <c r="AZ49" s="166"/>
    </row>
    <row r="50" spans="1:52">
      <c r="A50" s="200" t="s">
        <v>300</v>
      </c>
      <c r="B50" s="144" t="s">
        <v>265</v>
      </c>
      <c r="C50" s="200" t="s">
        <v>362</v>
      </c>
      <c r="D50" s="200" t="s">
        <v>365</v>
      </c>
      <c r="E50" s="148">
        <f t="shared" ref="E50:F52" si="71">Z50</f>
        <v>0.4</v>
      </c>
      <c r="F50" s="198">
        <f t="shared" si="47"/>
        <v>1</v>
      </c>
      <c r="G50">
        <f t="shared" ref="G50:G51" si="72">Y50</f>
        <v>2</v>
      </c>
      <c r="H50" s="146">
        <f t="shared" si="48"/>
        <v>-0.6466666666666665</v>
      </c>
      <c r="I50" s="200">
        <f t="shared" si="56"/>
        <v>1</v>
      </c>
      <c r="J50" s="148">
        <f t="shared" si="49"/>
        <v>0.38333333333333341</v>
      </c>
      <c r="K50" s="148">
        <f t="shared" si="50"/>
        <v>0.3683333333333334</v>
      </c>
      <c r="L50" s="148">
        <f t="shared" si="51"/>
        <v>0.35333333333333344</v>
      </c>
      <c r="M50" s="147">
        <f t="shared" si="52"/>
        <v>-2.0000000000000018</v>
      </c>
      <c r="N50" s="147"/>
      <c r="O50" s="147">
        <f t="shared" si="53"/>
        <v>-2.0000000000000018</v>
      </c>
      <c r="P50" s="146">
        <f>INDEX('OBS data INSIDE'!$E$3:$R$52,'OBS data INSIDE'!D50,$P$2)</f>
        <v>0.4</v>
      </c>
      <c r="Q50" s="204">
        <f>TREND('OBS data INSIDE'!$M50:$O50,'OBS data INSIDE'!$M$54:$O$54,Q$2)-$P50+$E50</f>
        <v>0.38333333333333341</v>
      </c>
      <c r="R50" s="204">
        <f>TREND('OBS data INSIDE'!$M50:$O50,'OBS data INSIDE'!$M$54:$O$54,R$2)-$P50+$E50</f>
        <v>0.3683333333333334</v>
      </c>
      <c r="S50" s="204">
        <f>TREND('OBS data INSIDE'!$M50:$O50,'OBS data INSIDE'!$M$54:$O$54,S$2)-$P50+$E50</f>
        <v>0.35333333333333344</v>
      </c>
      <c r="U50" s="158"/>
      <c r="V50" s="159">
        <f t="shared" ref="V50:V51" si="73">$AA50-AB50</f>
        <v>0.6</v>
      </c>
      <c r="W50" s="144">
        <f t="shared" ref="W50:W51" si="74">$AA50-AC50</f>
        <v>0.6</v>
      </c>
      <c r="X50" s="144">
        <f t="shared" ref="X50:X51" si="75">IF(V50&gt;0.8,1,IF(V50&gt;0.5,2,IF(V50&gt;0.3,3,IF(V50&gt;0.1,4,IF(V50&gt;0,5,6)))))</f>
        <v>2</v>
      </c>
      <c r="Y50" s="144">
        <f t="shared" ref="Y50:Y51" si="76">IF(W50&gt;0.8,1,IF(W50&gt;0.5,2,IF(W50&gt;0.3,3,IF(W50&gt;0.1,4,IF(W50&gt;0,5,6)))))</f>
        <v>2</v>
      </c>
      <c r="Z50" s="144">
        <f t="shared" ref="Z50:Z51" si="77">AC50</f>
        <v>0.4</v>
      </c>
      <c r="AA50" s="184">
        <v>1</v>
      </c>
      <c r="AB50" s="147">
        <f t="shared" si="38"/>
        <v>0.4</v>
      </c>
      <c r="AC50" s="147">
        <f t="shared" si="39"/>
        <v>0.4</v>
      </c>
      <c r="AD50" s="147"/>
      <c r="AE50" s="165"/>
      <c r="AF50" s="100"/>
      <c r="AG50" s="166"/>
      <c r="AI50" s="165"/>
      <c r="AJ50" s="166"/>
      <c r="AK50" s="179"/>
      <c r="AL50" s="179"/>
      <c r="AM50" s="177"/>
      <c r="AN50" s="177"/>
      <c r="AO50" s="177"/>
      <c r="AP50" s="177"/>
      <c r="AQ50" s="177">
        <v>0.41</v>
      </c>
      <c r="AR50" s="177"/>
      <c r="AS50" s="177">
        <v>0.43</v>
      </c>
      <c r="AT50" s="177"/>
      <c r="AU50" s="245">
        <v>0.43</v>
      </c>
      <c r="AV50" s="100"/>
      <c r="AW50" s="165">
        <v>0.41</v>
      </c>
      <c r="AX50" s="166"/>
      <c r="AY50" s="177">
        <v>0.4</v>
      </c>
      <c r="AZ50" s="166"/>
    </row>
    <row r="51" spans="1:52">
      <c r="A51" s="200" t="s">
        <v>301</v>
      </c>
      <c r="B51" s="144" t="s">
        <v>192</v>
      </c>
      <c r="C51" s="200" t="s">
        <v>363</v>
      </c>
      <c r="D51" s="200" t="s">
        <v>364</v>
      </c>
      <c r="E51" s="148">
        <f t="shared" si="71"/>
        <v>0.49</v>
      </c>
      <c r="F51" s="198">
        <f t="shared" si="71"/>
        <v>1</v>
      </c>
      <c r="G51">
        <f t="shared" si="72"/>
        <v>2</v>
      </c>
      <c r="H51" s="146">
        <f t="shared" si="48"/>
        <v>-0.49</v>
      </c>
      <c r="I51" s="200">
        <f t="shared" ref="I51" si="78">IF(M51&lt;1,1,IF(M51&lt;3,2,IF(M51&lt;8,3,IF(M51&lt;15,4,5))))</f>
        <v>2</v>
      </c>
      <c r="J51" s="148">
        <f t="shared" si="49"/>
        <v>0.5</v>
      </c>
      <c r="K51" s="148">
        <f t="shared" si="50"/>
        <v>0.505</v>
      </c>
      <c r="L51" s="148">
        <f t="shared" si="51"/>
        <v>0.51</v>
      </c>
      <c r="M51" s="147">
        <f t="shared" si="52"/>
        <v>2.0000000000000018</v>
      </c>
      <c r="N51" s="147"/>
      <c r="O51" s="147">
        <f t="shared" si="53"/>
        <v>2.0000000000000018</v>
      </c>
      <c r="P51" s="146">
        <f>INDEX('OBS data INSIDE'!$E$3:$R$52,'OBS data INSIDE'!D51,$P$2)</f>
        <v>0.49</v>
      </c>
      <c r="Q51" s="204">
        <f>TREND('OBS data INSIDE'!$M51:$O51,'OBS data INSIDE'!$M$54:$O$54,Q$2)-$P51+$E51</f>
        <v>0.5</v>
      </c>
      <c r="R51" s="204">
        <f>TREND('OBS data INSIDE'!$M51:$O51,'OBS data INSIDE'!$M$54:$O$54,R$2)-$P51+$E51</f>
        <v>0.505</v>
      </c>
      <c r="S51" s="204">
        <f>TREND('OBS data INSIDE'!$M51:$O51,'OBS data INSIDE'!$M$54:$O$54,S$2)-$P51+$E51</f>
        <v>0.51</v>
      </c>
      <c r="U51" s="158"/>
      <c r="V51" s="159">
        <f t="shared" si="73"/>
        <v>0.48</v>
      </c>
      <c r="W51" s="144">
        <f t="shared" si="74"/>
        <v>0.51</v>
      </c>
      <c r="X51" s="144">
        <f t="shared" si="75"/>
        <v>3</v>
      </c>
      <c r="Y51" s="144">
        <f t="shared" si="76"/>
        <v>2</v>
      </c>
      <c r="Z51" s="144">
        <f t="shared" si="77"/>
        <v>0.49</v>
      </c>
      <c r="AA51" s="184">
        <v>1</v>
      </c>
      <c r="AB51" s="147">
        <f t="shared" si="38"/>
        <v>0.52</v>
      </c>
      <c r="AC51" s="147">
        <f t="shared" si="39"/>
        <v>0.49</v>
      </c>
      <c r="AD51" s="147"/>
      <c r="AE51" s="165"/>
      <c r="AF51" s="100"/>
      <c r="AG51" s="166"/>
      <c r="AI51" s="165"/>
      <c r="AJ51" s="166"/>
      <c r="AK51" s="179"/>
      <c r="AL51" s="179"/>
      <c r="AM51" s="177"/>
      <c r="AN51" s="177"/>
      <c r="AO51" s="177"/>
      <c r="AP51" s="177"/>
      <c r="AQ51" s="177">
        <v>0.46</v>
      </c>
      <c r="AR51" s="177">
        <v>0.43</v>
      </c>
      <c r="AS51" s="177">
        <v>0.47</v>
      </c>
      <c r="AT51" s="177">
        <v>0.5</v>
      </c>
      <c r="AU51" s="245">
        <v>0.48</v>
      </c>
      <c r="AV51" s="100">
        <v>0.51</v>
      </c>
      <c r="AW51" s="165">
        <v>0.5</v>
      </c>
      <c r="AX51" s="166">
        <v>0.53</v>
      </c>
      <c r="AY51" s="177">
        <v>0.49</v>
      </c>
      <c r="AZ51" s="166">
        <v>0.52</v>
      </c>
    </row>
    <row r="52" spans="1:52">
      <c r="A52" s="200" t="s">
        <v>265</v>
      </c>
      <c r="B52" s="144" t="s">
        <v>191</v>
      </c>
      <c r="C52" s="200" t="s">
        <v>375</v>
      </c>
      <c r="D52" s="200" t="s">
        <v>376</v>
      </c>
      <c r="E52" s="254">
        <f>Z52</f>
        <v>0.8</v>
      </c>
      <c r="F52" s="198">
        <f t="shared" si="71"/>
        <v>1</v>
      </c>
      <c r="G52">
        <f>X52</f>
        <v>4</v>
      </c>
      <c r="H52" s="146">
        <f t="shared" si="48"/>
        <v>-0.15666666666666662</v>
      </c>
      <c r="I52" s="144">
        <f>IF(M52&lt;1,1,IF(M52&lt;3,2,IF(M52&lt;8,3,IF(M52&lt;15,4,5))))</f>
        <v>1</v>
      </c>
      <c r="J52" s="148">
        <f t="shared" si="49"/>
        <v>0.82333333333333347</v>
      </c>
      <c r="K52" s="148">
        <f t="shared" si="50"/>
        <v>0.83333333333333348</v>
      </c>
      <c r="L52" s="148">
        <f t="shared" si="51"/>
        <v>0.84333333333333338</v>
      </c>
      <c r="M52" s="147">
        <f t="shared" si="52"/>
        <v>-4.0000000000000009</v>
      </c>
      <c r="N52" s="147"/>
      <c r="O52" s="147">
        <f t="shared" si="53"/>
        <v>-4.0000000000000009</v>
      </c>
      <c r="P52" s="146">
        <f>INDEX('OBS data OUTSIDE'!$E$3:$R$52,'OBS data OUTSIDE'!D52,$P$2)</f>
        <v>0.8</v>
      </c>
      <c r="Q52" s="204">
        <f>TREND('OBS data OUTSIDE'!$M52:$O52,'OBS data OUTSIDE'!$M$54:$O$54,Q$2)-$P52+$E52</f>
        <v>0.82333333333333347</v>
      </c>
      <c r="R52" s="204">
        <f>TREND('OBS data OUTSIDE'!$M52:$O52,'OBS data OUTSIDE'!$M$54:$O$54,R$2)-$P52+$E52</f>
        <v>0.83333333333333348</v>
      </c>
      <c r="S52" s="204">
        <f>TREND('OBS data OUTSIDE'!$M52:$O52,'OBS data OUTSIDE'!$M$54:$O$54,S$2)-$P52+$E52</f>
        <v>0.84333333333333338</v>
      </c>
      <c r="U52" s="158" t="s">
        <v>347</v>
      </c>
      <c r="V52" s="159">
        <f>$AA52-AB52</f>
        <v>0.19999999999999996</v>
      </c>
      <c r="W52" s="144">
        <f>$AA52-AC52</f>
        <v>1.55</v>
      </c>
      <c r="X52" s="144">
        <f>IF(V52&gt;0.8,1,IF(V52&gt;0.5,2,IF(V52&gt;0.3,3,IF(V52&gt;0.1,4,IF(V52&gt;0,5,6)))))</f>
        <v>4</v>
      </c>
      <c r="Y52" s="144">
        <f>IF(W52&gt;0.8,1,IF(W52&gt;0.5,2,IF(W52&gt;0.3,3,IF(W52&gt;0.1,4,IF(W52&gt;0,5,6)))))</f>
        <v>1</v>
      </c>
      <c r="Z52" s="144">
        <f>AB52</f>
        <v>0.8</v>
      </c>
      <c r="AA52" s="183">
        <v>1</v>
      </c>
      <c r="AB52" s="147">
        <f t="shared" si="38"/>
        <v>0.8</v>
      </c>
      <c r="AC52" s="147">
        <f t="shared" si="39"/>
        <v>-0.55000000000000004</v>
      </c>
      <c r="AD52" s="147"/>
      <c r="AE52" s="165"/>
      <c r="AF52" s="100"/>
      <c r="AG52" s="174">
        <v>-0.52</v>
      </c>
      <c r="AH52" s="155">
        <v>0.5</v>
      </c>
      <c r="AI52" s="165">
        <v>-0.61</v>
      </c>
      <c r="AJ52" s="166">
        <v>0.82</v>
      </c>
      <c r="AK52" s="177">
        <v>-0.5</v>
      </c>
      <c r="AL52" s="177">
        <v>0.9</v>
      </c>
      <c r="AM52" s="177">
        <v>-0.5</v>
      </c>
      <c r="AN52" s="177">
        <v>0.45</v>
      </c>
      <c r="AO52" s="177">
        <v>-0.45</v>
      </c>
      <c r="AP52" s="177">
        <v>0.6</v>
      </c>
      <c r="AQ52" s="177">
        <v>-0.2</v>
      </c>
      <c r="AR52" s="177">
        <v>0.68</v>
      </c>
      <c r="AS52" s="177">
        <v>-0.2</v>
      </c>
      <c r="AT52" s="177">
        <v>0.72</v>
      </c>
      <c r="AU52" s="249">
        <v>-0.18</v>
      </c>
      <c r="AV52" s="250">
        <v>0.78</v>
      </c>
      <c r="AW52" s="168">
        <v>-0.22</v>
      </c>
      <c r="AX52" s="169">
        <v>0.86</v>
      </c>
      <c r="AY52" s="175">
        <v>-0.55000000000000004</v>
      </c>
      <c r="AZ52" s="169">
        <v>0.8</v>
      </c>
    </row>
    <row r="53" spans="1:52">
      <c r="A53" s="144"/>
      <c r="B53" s="144"/>
      <c r="C53" s="144"/>
      <c r="D53" s="144"/>
      <c r="M53" s="147"/>
      <c r="O53" s="146"/>
      <c r="P53" s="146"/>
      <c r="Q53" s="146"/>
      <c r="R53" s="146"/>
      <c r="V53" s="144" t="s">
        <v>273</v>
      </c>
      <c r="W53" s="144"/>
      <c r="AB53" s="147"/>
      <c r="AC53" s="147"/>
      <c r="AD53" s="147"/>
      <c r="AE53" s="165"/>
      <c r="AF53" s="100"/>
      <c r="AG53" s="166"/>
      <c r="AI53" s="165"/>
      <c r="AJ53" s="166"/>
    </row>
    <row r="54" spans="1:52">
      <c r="A54">
        <v>1</v>
      </c>
      <c r="B54" s="144" t="s">
        <v>210</v>
      </c>
      <c r="C54" s="144" t="s">
        <v>204</v>
      </c>
      <c r="D54" s="144" t="s">
        <v>205</v>
      </c>
      <c r="E54" s="144"/>
      <c r="F54" s="144"/>
      <c r="G54" s="144"/>
      <c r="Q54">
        <v>1</v>
      </c>
      <c r="R54">
        <v>2</v>
      </c>
      <c r="S54">
        <v>3</v>
      </c>
      <c r="V54" s="144" t="s">
        <v>274</v>
      </c>
      <c r="W54" s="144"/>
      <c r="AE54" s="165"/>
      <c r="AF54" s="100"/>
      <c r="AG54" s="166"/>
      <c r="AI54" s="165"/>
      <c r="AJ54" s="166"/>
    </row>
    <row r="55" spans="1:52">
      <c r="A55">
        <v>2</v>
      </c>
      <c r="B55" s="144" t="s">
        <v>344</v>
      </c>
      <c r="C55" s="144" t="s">
        <v>203</v>
      </c>
      <c r="D55" s="144" t="s">
        <v>206</v>
      </c>
      <c r="E55" s="144"/>
      <c r="F55" s="144"/>
      <c r="G55" s="144"/>
      <c r="I55" s="144"/>
      <c r="J55" s="144"/>
      <c r="K55" s="144"/>
      <c r="L55" s="144"/>
      <c r="V55">
        <v>0.5</v>
      </c>
      <c r="AE55" s="165"/>
      <c r="AF55" s="100"/>
      <c r="AG55" s="166"/>
      <c r="AI55" s="165"/>
      <c r="AJ55" s="166"/>
    </row>
    <row r="56" spans="1:52">
      <c r="A56">
        <v>3</v>
      </c>
      <c r="B56" s="144" t="s">
        <v>209</v>
      </c>
      <c r="C56" s="144" t="s">
        <v>235</v>
      </c>
      <c r="D56" s="144" t="s">
        <v>207</v>
      </c>
      <c r="E56" s="144"/>
      <c r="F56" s="144"/>
      <c r="G56" s="144"/>
      <c r="V56">
        <v>0.3</v>
      </c>
      <c r="AE56" s="165"/>
      <c r="AF56" s="100"/>
      <c r="AG56" s="166"/>
      <c r="AI56" s="165"/>
      <c r="AJ56" s="166"/>
    </row>
    <row r="57" spans="1:52">
      <c r="A57">
        <v>4</v>
      </c>
      <c r="B57" s="144" t="s">
        <v>270</v>
      </c>
      <c r="C57" t="s">
        <v>342</v>
      </c>
      <c r="D57" s="144" t="s">
        <v>233</v>
      </c>
      <c r="E57" s="144"/>
      <c r="G57" s="144"/>
      <c r="V57">
        <v>0.1</v>
      </c>
      <c r="AE57" s="165"/>
      <c r="AF57" s="100"/>
      <c r="AG57" s="166"/>
      <c r="AI57" s="165"/>
      <c r="AJ57" s="166"/>
    </row>
    <row r="58" spans="1:52">
      <c r="A58">
        <v>5</v>
      </c>
      <c r="B58" s="144" t="s">
        <v>251</v>
      </c>
      <c r="C58" t="s">
        <v>252</v>
      </c>
      <c r="D58" s="149" t="s">
        <v>234</v>
      </c>
      <c r="E58" s="149"/>
      <c r="G58" s="144"/>
      <c r="V58">
        <v>0</v>
      </c>
      <c r="AE58" s="165"/>
      <c r="AF58" s="100"/>
      <c r="AG58" s="166"/>
      <c r="AI58" s="165"/>
      <c r="AJ58" s="166"/>
    </row>
    <row r="59" spans="1:52">
      <c r="A59">
        <v>6</v>
      </c>
      <c r="B59" s="144" t="s">
        <v>238</v>
      </c>
      <c r="C59" s="144" t="s">
        <v>202</v>
      </c>
      <c r="D59" s="144"/>
      <c r="E59" s="144"/>
      <c r="F59" s="144"/>
      <c r="AE59" s="165"/>
      <c r="AF59" s="100"/>
      <c r="AG59" s="166"/>
      <c r="AI59" s="165"/>
      <c r="AJ59" s="166"/>
    </row>
    <row r="60" spans="1:52">
      <c r="AE60" s="165"/>
      <c r="AF60" s="100"/>
      <c r="AG60" s="166"/>
      <c r="AI60" s="165"/>
      <c r="AJ60" s="166"/>
    </row>
    <row r="61" spans="1:52">
      <c r="AE61" s="165"/>
      <c r="AF61" s="100"/>
      <c r="AG61" s="166"/>
      <c r="AI61" s="165"/>
      <c r="AJ61" s="166"/>
    </row>
    <row r="62" spans="1:52">
      <c r="A62" s="144" t="s">
        <v>287</v>
      </c>
      <c r="C62" s="144" t="s">
        <v>288</v>
      </c>
      <c r="D62" s="144" t="s">
        <v>288</v>
      </c>
      <c r="AA62">
        <v>1</v>
      </c>
      <c r="AE62" s="165"/>
      <c r="AF62" s="100"/>
      <c r="AG62" s="166"/>
      <c r="AI62" s="165">
        <v>1.02</v>
      </c>
      <c r="AJ62" s="166">
        <v>1.86</v>
      </c>
    </row>
    <row r="63" spans="1:52">
      <c r="AE63" s="168"/>
      <c r="AF63" s="175"/>
      <c r="AG63" s="169"/>
      <c r="AI63" s="168"/>
      <c r="AJ63" s="169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Administrator</cp:lastModifiedBy>
  <cp:lastPrinted>2009-10-30T08:16:09Z</cp:lastPrinted>
  <dcterms:created xsi:type="dcterms:W3CDTF">2004-01-08T07:18:09Z</dcterms:created>
  <dcterms:modified xsi:type="dcterms:W3CDTF">2011-11-12T01:40:39Z</dcterms:modified>
</cp:coreProperties>
</file>