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9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exportOBS" sheetId="15" r:id="rId14"/>
    <sheet name="ShowShortOBS" sheetId="17" r:id="rId15"/>
    <sheet name="oldExport3sep" sheetId="19" r:id="rId16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M54" i="13"/>
  <c r="M53"/>
  <c r="M52"/>
  <c r="M51"/>
  <c r="M50"/>
  <c r="M49"/>
  <c r="M48"/>
  <c r="M47"/>
  <c r="M46"/>
  <c r="M45"/>
  <c r="M44"/>
  <c r="M43"/>
  <c r="M42"/>
  <c r="M41"/>
  <c r="M40"/>
  <c r="M39"/>
  <c r="M38"/>
  <c r="M37"/>
  <c r="M23"/>
  <c r="M24"/>
  <c r="M25"/>
  <c r="M26"/>
  <c r="M27"/>
  <c r="M28"/>
  <c r="M29"/>
  <c r="M30"/>
  <c r="M31"/>
  <c r="M32"/>
  <c r="M33"/>
  <c r="M22"/>
  <c r="M21"/>
  <c r="M20"/>
  <c r="M19"/>
  <c r="M18"/>
  <c r="M17"/>
  <c r="M16"/>
  <c r="M15"/>
  <c r="M14"/>
  <c r="M4"/>
  <c r="M5"/>
  <c r="M6"/>
  <c r="M7"/>
  <c r="M8"/>
  <c r="M9"/>
  <c r="M10"/>
  <c r="M11"/>
  <c r="M3"/>
  <c r="AB4"/>
  <c r="AC4"/>
  <c r="AB5"/>
  <c r="AC5"/>
  <c r="AB6"/>
  <c r="AC6"/>
  <c r="AB7"/>
  <c r="AC7"/>
  <c r="AB8"/>
  <c r="AC8"/>
  <c r="AB9"/>
  <c r="AC9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1"/>
  <c r="AC51"/>
  <c r="AB52"/>
  <c r="AC52"/>
  <c r="AB53"/>
  <c r="AC53"/>
  <c r="AB54"/>
  <c r="AC54"/>
  <c r="AC3"/>
  <c r="AB3"/>
  <c r="G46" i="7"/>
  <c r="H46"/>
  <c r="I46"/>
  <c r="J46"/>
  <c r="K46"/>
  <c r="L46"/>
  <c r="G47"/>
  <c r="H47"/>
  <c r="I47"/>
  <c r="J47"/>
  <c r="K47"/>
  <c r="L47"/>
  <c r="G48"/>
  <c r="H48"/>
  <c r="I48"/>
  <c r="J48"/>
  <c r="K48"/>
  <c r="L48"/>
  <c r="G49"/>
  <c r="H49"/>
  <c r="I49"/>
  <c r="J49"/>
  <c r="K49"/>
  <c r="L49"/>
  <c r="G50"/>
  <c r="H50"/>
  <c r="I50"/>
  <c r="J50"/>
  <c r="K50"/>
  <c r="L50"/>
  <c r="G51"/>
  <c r="H51"/>
  <c r="I51"/>
  <c r="J51"/>
  <c r="K51"/>
  <c r="L51"/>
  <c r="G52"/>
  <c r="H52"/>
  <c r="I52"/>
  <c r="J52"/>
  <c r="K52"/>
  <c r="L52"/>
  <c r="G53"/>
  <c r="H53"/>
  <c r="I53"/>
  <c r="J53"/>
  <c r="K53"/>
  <c r="L53"/>
  <c r="G54"/>
  <c r="H54"/>
  <c r="I54"/>
  <c r="J54"/>
  <c r="K54"/>
  <c r="L54"/>
  <c r="G55"/>
  <c r="H55"/>
  <c r="I55"/>
  <c r="J55"/>
  <c r="K55"/>
  <c r="L55"/>
  <c r="AX38" i="13"/>
  <c r="A30" i="17"/>
  <c r="B30"/>
  <c r="A31"/>
  <c r="B31"/>
  <c r="B47" i="15"/>
  <c r="B48"/>
  <c r="A48"/>
  <c r="A47"/>
  <c r="AE12" i="13"/>
  <c r="AE13"/>
  <c r="AE34"/>
  <c r="AE35"/>
  <c r="AE36"/>
  <c r="AD12"/>
  <c r="AD13"/>
  <c r="AD34"/>
  <c r="AD35"/>
  <c r="AD36"/>
  <c r="I43"/>
  <c r="I42"/>
  <c r="I41"/>
  <c r="I39"/>
  <c r="I40"/>
  <c r="I44"/>
  <c r="I45"/>
  <c r="I46"/>
  <c r="I47"/>
  <c r="I48"/>
  <c r="I49"/>
  <c r="I51"/>
  <c r="I52"/>
  <c r="I53"/>
  <c r="I54"/>
  <c r="I37"/>
  <c r="I22"/>
  <c r="I23"/>
  <c r="I24"/>
  <c r="I25"/>
  <c r="I26"/>
  <c r="I28"/>
  <c r="I29"/>
  <c r="I30"/>
  <c r="I31"/>
  <c r="E30" i="17" s="1"/>
  <c r="I32" i="13"/>
  <c r="E31" i="17" s="1"/>
  <c r="I33" i="13"/>
  <c r="G48" i="15" s="1"/>
  <c r="I21" i="13"/>
  <c r="I20"/>
  <c r="I19"/>
  <c r="I18"/>
  <c r="I17"/>
  <c r="I16"/>
  <c r="I15"/>
  <c r="I14"/>
  <c r="I4"/>
  <c r="I5"/>
  <c r="I6"/>
  <c r="I7"/>
  <c r="I8"/>
  <c r="I9"/>
  <c r="I3"/>
  <c r="S51" i="21"/>
  <c r="P51" i="13" s="1"/>
  <c r="V10" i="21"/>
  <c r="V11"/>
  <c r="U10"/>
  <c r="U11"/>
  <c r="T12"/>
  <c r="S4"/>
  <c r="P4" i="13" s="1"/>
  <c r="S5" i="21"/>
  <c r="S6"/>
  <c r="P6" i="13" s="1"/>
  <c r="S7" i="21"/>
  <c r="P7" i="13" s="1"/>
  <c r="S8" i="21"/>
  <c r="P8" i="13" s="1"/>
  <c r="S9" i="21"/>
  <c r="P9" i="13" s="1"/>
  <c r="S34" i="21"/>
  <c r="T34"/>
  <c r="U34"/>
  <c r="V34"/>
  <c r="S35"/>
  <c r="T35"/>
  <c r="U35"/>
  <c r="V35"/>
  <c r="S36"/>
  <c r="T36"/>
  <c r="U36"/>
  <c r="V36"/>
  <c r="S37"/>
  <c r="T37"/>
  <c r="U37"/>
  <c r="V37"/>
  <c r="U38"/>
  <c r="V38"/>
  <c r="S39"/>
  <c r="P39" i="13" s="1"/>
  <c r="T39" i="21"/>
  <c r="U39"/>
  <c r="V39"/>
  <c r="S40"/>
  <c r="P40" i="13" s="1"/>
  <c r="T40" i="21"/>
  <c r="U40"/>
  <c r="V40"/>
  <c r="S41"/>
  <c r="P41" i="13" s="1"/>
  <c r="T41" i="21"/>
  <c r="U41"/>
  <c r="V41"/>
  <c r="S42"/>
  <c r="P42" i="13" s="1"/>
  <c r="T42" i="21"/>
  <c r="U42"/>
  <c r="V42"/>
  <c r="S43"/>
  <c r="T43"/>
  <c r="U43"/>
  <c r="V43"/>
  <c r="S44"/>
  <c r="T44"/>
  <c r="U44"/>
  <c r="V44"/>
  <c r="S45"/>
  <c r="P45" i="13" s="1"/>
  <c r="T45" i="21"/>
  <c r="U45"/>
  <c r="V45"/>
  <c r="S46"/>
  <c r="T46"/>
  <c r="U46"/>
  <c r="V46"/>
  <c r="S47"/>
  <c r="P47" i="13" s="1"/>
  <c r="T47" i="21"/>
  <c r="U47"/>
  <c r="V47"/>
  <c r="S48"/>
  <c r="P48" i="13" s="1"/>
  <c r="T48" i="21"/>
  <c r="U48"/>
  <c r="V48"/>
  <c r="S49"/>
  <c r="P49" i="13" s="1"/>
  <c r="T49" i="21"/>
  <c r="U49"/>
  <c r="V49"/>
  <c r="T50"/>
  <c r="U50"/>
  <c r="V50"/>
  <c r="T51"/>
  <c r="U51"/>
  <c r="V51"/>
  <c r="S52"/>
  <c r="P52" i="13" s="1"/>
  <c r="T52" i="21"/>
  <c r="U52"/>
  <c r="V52"/>
  <c r="S53"/>
  <c r="P53" i="13" s="1"/>
  <c r="T53" i="21"/>
  <c r="U53"/>
  <c r="V53"/>
  <c r="S54"/>
  <c r="T54"/>
  <c r="U54"/>
  <c r="V54"/>
  <c r="S55"/>
  <c r="T55"/>
  <c r="U55"/>
  <c r="V55"/>
  <c r="S39" i="22"/>
  <c r="U39"/>
  <c r="W39"/>
  <c r="Y39"/>
  <c r="S40"/>
  <c r="U40"/>
  <c r="W40"/>
  <c r="Y40"/>
  <c r="S41"/>
  <c r="U41"/>
  <c r="W41"/>
  <c r="Y41"/>
  <c r="S42"/>
  <c r="U42"/>
  <c r="W42"/>
  <c r="Y42"/>
  <c r="S43"/>
  <c r="P43" i="13" s="1"/>
  <c r="U43" i="22"/>
  <c r="W43"/>
  <c r="Y43"/>
  <c r="S44"/>
  <c r="P44" i="13" s="1"/>
  <c r="U44" i="22"/>
  <c r="W44"/>
  <c r="Y44"/>
  <c r="S45"/>
  <c r="U45"/>
  <c r="W45"/>
  <c r="Y45"/>
  <c r="S46"/>
  <c r="P46" i="13" s="1"/>
  <c r="U46" i="22"/>
  <c r="W46"/>
  <c r="Y46"/>
  <c r="S47"/>
  <c r="U47"/>
  <c r="W47"/>
  <c r="Y47"/>
  <c r="S48"/>
  <c r="U48"/>
  <c r="W48"/>
  <c r="Y48"/>
  <c r="S49"/>
  <c r="U49"/>
  <c r="W49"/>
  <c r="Y49"/>
  <c r="S50"/>
  <c r="U50"/>
  <c r="W50"/>
  <c r="Y50"/>
  <c r="S51"/>
  <c r="U51"/>
  <c r="W51"/>
  <c r="Y51"/>
  <c r="S52"/>
  <c r="U52"/>
  <c r="W52"/>
  <c r="Y52"/>
  <c r="S53"/>
  <c r="U53"/>
  <c r="W53"/>
  <c r="Y53"/>
  <c r="S54"/>
  <c r="P54" i="13" s="1"/>
  <c r="U54" i="22"/>
  <c r="W54"/>
  <c r="Y54"/>
  <c r="U55"/>
  <c r="W55"/>
  <c r="Y55"/>
  <c r="S34"/>
  <c r="U34"/>
  <c r="W34"/>
  <c r="Y34"/>
  <c r="S35"/>
  <c r="U35"/>
  <c r="W35"/>
  <c r="Y35"/>
  <c r="S36"/>
  <c r="U36"/>
  <c r="W36"/>
  <c r="Y36"/>
  <c r="S37"/>
  <c r="P37" i="13" s="1"/>
  <c r="U37" i="22"/>
  <c r="W37"/>
  <c r="Y37"/>
  <c r="S38"/>
  <c r="U38"/>
  <c r="W38"/>
  <c r="Y38"/>
  <c r="F31" i="17" l="1"/>
  <c r="F30"/>
  <c r="G47" i="15"/>
  <c r="Y33" i="22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Y1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U33"/>
  <c r="U32"/>
  <c r="U31"/>
  <c r="U30"/>
  <c r="U29"/>
  <c r="U28"/>
  <c r="U26"/>
  <c r="U25"/>
  <c r="U24"/>
  <c r="U23"/>
  <c r="U22"/>
  <c r="U21"/>
  <c r="U20"/>
  <c r="U19"/>
  <c r="U18"/>
  <c r="U17"/>
  <c r="U16"/>
  <c r="U15"/>
  <c r="U14"/>
  <c r="U13"/>
  <c r="U12"/>
  <c r="U9"/>
  <c r="U8"/>
  <c r="U7"/>
  <c r="U6"/>
  <c r="U5"/>
  <c r="U4"/>
  <c r="U3"/>
  <c r="U2"/>
  <c r="U1"/>
  <c r="S33"/>
  <c r="S32"/>
  <c r="S31"/>
  <c r="P31" i="13" s="1"/>
  <c r="S30" i="22"/>
  <c r="S29"/>
  <c r="S28"/>
  <c r="S26"/>
  <c r="S25"/>
  <c r="S24"/>
  <c r="P24" i="13" s="1"/>
  <c r="S23" i="22"/>
  <c r="P23" i="13" s="1"/>
  <c r="S22" i="22"/>
  <c r="S21"/>
  <c r="P21" i="13" s="1"/>
  <c r="S20" i="22"/>
  <c r="S19"/>
  <c r="P19" i="13" s="1"/>
  <c r="S18" i="22"/>
  <c r="S17"/>
  <c r="P17" i="13" s="1"/>
  <c r="S16" i="22"/>
  <c r="P16" i="13" s="1"/>
  <c r="S15" i="22"/>
  <c r="P15" i="13" s="1"/>
  <c r="S14" i="22"/>
  <c r="P14" i="13" s="1"/>
  <c r="S13" i="22"/>
  <c r="S12"/>
  <c r="S9"/>
  <c r="S8"/>
  <c r="S7"/>
  <c r="S6"/>
  <c r="S5"/>
  <c r="P5" i="13" s="1"/>
  <c r="S4" i="22"/>
  <c r="S3"/>
  <c r="S2"/>
  <c r="S1"/>
  <c r="V33" i="2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9"/>
  <c r="U8"/>
  <c r="U7"/>
  <c r="U6"/>
  <c r="U5"/>
  <c r="U4"/>
  <c r="U3"/>
  <c r="U2"/>
  <c r="U1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9"/>
  <c r="T8"/>
  <c r="T7"/>
  <c r="T6"/>
  <c r="T5"/>
  <c r="T4"/>
  <c r="T3"/>
  <c r="T2"/>
  <c r="T1"/>
  <c r="S33"/>
  <c r="P33" i="13" s="1"/>
  <c r="S32" i="21"/>
  <c r="P32" i="13" s="1"/>
  <c r="S31" i="21"/>
  <c r="S30"/>
  <c r="P30" i="13" s="1"/>
  <c r="S29" i="21"/>
  <c r="P29" i="13" s="1"/>
  <c r="S28" i="21"/>
  <c r="P28" i="13" s="1"/>
  <c r="S26" i="21"/>
  <c r="P26" i="13" s="1"/>
  <c r="S25" i="21"/>
  <c r="P25" i="13" s="1"/>
  <c r="S24" i="21"/>
  <c r="S23"/>
  <c r="S22"/>
  <c r="P22" i="13" s="1"/>
  <c r="S21" i="21"/>
  <c r="S20"/>
  <c r="P20" i="13" s="1"/>
  <c r="S19" i="21"/>
  <c r="S18"/>
  <c r="P18" i="13" s="1"/>
  <c r="S17" i="21"/>
  <c r="S16"/>
  <c r="S15"/>
  <c r="S14"/>
  <c r="S13"/>
  <c r="S12"/>
  <c r="S3"/>
  <c r="P3" i="13" s="1"/>
  <c r="S2" i="21"/>
  <c r="S1"/>
  <c r="BE27" i="13"/>
  <c r="BG27" s="1"/>
  <c r="BI27" s="1"/>
  <c r="BK27" s="1"/>
  <c r="BM27" s="1"/>
  <c r="U27" i="22" s="1"/>
  <c r="BD27" i="13"/>
  <c r="BF27" s="1"/>
  <c r="BH27" s="1"/>
  <c r="BJ27" s="1"/>
  <c r="O33"/>
  <c r="O32"/>
  <c r="F32"/>
  <c r="D47" i="15" s="1"/>
  <c r="V32" i="13"/>
  <c r="X32" s="1"/>
  <c r="G32" s="1"/>
  <c r="W32"/>
  <c r="Y32" s="1"/>
  <c r="F33"/>
  <c r="D48" i="15" s="1"/>
  <c r="V33" i="13"/>
  <c r="X33" s="1"/>
  <c r="G33" s="1"/>
  <c r="E48" i="15" s="1"/>
  <c r="W33" i="13"/>
  <c r="Y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BL27" i="13" l="1"/>
  <c r="I27"/>
  <c r="S27" i="21"/>
  <c r="S27" i="22"/>
  <c r="P27" i="13" s="1"/>
  <c r="C31" i="17"/>
  <c r="E47" i="15"/>
  <c r="Z33" i="13"/>
  <c r="E33" s="1"/>
  <c r="Z32"/>
  <c r="E32" s="1"/>
  <c r="Q32" s="1"/>
  <c r="J32" s="1"/>
  <c r="H47" i="15" s="1"/>
  <c r="F54" i="13"/>
  <c r="F53"/>
  <c r="F52"/>
  <c r="F51"/>
  <c r="F50"/>
  <c r="F49"/>
  <c r="F48"/>
  <c r="F47"/>
  <c r="F46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M14"/>
  <c r="N14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/>
  <c r="Q23"/>
  <c r="R23"/>
  <c r="F24"/>
  <c r="G24"/>
  <c r="H24"/>
  <c r="I24"/>
  <c r="J24"/>
  <c r="K24"/>
  <c r="L24"/>
  <c r="M24"/>
  <c r="N24"/>
  <c r="O24"/>
  <c r="P24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/>
  <c r="Q31"/>
  <c r="R31"/>
  <c r="F34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/>
  <c r="Q43"/>
  <c r="R43"/>
  <c r="F44"/>
  <c r="G44"/>
  <c r="H44"/>
  <c r="I44"/>
  <c r="J44"/>
  <c r="K44"/>
  <c r="L44"/>
  <c r="M44"/>
  <c r="N44"/>
  <c r="O44"/>
  <c r="P44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G54"/>
  <c r="H54"/>
  <c r="I54"/>
  <c r="J54"/>
  <c r="K54"/>
  <c r="L54"/>
  <c r="M54"/>
  <c r="N54"/>
  <c r="O54"/>
  <c r="P54"/>
  <c r="Q54"/>
  <c r="R54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AZ38" i="13"/>
  <c r="O54"/>
  <c r="O53"/>
  <c r="O52"/>
  <c r="O51"/>
  <c r="O49"/>
  <c r="O48"/>
  <c r="O47"/>
  <c r="O46"/>
  <c r="O45"/>
  <c r="O44"/>
  <c r="O43"/>
  <c r="O42"/>
  <c r="O41"/>
  <c r="O40"/>
  <c r="O39"/>
  <c r="O38"/>
  <c r="O37"/>
  <c r="O23"/>
  <c r="O24"/>
  <c r="O25"/>
  <c r="O26"/>
  <c r="O27"/>
  <c r="O28"/>
  <c r="O29"/>
  <c r="O30"/>
  <c r="O31"/>
  <c r="O22"/>
  <c r="O21"/>
  <c r="O20"/>
  <c r="O19"/>
  <c r="O18"/>
  <c r="O17"/>
  <c r="O16"/>
  <c r="O15"/>
  <c r="O14"/>
  <c r="O4"/>
  <c r="O5"/>
  <c r="O6"/>
  <c r="O7"/>
  <c r="O8"/>
  <c r="O9"/>
  <c r="O3"/>
  <c r="AZ50"/>
  <c r="BB38"/>
  <c r="BD38" s="1"/>
  <c r="BF38" s="1"/>
  <c r="BH38" s="1"/>
  <c r="BJ38" s="1"/>
  <c r="BL38" s="1"/>
  <c r="AY11"/>
  <c r="M11" i="22" s="1"/>
  <c r="AX11" i="13"/>
  <c r="AY10"/>
  <c r="M10" i="22" s="1"/>
  <c r="AX10" i="13"/>
  <c r="BA10"/>
  <c r="N10" i="22" s="1"/>
  <c r="AZ11" i="13"/>
  <c r="AZ10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1"/>
  <c r="Q51"/>
  <c r="R51"/>
  <c r="P52"/>
  <c r="Q52"/>
  <c r="R52"/>
  <c r="P53"/>
  <c r="Q53"/>
  <c r="R53"/>
  <c r="P54"/>
  <c r="Q54"/>
  <c r="R54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7"/>
  <c r="O38"/>
  <c r="O39"/>
  <c r="O40"/>
  <c r="O41"/>
  <c r="O42"/>
  <c r="O43"/>
  <c r="O44"/>
  <c r="O45"/>
  <c r="O46"/>
  <c r="O47"/>
  <c r="O48"/>
  <c r="O49"/>
  <c r="O51"/>
  <c r="O52"/>
  <c r="O53"/>
  <c r="O54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1"/>
  <c r="F1"/>
  <c r="G1"/>
  <c r="H1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K28"/>
  <c r="L28"/>
  <c r="M28"/>
  <c r="K29"/>
  <c r="L29"/>
  <c r="M29"/>
  <c r="K30"/>
  <c r="L30"/>
  <c r="M30"/>
  <c r="K31"/>
  <c r="L31"/>
  <c r="M31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K50"/>
  <c r="L50"/>
  <c r="M50"/>
  <c r="J51"/>
  <c r="K51"/>
  <c r="L51"/>
  <c r="M51"/>
  <c r="K52"/>
  <c r="L52"/>
  <c r="M52"/>
  <c r="K53"/>
  <c r="L53"/>
  <c r="M53"/>
  <c r="J54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V47" i="13"/>
  <c r="W47"/>
  <c r="X47"/>
  <c r="G47" s="1"/>
  <c r="Y47"/>
  <c r="Z47"/>
  <c r="E47" s="1"/>
  <c r="A45" i="15"/>
  <c r="B45"/>
  <c r="A32" i="17"/>
  <c r="B32"/>
  <c r="F32"/>
  <c r="V31" i="13"/>
  <c r="X31" s="1"/>
  <c r="G31" s="1"/>
  <c r="W31"/>
  <c r="Y31" s="1"/>
  <c r="Z31"/>
  <c r="E31" s="1"/>
  <c r="E32" i="17"/>
  <c r="B40" i="15"/>
  <c r="B41"/>
  <c r="B42"/>
  <c r="B43"/>
  <c r="B44"/>
  <c r="A40"/>
  <c r="A41"/>
  <c r="A42"/>
  <c r="A43"/>
  <c r="A44"/>
  <c r="V52" i="13"/>
  <c r="X52" s="1"/>
  <c r="W52"/>
  <c r="Y52" s="1"/>
  <c r="Z52"/>
  <c r="V53"/>
  <c r="W53"/>
  <c r="Y53" s="1"/>
  <c r="X53"/>
  <c r="Z53"/>
  <c r="V30"/>
  <c r="X30" s="1"/>
  <c r="W30"/>
  <c r="Y30" s="1"/>
  <c r="Z30"/>
  <c r="AC27" l="1"/>
  <c r="AB27"/>
  <c r="AC38"/>
  <c r="T38" i="21"/>
  <c r="AB38" i="13"/>
  <c r="AE31"/>
  <c r="AD31"/>
  <c r="C48" i="15"/>
  <c r="AE33" i="13"/>
  <c r="AD33"/>
  <c r="Q33"/>
  <c r="J33" s="1"/>
  <c r="H48" i="15" s="1"/>
  <c r="R33" i="13"/>
  <c r="K33" s="1"/>
  <c r="I48" i="15" s="1"/>
  <c r="C32" i="17"/>
  <c r="C30"/>
  <c r="AD47" i="13"/>
  <c r="AE47"/>
  <c r="AD32"/>
  <c r="C47" i="15"/>
  <c r="AE32" i="13"/>
  <c r="R32"/>
  <c r="K32" s="1"/>
  <c r="I47" i="15" s="1"/>
  <c r="S32" i="13"/>
  <c r="L32" s="1"/>
  <c r="J47" i="15" s="1"/>
  <c r="S33" i="13"/>
  <c r="L33" s="1"/>
  <c r="J48" i="15" s="1"/>
  <c r="S47" i="13"/>
  <c r="L47" s="1"/>
  <c r="Q47"/>
  <c r="J47" s="1"/>
  <c r="R47"/>
  <c r="K47" s="1"/>
  <c r="R31"/>
  <c r="K31" s="1"/>
  <c r="S31"/>
  <c r="L31" s="1"/>
  <c r="Q31"/>
  <c r="J31" s="1"/>
  <c r="H45" i="15" s="1"/>
  <c r="I38" i="13"/>
  <c r="S38" i="21"/>
  <c r="P38" i="13" s="1"/>
  <c r="BA11"/>
  <c r="N11" i="22" s="1"/>
  <c r="H32" i="13"/>
  <c r="H47"/>
  <c r="H33"/>
  <c r="F48" i="15" s="1"/>
  <c r="BB10" i="13"/>
  <c r="BD10" s="1"/>
  <c r="BC10"/>
  <c r="BE10" s="1"/>
  <c r="BB11"/>
  <c r="BD11" s="1"/>
  <c r="BC11"/>
  <c r="BE11" s="1"/>
  <c r="BB50"/>
  <c r="BD50" s="1"/>
  <c r="O11"/>
  <c r="O10"/>
  <c r="O50"/>
  <c r="D45" i="15"/>
  <c r="C45"/>
  <c r="G45"/>
  <c r="E45"/>
  <c r="W28" i="13"/>
  <c r="Y28" s="1"/>
  <c r="G28" s="1"/>
  <c r="E40" i="15" s="1"/>
  <c r="W29" i="13"/>
  <c r="Y29" s="1"/>
  <c r="G29" s="1"/>
  <c r="E41" i="15" s="1"/>
  <c r="G42"/>
  <c r="E52" i="13"/>
  <c r="E53"/>
  <c r="Q53" s="1"/>
  <c r="J53" s="1"/>
  <c r="G40" i="15"/>
  <c r="G41"/>
  <c r="G44"/>
  <c r="E30" i="13"/>
  <c r="Q30" s="1"/>
  <c r="J30" s="1"/>
  <c r="G30"/>
  <c r="E44" i="15" s="1"/>
  <c r="G52" i="13"/>
  <c r="E43" i="15" s="1"/>
  <c r="G53" i="13"/>
  <c r="E42" i="15" s="1"/>
  <c r="A49" i="17"/>
  <c r="B49"/>
  <c r="C49"/>
  <c r="A50"/>
  <c r="B50"/>
  <c r="C50"/>
  <c r="F50"/>
  <c r="A51"/>
  <c r="B51"/>
  <c r="C51"/>
  <c r="D51"/>
  <c r="E51"/>
  <c r="F51"/>
  <c r="A27"/>
  <c r="B27"/>
  <c r="C27"/>
  <c r="F27"/>
  <c r="A28"/>
  <c r="B28"/>
  <c r="C28"/>
  <c r="F28"/>
  <c r="A29"/>
  <c r="B29"/>
  <c r="C29"/>
  <c r="F29"/>
  <c r="G43" i="15"/>
  <c r="AE52" i="13" l="1"/>
  <c r="AD52"/>
  <c r="Q52"/>
  <c r="J52" s="1"/>
  <c r="R52"/>
  <c r="K52" s="1"/>
  <c r="AD30"/>
  <c r="AE30"/>
  <c r="AD53"/>
  <c r="AE53"/>
  <c r="R30"/>
  <c r="K30" s="1"/>
  <c r="S30"/>
  <c r="L30" s="1"/>
  <c r="S52"/>
  <c r="L52" s="1"/>
  <c r="R53"/>
  <c r="K53" s="1"/>
  <c r="S53"/>
  <c r="L53" s="1"/>
  <c r="D31" i="17"/>
  <c r="F47" i="15"/>
  <c r="I45"/>
  <c r="BG11" i="13"/>
  <c r="P11" i="22"/>
  <c r="BG10" i="13"/>
  <c r="P10" i="22"/>
  <c r="I44" i="15"/>
  <c r="BF50" i="13"/>
  <c r="P50" i="21"/>
  <c r="BF11" i="13"/>
  <c r="P11" i="21"/>
  <c r="BF10" i="13"/>
  <c r="P10" i="21"/>
  <c r="H42" i="15"/>
  <c r="O50" i="21"/>
  <c r="O11" i="22"/>
  <c r="O11" i="21"/>
  <c r="O10" i="22"/>
  <c r="O10" i="21"/>
  <c r="I42" i="15"/>
  <c r="H44"/>
  <c r="J45"/>
  <c r="H31" i="13"/>
  <c r="D30" i="17" s="1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50"/>
  <c r="F49"/>
  <c r="E49"/>
  <c r="E27"/>
  <c r="C1" i="19"/>
  <c r="D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Z4" i="13"/>
  <c r="E4" s="1"/>
  <c r="Z6"/>
  <c r="E6" s="1"/>
  <c r="Z51"/>
  <c r="E51" s="1"/>
  <c r="Z5"/>
  <c r="E5" s="1"/>
  <c r="Z7"/>
  <c r="E7" s="1"/>
  <c r="Z8"/>
  <c r="E8" s="1"/>
  <c r="Z9"/>
  <c r="E9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Z37"/>
  <c r="E37" s="1"/>
  <c r="Z38"/>
  <c r="E38" s="1"/>
  <c r="S38" s="1"/>
  <c r="L38" s="1"/>
  <c r="Z39"/>
  <c r="E39" s="1"/>
  <c r="Z40"/>
  <c r="E40" s="1"/>
  <c r="Z41"/>
  <c r="E41" s="1"/>
  <c r="Z42"/>
  <c r="E42" s="1"/>
  <c r="Z43"/>
  <c r="E43" s="1"/>
  <c r="Z44"/>
  <c r="E44" s="1"/>
  <c r="Z45"/>
  <c r="E45" s="1"/>
  <c r="Z46"/>
  <c r="E46" s="1"/>
  <c r="Z54"/>
  <c r="E54" s="1"/>
  <c r="Z48"/>
  <c r="E48" s="1"/>
  <c r="Z49"/>
  <c r="E49" s="1"/>
  <c r="Z3"/>
  <c r="E3" s="1"/>
  <c r="G20" i="19"/>
  <c r="G18"/>
  <c r="G17"/>
  <c r="G19"/>
  <c r="G21"/>
  <c r="G22"/>
  <c r="G23"/>
  <c r="G24"/>
  <c r="G27"/>
  <c r="G31"/>
  <c r="G33"/>
  <c r="G16"/>
  <c r="G25"/>
  <c r="G28"/>
  <c r="G29"/>
  <c r="G34"/>
  <c r="G32"/>
  <c r="G15"/>
  <c r="G14"/>
  <c r="G13"/>
  <c r="G12"/>
  <c r="G11"/>
  <c r="G10"/>
  <c r="G9"/>
  <c r="G8"/>
  <c r="G3"/>
  <c r="G4"/>
  <c r="G5"/>
  <c r="G6"/>
  <c r="G7"/>
  <c r="G26"/>
  <c r="G2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7" i="17"/>
  <c r="B47"/>
  <c r="C47"/>
  <c r="A48"/>
  <c r="B48"/>
  <c r="A26"/>
  <c r="B26"/>
  <c r="A10"/>
  <c r="B10"/>
  <c r="C10"/>
  <c r="G10"/>
  <c r="A11"/>
  <c r="B11"/>
  <c r="C11"/>
  <c r="G11"/>
  <c r="W51" i="13"/>
  <c r="Y51" s="1"/>
  <c r="G51" s="1"/>
  <c r="E39" i="15" s="1"/>
  <c r="V51" i="13"/>
  <c r="X51" s="1"/>
  <c r="V8"/>
  <c r="X8" s="1"/>
  <c r="V14"/>
  <c r="X14" s="1"/>
  <c r="V20"/>
  <c r="X20" s="1"/>
  <c r="V22"/>
  <c r="X22" s="1"/>
  <c r="V16"/>
  <c r="X16" s="1"/>
  <c r="W3"/>
  <c r="Y3" s="1"/>
  <c r="B34" i="15"/>
  <c r="A34"/>
  <c r="A25" i="17"/>
  <c r="B25"/>
  <c r="G25"/>
  <c r="W26" i="13"/>
  <c r="Y26" s="1"/>
  <c r="A46" i="17"/>
  <c r="B46"/>
  <c r="B33" i="15"/>
  <c r="A33"/>
  <c r="V49" i="13"/>
  <c r="W49"/>
  <c r="Y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3"/>
  <c r="G34"/>
  <c r="G35"/>
  <c r="G36"/>
  <c r="G37"/>
  <c r="G38"/>
  <c r="G39"/>
  <c r="G40"/>
  <c r="G41"/>
  <c r="G42"/>
  <c r="G43"/>
  <c r="G44"/>
  <c r="G45"/>
  <c r="G3"/>
  <c r="F33"/>
  <c r="F12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45"/>
  <c r="Y45" s="1"/>
  <c r="W46"/>
  <c r="Y46" s="1"/>
  <c r="W54"/>
  <c r="Y54" s="1"/>
  <c r="W48"/>
  <c r="Y48" s="1"/>
  <c r="V6"/>
  <c r="X6" s="1"/>
  <c r="V18"/>
  <c r="X18" s="1"/>
  <c r="V24"/>
  <c r="X24" s="1"/>
  <c r="V39"/>
  <c r="X39" s="1"/>
  <c r="V41"/>
  <c r="X41" s="1"/>
  <c r="V43"/>
  <c r="X43" s="1"/>
  <c r="V45"/>
  <c r="X45" s="1"/>
  <c r="V54"/>
  <c r="X54" s="1"/>
  <c r="A29" i="15"/>
  <c r="B29"/>
  <c r="B28"/>
  <c r="A28"/>
  <c r="A31"/>
  <c r="B31"/>
  <c r="A30"/>
  <c r="B30"/>
  <c r="A44" i="17"/>
  <c r="B44"/>
  <c r="A45"/>
  <c r="B45"/>
  <c r="A23"/>
  <c r="B23"/>
  <c r="A24"/>
  <c r="B24"/>
  <c r="A21"/>
  <c r="B21"/>
  <c r="A22"/>
  <c r="B22"/>
  <c r="B27" i="15"/>
  <c r="A27"/>
  <c r="A43" i="17"/>
  <c r="B43"/>
  <c r="A9"/>
  <c r="B9"/>
  <c r="B26" i="15"/>
  <c r="A26"/>
  <c r="A25"/>
  <c r="B25"/>
  <c r="B32"/>
  <c r="A32"/>
  <c r="B42" i="17"/>
  <c r="A42"/>
  <c r="B41"/>
  <c r="A41"/>
  <c r="B40"/>
  <c r="A40"/>
  <c r="B39"/>
  <c r="A39"/>
  <c r="B38"/>
  <c r="A38"/>
  <c r="B37"/>
  <c r="A37"/>
  <c r="B36"/>
  <c r="A36"/>
  <c r="B35"/>
  <c r="A35"/>
  <c r="B34"/>
  <c r="A34"/>
  <c r="A33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D1"/>
  <c r="A2"/>
  <c r="B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 s="1"/>
  <c r="I32" i="7"/>
  <c r="E6" i="11" s="1"/>
  <c r="I33" i="7"/>
  <c r="F6" i="11" s="1"/>
  <c r="I34" i="7"/>
  <c r="G6" i="11" s="1"/>
  <c r="I35" i="7"/>
  <c r="H6" i="11" s="1"/>
  <c r="I36" i="7"/>
  <c r="I6" i="11" s="1"/>
  <c r="I37" i="7"/>
  <c r="J6" i="11" s="1"/>
  <c r="I38" i="7"/>
  <c r="I39"/>
  <c r="I40"/>
  <c r="I12"/>
  <c r="J39"/>
  <c r="J40"/>
  <c r="J13"/>
  <c r="J14"/>
  <c r="J15"/>
  <c r="J16"/>
  <c r="J17"/>
  <c r="J18"/>
  <c r="J19"/>
  <c r="B6" i="12" s="1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 s="1"/>
  <c r="J37" i="7"/>
  <c r="J7" i="11" s="1"/>
  <c r="J38" i="7"/>
  <c r="J12"/>
  <c r="E58"/>
  <c r="F58"/>
  <c r="E59"/>
  <c r="F59"/>
  <c r="E60"/>
  <c r="F60"/>
  <c r="E61"/>
  <c r="F61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 s="1"/>
  <c r="H19" i="7"/>
  <c r="G20"/>
  <c r="C3" i="12" s="1"/>
  <c r="H20" i="7"/>
  <c r="G21"/>
  <c r="H21"/>
  <c r="G22"/>
  <c r="E3" i="12" s="1"/>
  <c r="H22" i="7"/>
  <c r="E4" i="12" s="1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 s="1"/>
  <c r="C78"/>
  <c r="D78"/>
  <c r="C79"/>
  <c r="D79"/>
  <c r="C80"/>
  <c r="D80"/>
  <c r="C81"/>
  <c r="D81"/>
  <c r="E81"/>
  <c r="C82"/>
  <c r="D82"/>
  <c r="E82" s="1"/>
  <c r="C83"/>
  <c r="D83"/>
  <c r="E83" s="1"/>
  <c r="C84"/>
  <c r="D84"/>
  <c r="C85"/>
  <c r="D85"/>
  <c r="E85" s="1"/>
  <c r="C86"/>
  <c r="D86"/>
  <c r="C87"/>
  <c r="D87"/>
  <c r="C88"/>
  <c r="D88"/>
  <c r="C89"/>
  <c r="D89"/>
  <c r="E89"/>
  <c r="C90"/>
  <c r="D90"/>
  <c r="E90" s="1"/>
  <c r="C91"/>
  <c r="D91"/>
  <c r="E91" s="1"/>
  <c r="C92"/>
  <c r="D92"/>
  <c r="C93"/>
  <c r="D93"/>
  <c r="E93" s="1"/>
  <c r="C94"/>
  <c r="D94"/>
  <c r="C95"/>
  <c r="D95"/>
  <c r="C96"/>
  <c r="D96"/>
  <c r="C97"/>
  <c r="D97"/>
  <c r="E97"/>
  <c r="C98"/>
  <c r="D98"/>
  <c r="E98" s="1"/>
  <c r="C99"/>
  <c r="D99"/>
  <c r="C100"/>
  <c r="D100"/>
  <c r="E100" s="1"/>
  <c r="C101"/>
  <c r="D101"/>
  <c r="C102"/>
  <c r="D102"/>
  <c r="E102" s="1"/>
  <c r="C103"/>
  <c r="D103"/>
  <c r="E103" s="1"/>
  <c r="C104"/>
  <c r="D104"/>
  <c r="C105"/>
  <c r="D105"/>
  <c r="E105" s="1"/>
  <c r="C106"/>
  <c r="D106"/>
  <c r="C107"/>
  <c r="D107"/>
  <c r="C108"/>
  <c r="D108"/>
  <c r="C109"/>
  <c r="D109"/>
  <c r="E109"/>
  <c r="C110"/>
  <c r="D110"/>
  <c r="E110" s="1"/>
  <c r="C111"/>
  <c r="D111"/>
  <c r="E111" s="1"/>
  <c r="C112"/>
  <c r="D112"/>
  <c r="C113"/>
  <c r="D113"/>
  <c r="E113" s="1"/>
  <c r="C114"/>
  <c r="D114"/>
  <c r="C115"/>
  <c r="D115"/>
  <c r="C116"/>
  <c r="D116"/>
  <c r="C117"/>
  <c r="D117"/>
  <c r="C118"/>
  <c r="D118"/>
  <c r="C119"/>
  <c r="D119"/>
  <c r="C120"/>
  <c r="D120"/>
  <c r="C121"/>
  <c r="D121"/>
  <c r="E121"/>
  <c r="C122"/>
  <c r="D122"/>
  <c r="E122" s="1"/>
  <c r="C123"/>
  <c r="D123"/>
  <c r="E123" s="1"/>
  <c r="C124"/>
  <c r="D124"/>
  <c r="C73"/>
  <c r="D73"/>
  <c r="E73" s="1"/>
  <c r="C2"/>
  <c r="D2"/>
  <c r="C3"/>
  <c r="D3"/>
  <c r="C4"/>
  <c r="D4"/>
  <c r="C5"/>
  <c r="D5"/>
  <c r="E5"/>
  <c r="C6"/>
  <c r="D6"/>
  <c r="E6" s="1"/>
  <c r="C7"/>
  <c r="D7"/>
  <c r="E7" s="1"/>
  <c r="C8"/>
  <c r="D8"/>
  <c r="C9"/>
  <c r="D9"/>
  <c r="E9" s="1"/>
  <c r="C10"/>
  <c r="D10"/>
  <c r="C11"/>
  <c r="D11"/>
  <c r="C12"/>
  <c r="D12"/>
  <c r="C13"/>
  <c r="D13"/>
  <c r="E13"/>
  <c r="C14"/>
  <c r="D14"/>
  <c r="E14" s="1"/>
  <c r="C15"/>
  <c r="D15"/>
  <c r="E15" s="1"/>
  <c r="C16"/>
  <c r="D16"/>
  <c r="D18"/>
  <c r="C17"/>
  <c r="E17" s="1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 s="1"/>
  <c r="C20"/>
  <c r="E20" s="1"/>
  <c r="C21"/>
  <c r="E21" s="1"/>
  <c r="C22"/>
  <c r="C23"/>
  <c r="E23" s="1"/>
  <c r="C24"/>
  <c r="C25"/>
  <c r="E25" s="1"/>
  <c r="C26"/>
  <c r="C27"/>
  <c r="E27" s="1"/>
  <c r="C28"/>
  <c r="C29"/>
  <c r="E29" s="1"/>
  <c r="C30"/>
  <c r="C31"/>
  <c r="E31" s="1"/>
  <c r="C32"/>
  <c r="C33"/>
  <c r="E33" s="1"/>
  <c r="C34"/>
  <c r="C35"/>
  <c r="E35" s="1"/>
  <c r="C36"/>
  <c r="C37"/>
  <c r="E37" s="1"/>
  <c r="C38"/>
  <c r="C39"/>
  <c r="E39" s="1"/>
  <c r="C40"/>
  <c r="C41"/>
  <c r="E41" s="1"/>
  <c r="C42"/>
  <c r="C43"/>
  <c r="E43" s="1"/>
  <c r="C44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C72"/>
  <c r="E72" s="1"/>
  <c r="E49"/>
  <c r="E18"/>
  <c r="E34"/>
  <c r="B4" i="12"/>
  <c r="D3"/>
  <c r="D6"/>
  <c r="E6"/>
  <c r="C6"/>
  <c r="B5"/>
  <c r="D4"/>
  <c r="C4"/>
  <c r="E5"/>
  <c r="AD49" i="13" l="1"/>
  <c r="AE49"/>
  <c r="Q49"/>
  <c r="J49" s="1"/>
  <c r="S49"/>
  <c r="L49" s="1"/>
  <c r="R49"/>
  <c r="K49" s="1"/>
  <c r="AD45"/>
  <c r="AE45"/>
  <c r="Q45"/>
  <c r="J45" s="1"/>
  <c r="S45"/>
  <c r="L45" s="1"/>
  <c r="R45"/>
  <c r="K45" s="1"/>
  <c r="S43"/>
  <c r="L43" s="1"/>
  <c r="R43"/>
  <c r="K43" s="1"/>
  <c r="Q43"/>
  <c r="J43" s="1"/>
  <c r="AD41"/>
  <c r="Q41"/>
  <c r="J41" s="1"/>
  <c r="S41"/>
  <c r="L41" s="1"/>
  <c r="R41"/>
  <c r="K41" s="1"/>
  <c r="AD39"/>
  <c r="AE39"/>
  <c r="S39"/>
  <c r="L39" s="1"/>
  <c r="R39"/>
  <c r="K39" s="1"/>
  <c r="Q39"/>
  <c r="J39" s="1"/>
  <c r="AE37"/>
  <c r="AD37"/>
  <c r="Q37"/>
  <c r="J37" s="1"/>
  <c r="S37"/>
  <c r="L37" s="1"/>
  <c r="R37"/>
  <c r="K37" s="1"/>
  <c r="AD26"/>
  <c r="AE26"/>
  <c r="S26"/>
  <c r="L26" s="1"/>
  <c r="R26"/>
  <c r="K26" s="1"/>
  <c r="Q26"/>
  <c r="J26" s="1"/>
  <c r="AD24"/>
  <c r="AE24"/>
  <c r="Q24"/>
  <c r="J24" s="1"/>
  <c r="S24"/>
  <c r="L24" s="1"/>
  <c r="R24"/>
  <c r="K24" s="1"/>
  <c r="AD22"/>
  <c r="AE22"/>
  <c r="S22"/>
  <c r="L22" s="1"/>
  <c r="R22"/>
  <c r="K22" s="1"/>
  <c r="Q22"/>
  <c r="J22" s="1"/>
  <c r="AE20"/>
  <c r="AD20"/>
  <c r="Q20"/>
  <c r="J20" s="1"/>
  <c r="S20"/>
  <c r="L20" s="1"/>
  <c r="R20"/>
  <c r="K20" s="1"/>
  <c r="AE18"/>
  <c r="AD18"/>
  <c r="S18"/>
  <c r="L18" s="1"/>
  <c r="R18"/>
  <c r="K18" s="1"/>
  <c r="Q18"/>
  <c r="J18" s="1"/>
  <c r="AE16"/>
  <c r="AD16"/>
  <c r="Q16"/>
  <c r="J16" s="1"/>
  <c r="S16"/>
  <c r="L16" s="1"/>
  <c r="R16"/>
  <c r="K16" s="1"/>
  <c r="AE14"/>
  <c r="AD14"/>
  <c r="AD8"/>
  <c r="AE8"/>
  <c r="S8"/>
  <c r="L8" s="1"/>
  <c r="R8"/>
  <c r="K8" s="1"/>
  <c r="Q8"/>
  <c r="J8" s="1"/>
  <c r="AE5"/>
  <c r="AD5"/>
  <c r="R5"/>
  <c r="K5" s="1"/>
  <c r="Q5"/>
  <c r="J5" s="1"/>
  <c r="S5"/>
  <c r="L5" s="1"/>
  <c r="AD6"/>
  <c r="AE6"/>
  <c r="Q6"/>
  <c r="J6" s="1"/>
  <c r="S6"/>
  <c r="L6" s="1"/>
  <c r="R6"/>
  <c r="K6" s="1"/>
  <c r="AD28"/>
  <c r="AE28"/>
  <c r="S28"/>
  <c r="L28" s="1"/>
  <c r="R28"/>
  <c r="K28" s="1"/>
  <c r="Q28"/>
  <c r="J28" s="1"/>
  <c r="AE29"/>
  <c r="AD29"/>
  <c r="S29"/>
  <c r="L29" s="1"/>
  <c r="R29"/>
  <c r="K29" s="1"/>
  <c r="Q29"/>
  <c r="J29" s="1"/>
  <c r="R14"/>
  <c r="K14" s="1"/>
  <c r="S14"/>
  <c r="L14" s="1"/>
  <c r="Q38"/>
  <c r="J38" s="1"/>
  <c r="AE48"/>
  <c r="AD48"/>
  <c r="S48"/>
  <c r="L48" s="1"/>
  <c r="R48"/>
  <c r="K48" s="1"/>
  <c r="Q48"/>
  <c r="J48" s="1"/>
  <c r="AE46"/>
  <c r="AD46"/>
  <c r="R46"/>
  <c r="K46" s="1"/>
  <c r="Q46"/>
  <c r="J46" s="1"/>
  <c r="S46"/>
  <c r="L46" s="1"/>
  <c r="AE44"/>
  <c r="AD44"/>
  <c r="S44"/>
  <c r="L44" s="1"/>
  <c r="R44"/>
  <c r="K44" s="1"/>
  <c r="Q44"/>
  <c r="J44" s="1"/>
  <c r="AD40"/>
  <c r="R40"/>
  <c r="K40" s="1"/>
  <c r="Q40"/>
  <c r="J40" s="1"/>
  <c r="S40"/>
  <c r="L40" s="1"/>
  <c r="AE27"/>
  <c r="AD27"/>
  <c r="S27"/>
  <c r="L27" s="1"/>
  <c r="R27"/>
  <c r="K27" s="1"/>
  <c r="Q27"/>
  <c r="J27" s="1"/>
  <c r="AE25"/>
  <c r="AD25"/>
  <c r="R25"/>
  <c r="K25" s="1"/>
  <c r="Q25"/>
  <c r="J25" s="1"/>
  <c r="S25"/>
  <c r="L25" s="1"/>
  <c r="AE23"/>
  <c r="AD23"/>
  <c r="S23"/>
  <c r="L23" s="1"/>
  <c r="R23"/>
  <c r="K23" s="1"/>
  <c r="Q23"/>
  <c r="J23" s="1"/>
  <c r="AD21"/>
  <c r="R21"/>
  <c r="K21" s="1"/>
  <c r="Q21"/>
  <c r="J21" s="1"/>
  <c r="S21"/>
  <c r="L21" s="1"/>
  <c r="AE19"/>
  <c r="AD19"/>
  <c r="S19"/>
  <c r="L19" s="1"/>
  <c r="R19"/>
  <c r="K19" s="1"/>
  <c r="Q19"/>
  <c r="J19" s="1"/>
  <c r="AE17"/>
  <c r="AD17"/>
  <c r="R17"/>
  <c r="K17" s="1"/>
  <c r="Q17"/>
  <c r="J17" s="1"/>
  <c r="S17"/>
  <c r="L17" s="1"/>
  <c r="AE15"/>
  <c r="AD15"/>
  <c r="S15"/>
  <c r="L15" s="1"/>
  <c r="R15"/>
  <c r="K15" s="1"/>
  <c r="Q15"/>
  <c r="J15" s="1"/>
  <c r="AE7"/>
  <c r="AD7"/>
  <c r="R7"/>
  <c r="K7" s="1"/>
  <c r="Q7"/>
  <c r="J7" s="1"/>
  <c r="S7"/>
  <c r="L7" s="1"/>
  <c r="AD51"/>
  <c r="AE51"/>
  <c r="S51"/>
  <c r="L51" s="1"/>
  <c r="R51"/>
  <c r="K51" s="1"/>
  <c r="Q51"/>
  <c r="J51" s="1"/>
  <c r="Q14"/>
  <c r="J14" s="1"/>
  <c r="R38"/>
  <c r="K38" s="1"/>
  <c r="AD3"/>
  <c r="AE3"/>
  <c r="R3"/>
  <c r="K3" s="1"/>
  <c r="Q3"/>
  <c r="J3" s="1"/>
  <c r="S3"/>
  <c r="L3" s="1"/>
  <c r="AE54"/>
  <c r="AD54"/>
  <c r="S54"/>
  <c r="L54" s="1"/>
  <c r="R54"/>
  <c r="K54" s="1"/>
  <c r="Q54"/>
  <c r="J54" s="1"/>
  <c r="AD42"/>
  <c r="S42"/>
  <c r="L42" s="1"/>
  <c r="R42"/>
  <c r="K42" s="1"/>
  <c r="Q42"/>
  <c r="J42" s="1"/>
  <c r="AE9"/>
  <c r="AD9"/>
  <c r="S9"/>
  <c r="L9" s="1"/>
  <c r="R9"/>
  <c r="K9" s="1"/>
  <c r="Q9"/>
  <c r="J9" s="1"/>
  <c r="AD4"/>
  <c r="AE4"/>
  <c r="S4"/>
  <c r="L4" s="1"/>
  <c r="R4"/>
  <c r="K4" s="1"/>
  <c r="Q4"/>
  <c r="J4" s="1"/>
  <c r="H3" i="15" s="1"/>
  <c r="AD38" i="13"/>
  <c r="AE38"/>
  <c r="AD43"/>
  <c r="AE43"/>
  <c r="I33" i="15"/>
  <c r="H33"/>
  <c r="I24"/>
  <c r="H20"/>
  <c r="I20"/>
  <c r="H18"/>
  <c r="I18"/>
  <c r="H34"/>
  <c r="I32"/>
  <c r="I14"/>
  <c r="H14"/>
  <c r="H12"/>
  <c r="H40"/>
  <c r="I41"/>
  <c r="H41"/>
  <c r="BI10" i="13"/>
  <c r="Q10" i="22"/>
  <c r="BI11" i="13"/>
  <c r="Q11" i="22"/>
  <c r="H16" i="15"/>
  <c r="H31"/>
  <c r="I31"/>
  <c r="H29"/>
  <c r="H9"/>
  <c r="I39"/>
  <c r="BH10" i="13"/>
  <c r="BJ10" s="1"/>
  <c r="BL10" s="1"/>
  <c r="Q10" i="21"/>
  <c r="BH11" i="13"/>
  <c r="BJ11" s="1"/>
  <c r="BL11" s="1"/>
  <c r="Q11" i="21"/>
  <c r="BH50" i="13"/>
  <c r="BJ50" s="1"/>
  <c r="Q50" i="21"/>
  <c r="E44" i="4"/>
  <c r="E40"/>
  <c r="E38"/>
  <c r="E36"/>
  <c r="E32"/>
  <c r="E30"/>
  <c r="E28"/>
  <c r="E24"/>
  <c r="E22"/>
  <c r="E11"/>
  <c r="E10"/>
  <c r="E3"/>
  <c r="E2"/>
  <c r="E119"/>
  <c r="E118"/>
  <c r="E116"/>
  <c r="E114"/>
  <c r="E107"/>
  <c r="E106"/>
  <c r="E95"/>
  <c r="E94"/>
  <c r="E87"/>
  <c r="E86"/>
  <c r="E79"/>
  <c r="E78"/>
  <c r="J42" i="15"/>
  <c r="H53" i="13"/>
  <c r="D50" i="17" s="1"/>
  <c r="J44" i="15"/>
  <c r="H30" i="13"/>
  <c r="F44" i="15" s="1"/>
  <c r="H26"/>
  <c r="I26"/>
  <c r="H6"/>
  <c r="H5"/>
  <c r="I3"/>
  <c r="I2"/>
  <c r="H2"/>
  <c r="H27"/>
  <c r="I27"/>
  <c r="H23"/>
  <c r="I23"/>
  <c r="H21"/>
  <c r="I21"/>
  <c r="H19"/>
  <c r="I19"/>
  <c r="H17"/>
  <c r="H37"/>
  <c r="I37"/>
  <c r="I29"/>
  <c r="H25"/>
  <c r="I25"/>
  <c r="H15"/>
  <c r="I15"/>
  <c r="H13"/>
  <c r="I13"/>
  <c r="H11"/>
  <c r="I11"/>
  <c r="I9"/>
  <c r="I6"/>
  <c r="D39"/>
  <c r="H39"/>
  <c r="D32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H24" i="15"/>
  <c r="H22"/>
  <c r="I22"/>
  <c r="I16"/>
  <c r="I34"/>
  <c r="H28"/>
  <c r="I28"/>
  <c r="H32"/>
  <c r="I12"/>
  <c r="H10"/>
  <c r="I10"/>
  <c r="H8"/>
  <c r="I8"/>
  <c r="H7"/>
  <c r="I7"/>
  <c r="H4"/>
  <c r="I4"/>
  <c r="I5"/>
  <c r="I40"/>
  <c r="C46"/>
  <c r="G30" i="19"/>
  <c r="G46" i="15"/>
  <c r="D41"/>
  <c r="C41"/>
  <c r="D40"/>
  <c r="C40"/>
  <c r="D37"/>
  <c r="D38"/>
  <c r="C33" i="19"/>
  <c r="D46" i="15"/>
  <c r="C30" i="19"/>
  <c r="D24"/>
  <c r="C24"/>
  <c r="D22"/>
  <c r="C22"/>
  <c r="D20"/>
  <c r="C20"/>
  <c r="D18"/>
  <c r="C18"/>
  <c r="C16"/>
  <c r="C29"/>
  <c r="C25"/>
  <c r="D15"/>
  <c r="C15"/>
  <c r="D13"/>
  <c r="C13"/>
  <c r="D11"/>
  <c r="C11"/>
  <c r="C9"/>
  <c r="C26"/>
  <c r="D6"/>
  <c r="C6"/>
  <c r="D4"/>
  <c r="C4"/>
  <c r="C2"/>
  <c r="C31"/>
  <c r="C27"/>
  <c r="D23"/>
  <c r="C23"/>
  <c r="D21"/>
  <c r="C21"/>
  <c r="D19"/>
  <c r="C19"/>
  <c r="C17"/>
  <c r="C34"/>
  <c r="C28"/>
  <c r="C32"/>
  <c r="D14"/>
  <c r="C14"/>
  <c r="D12"/>
  <c r="C12"/>
  <c r="D10"/>
  <c r="C10"/>
  <c r="C8"/>
  <c r="D7"/>
  <c r="C7"/>
  <c r="D5"/>
  <c r="D3"/>
  <c r="D36" i="15"/>
  <c r="D35"/>
  <c r="C5" i="19"/>
  <c r="C3"/>
  <c r="C33" i="15"/>
  <c r="D3"/>
  <c r="C39"/>
  <c r="F9" i="17"/>
  <c r="F7"/>
  <c r="F5"/>
  <c r="G8" i="15"/>
  <c r="F19" i="17"/>
  <c r="E26"/>
  <c r="F26"/>
  <c r="F23"/>
  <c r="E34"/>
  <c r="E40"/>
  <c r="E38"/>
  <c r="Y4" i="13"/>
  <c r="G4" s="1"/>
  <c r="E3" i="19" s="1"/>
  <c r="X49" i="13"/>
  <c r="E33" i="19" s="1"/>
  <c r="E48" i="17"/>
  <c r="F48"/>
  <c r="E36"/>
  <c r="E15"/>
  <c r="E41"/>
  <c r="C48"/>
  <c r="E19"/>
  <c r="G12" i="15"/>
  <c r="G37"/>
  <c r="G39"/>
  <c r="V38" i="13"/>
  <c r="V26"/>
  <c r="G54"/>
  <c r="E30" i="15" s="1"/>
  <c r="G24" i="13"/>
  <c r="E28" i="19" s="1"/>
  <c r="V3" i="13"/>
  <c r="V37"/>
  <c r="V27"/>
  <c r="C37" i="15" s="1"/>
  <c r="V25" i="13"/>
  <c r="V23"/>
  <c r="V21"/>
  <c r="V19"/>
  <c r="V17"/>
  <c r="V15"/>
  <c r="V9"/>
  <c r="V7"/>
  <c r="V5"/>
  <c r="V48"/>
  <c r="V46"/>
  <c r="V44"/>
  <c r="V42"/>
  <c r="V40"/>
  <c r="W27"/>
  <c r="Y27" s="1"/>
  <c r="G27" i="15"/>
  <c r="G39" i="13"/>
  <c r="E18" i="15" s="1"/>
  <c r="G18" i="13"/>
  <c r="C17" i="17" s="1"/>
  <c r="G16" i="13"/>
  <c r="G14"/>
  <c r="C13" i="17" s="1"/>
  <c r="F17"/>
  <c r="F15"/>
  <c r="F13"/>
  <c r="F8"/>
  <c r="F6"/>
  <c r="F4"/>
  <c r="F20"/>
  <c r="F22"/>
  <c r="F24"/>
  <c r="F45"/>
  <c r="F43"/>
  <c r="F41"/>
  <c r="F39"/>
  <c r="F37"/>
  <c r="F35"/>
  <c r="F46"/>
  <c r="F25"/>
  <c r="F16"/>
  <c r="F14"/>
  <c r="F18"/>
  <c r="F21"/>
  <c r="F44"/>
  <c r="F42"/>
  <c r="F40"/>
  <c r="F38"/>
  <c r="F36"/>
  <c r="F34"/>
  <c r="E25"/>
  <c r="G34" i="15"/>
  <c r="G20" i="13"/>
  <c r="C19" i="17" s="1"/>
  <c r="G33" i="15"/>
  <c r="G24"/>
  <c r="G45" i="13"/>
  <c r="E24" i="15" s="1"/>
  <c r="G43" i="13"/>
  <c r="E22" i="15" s="1"/>
  <c r="G41" i="13"/>
  <c r="G22"/>
  <c r="E32" i="15" s="1"/>
  <c r="G8" i="13"/>
  <c r="E7" i="19" s="1"/>
  <c r="E46" i="17"/>
  <c r="G6" i="13"/>
  <c r="E5" i="15" s="1"/>
  <c r="C38" i="17"/>
  <c r="C36"/>
  <c r="C23"/>
  <c r="C15"/>
  <c r="E39"/>
  <c r="G21" i="15"/>
  <c r="E35" i="17"/>
  <c r="E21"/>
  <c r="G32" i="15"/>
  <c r="E8" i="17"/>
  <c r="D10" i="15"/>
  <c r="G4"/>
  <c r="G20"/>
  <c r="E5" i="17"/>
  <c r="G28" i="15"/>
  <c r="G13"/>
  <c r="E18" i="17"/>
  <c r="G17" i="15"/>
  <c r="G23"/>
  <c r="E17" i="17"/>
  <c r="E44"/>
  <c r="G30" i="15"/>
  <c r="G22"/>
  <c r="G11"/>
  <c r="G29"/>
  <c r="E24" i="17"/>
  <c r="E13"/>
  <c r="G2" i="15"/>
  <c r="E3" i="17"/>
  <c r="E4"/>
  <c r="G3" i="15"/>
  <c r="E7" i="17"/>
  <c r="G6" i="15"/>
  <c r="G18"/>
  <c r="G16"/>
  <c r="G14"/>
  <c r="G10"/>
  <c r="G7"/>
  <c r="F3" i="17"/>
  <c r="E6"/>
  <c r="G5" i="15"/>
  <c r="E43" i="17"/>
  <c r="S50" i="21" l="1"/>
  <c r="P50" i="13" s="1"/>
  <c r="BL50"/>
  <c r="I50"/>
  <c r="T11" i="21"/>
  <c r="T10"/>
  <c r="E28" i="15"/>
  <c r="I17"/>
  <c r="D29" i="17"/>
  <c r="F42" i="15"/>
  <c r="R11" i="22"/>
  <c r="BK11" i="13"/>
  <c r="R10" i="22"/>
  <c r="BK10" i="13"/>
  <c r="S11" i="21"/>
  <c r="P11" i="13" s="1"/>
  <c r="I11"/>
  <c r="I10"/>
  <c r="S10" i="21"/>
  <c r="P10" i="13" s="1"/>
  <c r="R50" i="21"/>
  <c r="R11"/>
  <c r="R10"/>
  <c r="H43" i="15"/>
  <c r="I43"/>
  <c r="H3" i="13"/>
  <c r="D3" i="17" s="1"/>
  <c r="J2" i="15"/>
  <c r="J41"/>
  <c r="H29" i="13"/>
  <c r="J40" i="15"/>
  <c r="H28" i="13"/>
  <c r="J4" i="15"/>
  <c r="H5" i="13"/>
  <c r="J28" i="15"/>
  <c r="H24" i="13"/>
  <c r="J34" i="15"/>
  <c r="H26" i="13"/>
  <c r="J18" i="15"/>
  <c r="H39" i="13"/>
  <c r="J20" i="15"/>
  <c r="H41" i="13"/>
  <c r="H43"/>
  <c r="J22" i="15"/>
  <c r="H54" i="13"/>
  <c r="F30" i="15" s="1"/>
  <c r="J30"/>
  <c r="J46"/>
  <c r="J33"/>
  <c r="H49" i="13"/>
  <c r="J6" i="15"/>
  <c r="H7" i="13"/>
  <c r="J26" i="15"/>
  <c r="H9" i="13"/>
  <c r="J9" i="15"/>
  <c r="H15" i="13"/>
  <c r="J11" i="15"/>
  <c r="H17" i="13"/>
  <c r="J13" i="15"/>
  <c r="H19" i="13"/>
  <c r="J15" i="15"/>
  <c r="H21" i="13"/>
  <c r="J17" i="15"/>
  <c r="H38" i="13"/>
  <c r="J19" i="15"/>
  <c r="H40" i="13"/>
  <c r="J21" i="15"/>
  <c r="H42" i="13"/>
  <c r="H44"/>
  <c r="J23" i="15"/>
  <c r="J5"/>
  <c r="H6" i="13"/>
  <c r="J7" i="15"/>
  <c r="H8" i="13"/>
  <c r="J8" i="15"/>
  <c r="H14" i="13"/>
  <c r="J10" i="15"/>
  <c r="H16" i="13"/>
  <c r="J12" i="15"/>
  <c r="H18" i="13"/>
  <c r="J14" i="15"/>
  <c r="H20" i="13"/>
  <c r="J32" i="15"/>
  <c r="H22" i="13"/>
  <c r="J16" i="15"/>
  <c r="H37" i="13"/>
  <c r="J24" i="15"/>
  <c r="H45" i="13"/>
  <c r="I30" i="15"/>
  <c r="I46"/>
  <c r="H30"/>
  <c r="H46"/>
  <c r="J3"/>
  <c r="H4" i="13"/>
  <c r="J39" i="15"/>
  <c r="H51" i="13"/>
  <c r="F39" i="15" s="1"/>
  <c r="J25"/>
  <c r="H23" i="13"/>
  <c r="J29" i="15"/>
  <c r="H25" i="13"/>
  <c r="J37" i="15"/>
  <c r="H27" i="13"/>
  <c r="D26" i="17" s="1"/>
  <c r="J27" i="15"/>
  <c r="H46" i="13"/>
  <c r="J31" i="15"/>
  <c r="H48" i="13"/>
  <c r="E30" i="19"/>
  <c r="E46" i="15"/>
  <c r="D4"/>
  <c r="C8" i="17"/>
  <c r="E7" i="15"/>
  <c r="C6" i="17"/>
  <c r="E5" i="19"/>
  <c r="E20" i="15"/>
  <c r="E20" i="19"/>
  <c r="C42" i="17"/>
  <c r="E24" i="19"/>
  <c r="E8" i="15"/>
  <c r="E8" i="19"/>
  <c r="E10" i="15"/>
  <c r="E10" i="19"/>
  <c r="E18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40" i="17"/>
  <c r="E22" i="19"/>
  <c r="E14" i="15"/>
  <c r="E14" i="19"/>
  <c r="E12" i="15"/>
  <c r="E12" i="19"/>
  <c r="X40" i="13"/>
  <c r="X42"/>
  <c r="X44"/>
  <c r="C27" i="15"/>
  <c r="C31"/>
  <c r="X5" i="13"/>
  <c r="X7"/>
  <c r="C26" i="15"/>
  <c r="X15" i="13"/>
  <c r="X17"/>
  <c r="X19"/>
  <c r="X21"/>
  <c r="X23"/>
  <c r="X25"/>
  <c r="X37"/>
  <c r="G37" s="1"/>
  <c r="E16" i="19" s="1"/>
  <c r="C2" i="15"/>
  <c r="X26" i="13"/>
  <c r="X38"/>
  <c r="C3" i="15"/>
  <c r="C8"/>
  <c r="C10"/>
  <c r="C12"/>
  <c r="C14"/>
  <c r="C32"/>
  <c r="C28"/>
  <c r="C18"/>
  <c r="C20"/>
  <c r="C22"/>
  <c r="C24"/>
  <c r="C30"/>
  <c r="C5"/>
  <c r="C7"/>
  <c r="C46" i="17"/>
  <c r="E33" i="15"/>
  <c r="E3"/>
  <c r="C4" i="17"/>
  <c r="X46" i="13"/>
  <c r="G46" s="1"/>
  <c r="E27" i="19" s="1"/>
  <c r="X48" i="13"/>
  <c r="G48" s="1"/>
  <c r="E31" i="19" s="1"/>
  <c r="X9" i="13"/>
  <c r="G9" s="1"/>
  <c r="E26" i="19" s="1"/>
  <c r="X27" i="13"/>
  <c r="G27" s="1"/>
  <c r="X3"/>
  <c r="G3" s="1"/>
  <c r="G9" i="15"/>
  <c r="E14" i="17"/>
  <c r="G15" i="15"/>
  <c r="E20" i="17"/>
  <c r="G26" i="15"/>
  <c r="C44" i="17"/>
  <c r="E22"/>
  <c r="G25" i="15"/>
  <c r="D18"/>
  <c r="E9" i="17"/>
  <c r="G42" i="13"/>
  <c r="E21" i="19" s="1"/>
  <c r="G5" i="13"/>
  <c r="E4" i="19" s="1"/>
  <c r="G17" i="13"/>
  <c r="E11" i="19" s="1"/>
  <c r="G21" i="13"/>
  <c r="E15" i="19" s="1"/>
  <c r="G25" i="13"/>
  <c r="E29" i="19" s="1"/>
  <c r="G38" i="13"/>
  <c r="E17" i="19" s="1"/>
  <c r="G40" i="13"/>
  <c r="E19" i="19" s="1"/>
  <c r="G44" i="13"/>
  <c r="E23" i="19" s="1"/>
  <c r="G7" i="13"/>
  <c r="E6" i="19" s="1"/>
  <c r="G15" i="13"/>
  <c r="E9" i="19" s="1"/>
  <c r="G19" i="13"/>
  <c r="E13" i="19" s="1"/>
  <c r="G23" i="13"/>
  <c r="E25" i="19" s="1"/>
  <c r="E23" i="17"/>
  <c r="E42"/>
  <c r="G31" i="15"/>
  <c r="E45" i="17"/>
  <c r="G19" i="15"/>
  <c r="E37" i="17"/>
  <c r="D5" i="15"/>
  <c r="AC50" i="13" l="1"/>
  <c r="W50" s="1"/>
  <c r="Y50" s="1"/>
  <c r="AB50"/>
  <c r="S10" i="22"/>
  <c r="BM10" i="13"/>
  <c r="S11" i="22"/>
  <c r="BM11" i="13"/>
  <c r="F2" i="15"/>
  <c r="G26" i="13"/>
  <c r="E34" i="19" s="1"/>
  <c r="D48" i="17"/>
  <c r="F2" i="19"/>
  <c r="F37" i="15"/>
  <c r="D44" i="17"/>
  <c r="F10"/>
  <c r="F11"/>
  <c r="F47"/>
  <c r="Z50" i="13"/>
  <c r="E50" s="1"/>
  <c r="S50" s="1"/>
  <c r="L50" s="1"/>
  <c r="V50"/>
  <c r="X50" s="1"/>
  <c r="J43" i="15"/>
  <c r="H52" i="13"/>
  <c r="E2" i="19"/>
  <c r="C3" i="17"/>
  <c r="F31" i="15"/>
  <c r="D45" i="17"/>
  <c r="F31" i="19"/>
  <c r="F27" i="15"/>
  <c r="D43" i="17"/>
  <c r="F27" i="19"/>
  <c r="F29" i="15"/>
  <c r="D24" i="17"/>
  <c r="F29" i="19"/>
  <c r="D22" i="17"/>
  <c r="F25" i="15"/>
  <c r="F25" i="19"/>
  <c r="D4" i="17"/>
  <c r="F3" i="15"/>
  <c r="F3" i="19"/>
  <c r="D42" i="17"/>
  <c r="F24" i="15"/>
  <c r="F24" i="19"/>
  <c r="D34" i="17"/>
  <c r="F16" i="15"/>
  <c r="F16" i="19"/>
  <c r="D21" i="17"/>
  <c r="F32" i="15"/>
  <c r="F32" i="19"/>
  <c r="D19" i="17"/>
  <c r="F14" i="15"/>
  <c r="F14" i="19"/>
  <c r="D17" i="17"/>
  <c r="F12" i="15"/>
  <c r="F12" i="19"/>
  <c r="D15" i="17"/>
  <c r="F10" i="15"/>
  <c r="F10" i="19"/>
  <c r="D13" i="17"/>
  <c r="F8" i="15"/>
  <c r="F8" i="19"/>
  <c r="D8" i="17"/>
  <c r="F7" i="15"/>
  <c r="F7" i="19"/>
  <c r="D6" i="17"/>
  <c r="F5" i="15"/>
  <c r="F5" i="19"/>
  <c r="D39" i="17"/>
  <c r="F21" i="15"/>
  <c r="F21" i="19"/>
  <c r="D37" i="17"/>
  <c r="F19" i="15"/>
  <c r="F19" i="19"/>
  <c r="D35" i="17"/>
  <c r="F17" i="15"/>
  <c r="F17" i="19"/>
  <c r="F15" i="15"/>
  <c r="D20" i="17"/>
  <c r="F15" i="19"/>
  <c r="F13" i="15"/>
  <c r="D18" i="17"/>
  <c r="F13" i="19"/>
  <c r="F11" i="15"/>
  <c r="D16" i="17"/>
  <c r="F11" i="19"/>
  <c r="F9" i="15"/>
  <c r="D14" i="17"/>
  <c r="F9" i="19"/>
  <c r="D9" i="17"/>
  <c r="F26" i="15"/>
  <c r="F26" i="19"/>
  <c r="D7" i="17"/>
  <c r="F6" i="15"/>
  <c r="F6" i="19"/>
  <c r="D46" i="17"/>
  <c r="F33" i="15"/>
  <c r="F33" i="19"/>
  <c r="F46" i="15"/>
  <c r="F30" i="19"/>
  <c r="F22" i="15"/>
  <c r="F22" i="19"/>
  <c r="D40" i="17"/>
  <c r="F23" i="19"/>
  <c r="D41" i="17"/>
  <c r="F23" i="15"/>
  <c r="F20"/>
  <c r="D38" i="17"/>
  <c r="F20" i="19"/>
  <c r="D36" i="17"/>
  <c r="F18" i="15"/>
  <c r="F18" i="19"/>
  <c r="F34" i="15"/>
  <c r="D25" i="17"/>
  <c r="F34" i="19"/>
  <c r="F28" i="15"/>
  <c r="D23" i="17"/>
  <c r="F28" i="19"/>
  <c r="D5" i="17"/>
  <c r="F4" i="15"/>
  <c r="F4" i="19"/>
  <c r="D27" i="17"/>
  <c r="F40" i="15"/>
  <c r="D28" i="17"/>
  <c r="F41" i="15"/>
  <c r="C17"/>
  <c r="C34"/>
  <c r="C16"/>
  <c r="C29"/>
  <c r="C25"/>
  <c r="C15"/>
  <c r="C13"/>
  <c r="C11"/>
  <c r="C9"/>
  <c r="C6"/>
  <c r="C4"/>
  <c r="C23"/>
  <c r="C21"/>
  <c r="C19"/>
  <c r="C26" i="17"/>
  <c r="E37" i="15"/>
  <c r="C9" i="17"/>
  <c r="E26" i="15"/>
  <c r="C45" i="17"/>
  <c r="E31" i="15"/>
  <c r="E27"/>
  <c r="C43" i="17"/>
  <c r="E2" i="15"/>
  <c r="D19"/>
  <c r="E25"/>
  <c r="C22" i="17"/>
  <c r="E13" i="15"/>
  <c r="C18" i="17"/>
  <c r="C14"/>
  <c r="E9" i="15"/>
  <c r="C41" i="17"/>
  <c r="E23" i="15"/>
  <c r="C37" i="17"/>
  <c r="E19" i="15"/>
  <c r="E17"/>
  <c r="C35" i="17"/>
  <c r="C24"/>
  <c r="E29" i="15"/>
  <c r="C25" i="17"/>
  <c r="E6" i="15"/>
  <c r="C7" i="17"/>
  <c r="E16" i="15"/>
  <c r="C34" i="17"/>
  <c r="E15" i="15"/>
  <c r="C20" i="17"/>
  <c r="C16"/>
  <c r="E11" i="15"/>
  <c r="E4"/>
  <c r="C5" i="17"/>
  <c r="E21" i="15"/>
  <c r="C39" i="17"/>
  <c r="D11" i="15"/>
  <c r="D6"/>
  <c r="U11" i="22" l="1"/>
  <c r="AB11" i="13"/>
  <c r="AC11"/>
  <c r="W11" s="1"/>
  <c r="U10" i="22"/>
  <c r="AC10" i="13"/>
  <c r="W10" s="1"/>
  <c r="AB10"/>
  <c r="Q50"/>
  <c r="J50" s="1"/>
  <c r="AE50"/>
  <c r="AD50"/>
  <c r="R50"/>
  <c r="K50" s="1"/>
  <c r="E34" i="15"/>
  <c r="I3" i="19"/>
  <c r="C38" i="15"/>
  <c r="H38"/>
  <c r="I38"/>
  <c r="E47" i="17"/>
  <c r="G38" i="15"/>
  <c r="E11" i="17"/>
  <c r="G36" i="15"/>
  <c r="E10" i="17"/>
  <c r="G35" i="15"/>
  <c r="I2" i="19"/>
  <c r="F43" i="15"/>
  <c r="D49" i="17"/>
  <c r="D20" i="15"/>
  <c r="D7"/>
  <c r="D12"/>
  <c r="Z10" i="13" l="1"/>
  <c r="E10" s="1"/>
  <c r="V10"/>
  <c r="Z11"/>
  <c r="E11" s="1"/>
  <c r="V11"/>
  <c r="H50"/>
  <c r="J38" i="15"/>
  <c r="D21"/>
  <c r="D13"/>
  <c r="AE11" i="13" l="1"/>
  <c r="R11"/>
  <c r="K11" s="1"/>
  <c r="I36" i="15" s="1"/>
  <c r="AD11" i="13"/>
  <c r="Q11"/>
  <c r="J11" s="1"/>
  <c r="H36" i="15" s="1"/>
  <c r="S11" i="13"/>
  <c r="L11" s="1"/>
  <c r="C36" i="15"/>
  <c r="AD10" i="13"/>
  <c r="R10"/>
  <c r="K10" s="1"/>
  <c r="I35" i="15" s="1"/>
  <c r="C35"/>
  <c r="AE10" i="13"/>
  <c r="Q10"/>
  <c r="J10" s="1"/>
  <c r="H35" i="15" s="1"/>
  <c r="S10" i="13"/>
  <c r="L10" s="1"/>
  <c r="F38" i="15"/>
  <c r="D47" i="17"/>
  <c r="D22" i="15"/>
  <c r="D14"/>
  <c r="J36" l="1"/>
  <c r="H11" i="13"/>
  <c r="J35" i="15"/>
  <c r="H10" i="13"/>
  <c r="D23" i="15"/>
  <c r="D15"/>
  <c r="F35" l="1"/>
  <c r="D10" i="17"/>
  <c r="F36" i="15"/>
  <c r="D11" i="17"/>
  <c r="D24" i="15"/>
</calcChain>
</file>

<file path=xl/sharedStrings.xml><?xml version="1.0" encoding="utf-8"?>
<sst xmlns="http://schemas.openxmlformats.org/spreadsheetml/2006/main" count="1044" uniqueCount="406">
  <si>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</si>
  <si>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</si>
  <si>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</si>
  <si>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</si>
  <si>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</si>
  <si>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</si>
  <si>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</si>
  <si>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</si>
  <si>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</si>
  <si>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</si>
  <si>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</si>
  <si>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</si>
  <si>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</si>
  <si>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</si>
  <si>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</si>
  <si>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</si>
  <si>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</si>
  <si>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</si>
  <si>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</si>
  <si>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</si>
  <si>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</si>
  <si>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</si>
  <si>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</si>
  <si>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</si>
  <si>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</si>
  <si>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</si>
  <si>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</si>
  <si>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</si>
  <si>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</si>
  <si>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</si>
  <si>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</si>
  <si>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</si>
  <si>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</si>
  <si>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</si>
  <si>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</si>
  <si>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</si>
  <si>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</si>
  <si>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</si>
  <si>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</si>
  <si>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</si>
  <si>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</si>
  <si>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</si>
  <si>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</si>
  <si>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</si>
  <si>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</si>
  <si>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</si>
  <si>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</si>
  <si>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</si>
  <si>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</si>
  <si>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</si>
  <si>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</si>
  <si>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</si>
  <si>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</si>
  <si>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</si>
  <si>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</si>
  <si>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</si>
  <si>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</si>
  <si>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</si>
  <si>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</si>
  <si>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</si>
  <si>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</si>
  <si>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</si>
  <si>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</si>
  <si>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</si>
  <si>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</si>
  <si>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</si>
  <si>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</si>
  <si>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</si>
  <si>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</si>
  <si>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</si>
  <si>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</si>
  <si>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</si>
  <si>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</si>
  <si>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</si>
  <si>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</si>
  <si>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</si>
  <si>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</si>
  <si>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</si>
  <si>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</si>
  <si>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</si>
  <si>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</si>
  <si>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</si>
  <si>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</si>
  <si>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</si>
  <si>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</si>
  <si>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</si>
  <si>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</si>
  <si>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</si>
  <si>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</si>
  <si>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</si>
  <si>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</si>
  <si>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</si>
  <si>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</si>
  <si>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</si>
  <si>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</si>
  <si>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</si>
  <si>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</si>
  <si>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</si>
  <si>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</si>
  <si>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</si>
  <si>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</si>
  <si>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</si>
  <si>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</si>
  <si>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</si>
  <si>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</si>
  <si>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</si>
  <si>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</si>
  <si>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</si>
  <si>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</si>
  <si>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</si>
  <si>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</si>
  <si>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</si>
  <si>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</si>
  <si>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</si>
  <si>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</si>
  <si>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</si>
  <si>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</si>
  <si>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</si>
  <si>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</si>
  <si>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</si>
  <si>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</si>
  <si>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</si>
  <si>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</si>
  <si>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</si>
  <si>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</si>
  <si>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</si>
  <si>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</si>
  <si>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</si>
  <si>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</si>
  <si>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</si>
  <si>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</si>
  <si>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</si>
  <si>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</si>
  <si>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</si>
  <si>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</si>
  <si>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</si>
  <si>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</si>
  <si>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</si>
  <si>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</si>
  <si>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</si>
  <si>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</si>
  <si>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</si>
  <si>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</si>
  <si>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</si>
  <si>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</si>
  <si>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</si>
  <si>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</si>
  <si>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</si>
  <si>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</si>
  <si>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</si>
  <si>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</si>
  <si>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</si>
  <si>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</si>
  <si>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</si>
  <si>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</si>
  <si>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</si>
  <si>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</si>
  <si>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</si>
  <si>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</si>
  <si>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</si>
  <si>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</si>
  <si>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</si>
  <si>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</si>
  <si>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</si>
  <si>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</si>
  <si>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</si>
  <si>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</si>
  <si>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</si>
  <si>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</si>
  <si>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</si>
  <si>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</si>
  <si>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</si>
  <si>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</si>
  <si>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</si>
  <si>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</si>
  <si>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</si>
  <si>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</si>
  <si>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</si>
  <si>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</si>
  <si>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</si>
  <si>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</si>
  <si>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</si>
  <si>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</si>
  <si>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</si>
  <si>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</si>
  <si>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</si>
  <si>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</si>
  <si>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</si>
  <si>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</si>
  <si>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</si>
  <si>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</si>
  <si>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</si>
  <si>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</si>
  <si>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</si>
  <si>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</si>
  <si>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</si>
  <si>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</si>
  <si>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</si>
  <si>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</si>
  <si>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</si>
  <si>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</si>
  <si>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</si>
  <si>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</si>
  <si>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</si>
  <si>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</si>
  <si>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</si>
  <si>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</si>
  <si>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</si>
  <si>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</si>
  <si>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</si>
  <si>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</si>
  <si>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</si>
  <si>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</si>
  <si>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</si>
  <si>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</si>
  <si>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</si>
  <si>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</si>
  <si>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</si>
  <si>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</si>
  <si>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</si>
  <si>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</si>
  <si>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</si>
  <si>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</si>
  <si>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</si>
  <si>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</si>
  <si>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</si>
  <si>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</si>
  <si>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</si>
  <si>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</si>
  <si>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</si>
  <si>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</si>
  <si>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</si>
  <si>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</si>
  <si>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</si>
  <si>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</si>
  <si>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</si>
  <si>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</si>
  <si>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</si>
  <si>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</si>
  <si>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</si>
  <si>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</si>
  <si>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</si>
  <si>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</si>
  <si>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</si>
  <si>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</si>
  <si>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</si>
  <si>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</si>
  <si>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</si>
  <si>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</si>
  <si>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</si>
  <si>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</si>
  <si>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</si>
  <si>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</si>
  <si>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</si>
  <si>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</si>
  <si>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</si>
  <si>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</si>
  <si>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</si>
  <si>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</si>
  <si>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</si>
  <si>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</si>
  <si>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</si>
  <si>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</si>
  <si>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</si>
  <si>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</si>
  <si>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</si>
  <si>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</si>
  <si>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</si>
  <si>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</si>
  <si>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</si>
  <si>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</si>
  <si>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</si>
  <si>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</si>
  <si>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</si>
  <si>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</si>
  <si>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</si>
  <si>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</si>
  <si>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</si>
  <si>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</si>
  <si>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</si>
  <si>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</si>
  <si>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</si>
  <si>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</si>
  <si>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</si>
  <si>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</si>
  <si>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</si>
  <si>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</si>
  <si>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</si>
  <si>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</si>
  <si>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</si>
  <si>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</si>
  <si>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</si>
  <si>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</si>
  <si>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</si>
  <si>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</si>
  <si>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</si>
  <si>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</si>
  <si>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</si>
  <si>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</si>
  <si>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</si>
  <si>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</si>
  <si>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</si>
  <si>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</si>
  <si>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</si>
  <si>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</si>
  <si>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</si>
  <si>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</si>
  <si>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</si>
  <si>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</si>
  <si>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</si>
  <si>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</si>
  <si>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</si>
  <si>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</si>
  <si>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</si>
  <si>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</si>
  <si>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</si>
  <si>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</si>
  <si>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</si>
  <si>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</si>
  <si>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</si>
  <si>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</si>
  <si>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</si>
  <si>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</si>
  <si>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</si>
  <si>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</si>
  <si>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</si>
  <si>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</si>
  <si>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</si>
  <si>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</si>
  <si>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</si>
  <si>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</si>
  <si>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</si>
  <si>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</si>
  <si>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</si>
  <si>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</si>
  <si>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</si>
  <si>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</si>
  <si>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</si>
  <si>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</si>
  <si>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</si>
  <si>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</si>
  <si>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</si>
  <si>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</si>
  <si>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</si>
  <si>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</si>
  <si>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</si>
  <si>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</si>
  <si>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</si>
  <si>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</si>
  <si>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</si>
  <si>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</si>
  <si>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</si>
  <si>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</si>
  <si>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</si>
  <si>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</si>
  <si>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</si>
  <si>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</si>
  <si>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</si>
  <si>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</si>
  <si>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</si>
  <si>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</si>
  <si>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</si>
  <si>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</si>
  <si>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</si>
  <si>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</si>
  <si>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</si>
  <si>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</si>
  <si>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</si>
  <si>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</si>
  <si>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</si>
  <si>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</si>
  <si>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</si>
  <si>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</si>
  <si>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</si>
  <si>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</si>
  <si>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</si>
  <si>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</si>
  <si>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</si>
  <si>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</si>
  <si>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</si>
  <si>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</si>
  <si>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</si>
  <si>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</si>
  <si>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</si>
  <si>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</si>
  <si>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</si>
  <si>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</si>
  <si>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</si>
  <si>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</si>
  <si>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trend e07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</si>
  <si>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</si>
  <si>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</si>
  <si>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</si>
  <si>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</si>
  <si>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</si>
  <si>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</si>
  <si>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</si>
  <si>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</si>
  <si>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</si>
  <si>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</si>
  <si>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</si>
  <si>
    <t>17.11.2011</t>
  </si>
  <si>
    <t>trend to 1.5</t>
  </si>
  <si>
    <t>trend to 1</t>
  </si>
  <si>
    <t>21.11.2011</t>
  </si>
  <si>
    <t>น้ำขึ้นเล็กน้อย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</si>
</sst>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0" fontId="0" fillId="0" borderId="0" xfId="0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2" fontId="18" fillId="0" borderId="0" xfId="0" applyNumberFormat="1" applyFont="1" applyFill="1"/>
    <xf numFmtId="2" fontId="1" fillId="13" borderId="0" xfId="0" applyNumberFormat="1" applyFont="1" applyFill="1"/>
    <xf numFmtId="0" fontId="46" fillId="14" borderId="0" xfId="0" applyFont="1" applyFill="1"/>
    <xf numFmtId="0" fontId="1" fillId="12" borderId="0" xfId="0" applyFont="1" applyFill="1" applyAlignment="1">
      <alignment wrapText="1"/>
    </xf>
    <xf numFmtId="2" fontId="46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" fontId="18" fillId="10" borderId="0" xfId="0" applyNumberFormat="1" applyFont="1" applyFill="1" applyAlignment="1">
      <alignment horizontal="right"/>
    </xf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2" fontId="1" fillId="13" borderId="0" xfId="0" applyNumberFormat="1" applyFont="1" applyFill="1" applyBorder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6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89E-2"/>
          <c:w val="0.876923076923080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4786816"/>
        <c:axId val="65078784"/>
      </c:scatterChart>
      <c:valAx>
        <c:axId val="64786816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078784"/>
        <c:crosses val="autoZero"/>
        <c:crossBetween val="midCat"/>
        <c:majorUnit val="7"/>
        <c:minorUnit val="1"/>
      </c:valAx>
      <c:valAx>
        <c:axId val="65078784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55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786816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92E-2"/>
          <c:w val="0.876923076923081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68336640"/>
        <c:axId val="68346624"/>
      </c:scatterChart>
      <c:valAx>
        <c:axId val="68336640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346624"/>
        <c:crosses val="autoZero"/>
        <c:crossBetween val="midCat"/>
        <c:majorUnit val="7"/>
        <c:minorUnit val="1"/>
      </c:valAx>
      <c:valAx>
        <c:axId val="6834662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8336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8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6"/>
  <sheetViews>
    <sheetView topLeftCell="E43" workbookViewId="0">
      <selection activeCell="T56" sqref="T56:V56"/>
    </sheetView>
  </sheetViews>
  <sheetFormatPr defaultRowHeight="23.25"/>
  <cols>
    <col min="4" max="4" width="33.85546875" bestFit="1" customWidth="1"/>
    <col min="5" max="6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0" t="s">
        <v>390</v>
      </c>
      <c r="E1" t="str">
        <f>'MainStation-OBS'!AH1</f>
        <v>31.10.2011</v>
      </c>
      <c r="F1" t="str">
        <f>'MainStation-OBS'!AJ1</f>
        <v>01.11.2011</v>
      </c>
      <c r="G1" t="str">
        <f>'MainStation-OBS'!AL1</f>
        <v>02.11.2012</v>
      </c>
      <c r="H1" t="str">
        <f>'MainStation-OBS'!AN1</f>
        <v>03.11.2012</v>
      </c>
      <c r="I1" t="str">
        <f>'MainStation-OBS'!AP1</f>
        <v>04.11.2012</v>
      </c>
      <c r="J1" t="str">
        <f>'MainStation-OBS'!AR1</f>
        <v>06.11.2012</v>
      </c>
      <c r="K1" t="str">
        <f>'MainStation-OBS'!AT1</f>
        <v>07.11.2011</v>
      </c>
      <c r="L1" t="str">
        <f>'MainStation-OBS'!AV1</f>
        <v>08.11.2011</v>
      </c>
      <c r="M1" t="str">
        <f>'MainStation-OBS'!AX1</f>
        <v>09.11.2011</v>
      </c>
      <c r="N1" s="138" t="str">
        <f>'MainStation-OBS'!AZ1</f>
        <v>10.11.2011</v>
      </c>
      <c r="O1" s="138" t="str">
        <f>'MainStation-OBS'!BB1</f>
        <v>11.11.2011</v>
      </c>
      <c r="P1" s="138" t="str">
        <f>'MainStation-OBS'!BD1</f>
        <v>12.11.2011</v>
      </c>
      <c r="Q1" s="138" t="str">
        <f>'MainStation-OBS'!BF1</f>
        <v>13.11.2011</v>
      </c>
      <c r="R1" s="138" t="str">
        <f>'MainStation-OBS'!BH1</f>
        <v>14.11.2011</v>
      </c>
      <c r="S1" s="138" t="str">
        <f>'MainStation-OBS'!BJ1</f>
        <v>17.11.2011</v>
      </c>
      <c r="T1" s="138" t="str">
        <f>'MainStation-OBS'!BL1</f>
        <v>21.11.2011</v>
      </c>
      <c r="U1" s="138">
        <f>'MainStation-OBS'!BN1</f>
        <v>15</v>
      </c>
      <c r="V1" s="138">
        <f>'MainStation-OBS'!BP1</f>
        <v>17</v>
      </c>
    </row>
    <row r="2" spans="1:22">
      <c r="B2" t="str">
        <f>'MainStation-OBS'!B2</f>
        <v>ด้านเหนือ</v>
      </c>
      <c r="D2" s="192" t="s">
        <v>381</v>
      </c>
      <c r="N2" s="138" t="str">
        <f>'MainStation-OBS'!AZ2</f>
        <v>inside</v>
      </c>
      <c r="O2" s="138" t="str">
        <f>'MainStation-OBS'!BB2</f>
        <v>inside</v>
      </c>
      <c r="P2" s="138" t="str">
        <f>'MainStation-OBS'!BD2</f>
        <v>inside</v>
      </c>
      <c r="Q2" s="138" t="str">
        <f>'MainStation-OBS'!BF2</f>
        <v>inside</v>
      </c>
      <c r="R2" s="138" t="str">
        <f>'MainStation-OBS'!BH2</f>
        <v>inside</v>
      </c>
      <c r="S2" s="138">
        <f>'MainStation-OBS'!BJ2</f>
        <v>0</v>
      </c>
      <c r="T2" s="138">
        <f>'MainStation-OBS'!BL2</f>
        <v>0</v>
      </c>
      <c r="U2" s="138">
        <f>'MainStation-OBS'!BN2</f>
        <v>0</v>
      </c>
      <c r="V2" s="138">
        <f>'MainStation-OBS'!BP2</f>
        <v>0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'MainStation-OBS'!AJ3</f>
        <v>1.47</v>
      </c>
      <c r="G3">
        <f>'MainStation-OBS'!AL3</f>
        <v>1.5349999999999999</v>
      </c>
      <c r="H3">
        <f>'MainStation-OBS'!AN3</f>
        <v>1.58</v>
      </c>
      <c r="I3">
        <f>'MainStation-OBS'!AP3</f>
        <v>1.6</v>
      </c>
      <c r="J3">
        <f>'MainStation-OBS'!AR3</f>
        <v>1.61</v>
      </c>
      <c r="K3">
        <f>'MainStation-OBS'!AT3</f>
        <v>1.62</v>
      </c>
      <c r="L3">
        <f>'MainStation-OBS'!AV3</f>
        <v>1.61</v>
      </c>
      <c r="M3">
        <f>'MainStation-OBS'!AX3</f>
        <v>1.6</v>
      </c>
      <c r="N3" s="138">
        <f>'MainStation-OBS'!AZ3</f>
        <v>1.59</v>
      </c>
      <c r="O3" s="138">
        <f>'MainStation-OBS'!BB3</f>
        <v>1.57</v>
      </c>
      <c r="P3" s="138">
        <f>'MainStation-OBS'!BD3</f>
        <v>1.56</v>
      </c>
      <c r="Q3" s="138">
        <f>'MainStation-OBS'!BF3</f>
        <v>1.54</v>
      </c>
      <c r="R3" s="138">
        <f>'MainStation-OBS'!BH3</f>
        <v>1.52</v>
      </c>
      <c r="S3" s="138">
        <f>'MainStation-OBS'!BJ3</f>
        <v>1.43</v>
      </c>
      <c r="T3" s="138">
        <f>'MainStation-OBS'!BL3</f>
        <v>1.31</v>
      </c>
      <c r="U3" s="138">
        <f>'MainStation-OBS'!BN3</f>
        <v>0</v>
      </c>
      <c r="V3" s="138">
        <f>'MainStation-OBS'!BP3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'MainStation-OBS'!AJ4</f>
        <v>-0.1</v>
      </c>
      <c r="G4">
        <f>'MainStation-OBS'!AL4</f>
        <v>-0.1</v>
      </c>
      <c r="H4">
        <f>'MainStation-OBS'!AN4</f>
        <v>0.19</v>
      </c>
      <c r="I4">
        <f>'MainStation-OBS'!AP4</f>
        <v>0.1</v>
      </c>
      <c r="J4">
        <f>'MainStation-OBS'!AR4</f>
        <v>0.2</v>
      </c>
      <c r="K4">
        <f>'MainStation-OBS'!AT4</f>
        <v>-0.1</v>
      </c>
      <c r="L4">
        <f>'MainStation-OBS'!AV4</f>
        <v>0</v>
      </c>
      <c r="M4">
        <f>'MainStation-OBS'!AX4</f>
        <v>-0.2</v>
      </c>
      <c r="N4" s="138">
        <f>'MainStation-OBS'!AZ4</f>
        <v>-0.2</v>
      </c>
      <c r="O4" s="138">
        <f>'MainStation-OBS'!BB4</f>
        <v>-0.31</v>
      </c>
      <c r="P4" s="138">
        <f>'MainStation-OBS'!BD4</f>
        <v>-0.32</v>
      </c>
      <c r="Q4" s="138">
        <f>'MainStation-OBS'!BF4</f>
        <v>-0.45</v>
      </c>
      <c r="R4" s="138">
        <f>'MainStation-OBS'!BH4</f>
        <v>-0.4</v>
      </c>
      <c r="S4" s="138">
        <f>'MainStation-OBS'!BJ4</f>
        <v>-0.7</v>
      </c>
      <c r="T4" s="138">
        <f>'MainStation-OBS'!BL4</f>
        <v>-0.75</v>
      </c>
      <c r="U4" s="138">
        <f>'MainStation-OBS'!BN4</f>
        <v>0</v>
      </c>
      <c r="V4" s="138">
        <f>'MainStation-OBS'!BP4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'MainStation-OBS'!AJ5</f>
        <v>0</v>
      </c>
      <c r="G5">
        <f>'MainStation-OBS'!AL5</f>
        <v>0.53</v>
      </c>
      <c r="H5">
        <f>'MainStation-OBS'!AN5</f>
        <v>0.6</v>
      </c>
      <c r="I5">
        <f>'MainStation-OBS'!AP5</f>
        <v>0.62</v>
      </c>
      <c r="J5">
        <f>'MainStation-OBS'!AR5</f>
        <v>0.66</v>
      </c>
      <c r="K5">
        <f>'MainStation-OBS'!AT5</f>
        <v>0.72</v>
      </c>
      <c r="L5">
        <f>'MainStation-OBS'!AV5</f>
        <v>0.73</v>
      </c>
      <c r="M5">
        <f>'MainStation-OBS'!AX5</f>
        <v>0.75</v>
      </c>
      <c r="N5" s="138">
        <f>'MainStation-OBS'!AZ5</f>
        <v>0.8</v>
      </c>
      <c r="O5" s="138">
        <f>'MainStation-OBS'!BB5</f>
        <v>0.75</v>
      </c>
      <c r="P5" s="138">
        <f>'MainStation-OBS'!BD5</f>
        <v>0.72</v>
      </c>
      <c r="Q5" s="138">
        <f>'MainStation-OBS'!BF5</f>
        <v>0.69</v>
      </c>
      <c r="R5" s="138">
        <f>'MainStation-OBS'!BH5</f>
        <v>0.65</v>
      </c>
      <c r="S5" s="138">
        <f>'MainStation-OBS'!BJ5</f>
        <v>0.54</v>
      </c>
      <c r="T5" s="138">
        <f>'MainStation-OBS'!BL5</f>
        <v>0.46</v>
      </c>
      <c r="U5" s="138">
        <f>'MainStation-OBS'!BN5</f>
        <v>0</v>
      </c>
      <c r="V5" s="138">
        <f>'MainStation-OBS'!BP5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'MainStation-OBS'!AJ6</f>
        <v>-0.9</v>
      </c>
      <c r="G6">
        <f>'MainStation-OBS'!AL6</f>
        <v>-0.85</v>
      </c>
      <c r="H6">
        <f>'MainStation-OBS'!AN6</f>
        <v>-0.8</v>
      </c>
      <c r="I6">
        <f>'MainStation-OBS'!AP6</f>
        <v>-0.9</v>
      </c>
      <c r="J6">
        <f>'MainStation-OBS'!AR6</f>
        <v>-0.78</v>
      </c>
      <c r="K6">
        <f>'MainStation-OBS'!AT6</f>
        <v>-0.92</v>
      </c>
      <c r="L6">
        <f>'MainStation-OBS'!AV6</f>
        <v>-0.75</v>
      </c>
      <c r="M6">
        <f>'MainStation-OBS'!AX6</f>
        <v>-1</v>
      </c>
      <c r="N6" s="138">
        <f>'MainStation-OBS'!AZ6</f>
        <v>-1.19</v>
      </c>
      <c r="O6" s="138">
        <f>'MainStation-OBS'!BB6</f>
        <v>-1.1200000000000001</v>
      </c>
      <c r="P6" s="138">
        <f>'MainStation-OBS'!BD6</f>
        <v>-1.1200000000000001</v>
      </c>
      <c r="Q6" s="138">
        <f>'MainStation-OBS'!BF6</f>
        <v>-1.08</v>
      </c>
      <c r="R6" s="138">
        <f>'MainStation-OBS'!BH6</f>
        <v>-1.18</v>
      </c>
      <c r="S6" s="138">
        <f>'MainStation-OBS'!BJ6</f>
        <v>-1.1299999999999999</v>
      </c>
      <c r="T6" s="138">
        <f>'MainStation-OBS'!BL6</f>
        <v>-1.5</v>
      </c>
      <c r="U6" s="138">
        <f>'MainStation-OBS'!BN6</f>
        <v>0</v>
      </c>
      <c r="V6" s="138">
        <f>'MainStation-OBS'!BP6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'MainStation-OBS'!AJ7</f>
        <v>-0.92</v>
      </c>
      <c r="G7">
        <f>'MainStation-OBS'!AL7</f>
        <v>-0.92</v>
      </c>
      <c r="H7">
        <f>'MainStation-OBS'!AN7</f>
        <v>-1.18</v>
      </c>
      <c r="I7">
        <f>'MainStation-OBS'!AP7</f>
        <v>-1.08</v>
      </c>
      <c r="J7">
        <f>'MainStation-OBS'!AR7</f>
        <v>-0.51</v>
      </c>
      <c r="K7">
        <f>'MainStation-OBS'!AT7</f>
        <v>-0.62</v>
      </c>
      <c r="L7">
        <f>'MainStation-OBS'!AV7</f>
        <v>-0.78</v>
      </c>
      <c r="M7">
        <f>'MainStation-OBS'!AX7</f>
        <v>-0.86</v>
      </c>
      <c r="N7" s="138">
        <f>'MainStation-OBS'!AZ7</f>
        <v>-0.99</v>
      </c>
      <c r="O7" s="138">
        <f>'MainStation-OBS'!BB7</f>
        <v>-0.91</v>
      </c>
      <c r="P7" s="138">
        <f>'MainStation-OBS'!BD7</f>
        <v>-0.86</v>
      </c>
      <c r="Q7" s="138">
        <f>'MainStation-OBS'!BF7</f>
        <v>-0.88</v>
      </c>
      <c r="R7" s="138">
        <f>'MainStation-OBS'!BH7</f>
        <v>-0.88</v>
      </c>
      <c r="S7" s="138">
        <f>'MainStation-OBS'!BJ7</f>
        <v>-0.96</v>
      </c>
      <c r="T7" s="138">
        <f>'MainStation-OBS'!BL7</f>
        <v>-0.46</v>
      </c>
      <c r="U7" s="138">
        <f>'MainStation-OBS'!BN7</f>
        <v>0</v>
      </c>
      <c r="V7" s="138">
        <f>'MainStation-OBS'!BP7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'MainStation-OBS'!AJ8</f>
        <v>7.0000000000000007E-2</v>
      </c>
      <c r="G8">
        <f>'MainStation-OBS'!AL8</f>
        <v>0.14000000000000001</v>
      </c>
      <c r="H8">
        <f>'MainStation-OBS'!AN8</f>
        <v>0.16</v>
      </c>
      <c r="I8">
        <f>'MainStation-OBS'!AP8</f>
        <v>0.18</v>
      </c>
      <c r="J8">
        <f>'MainStation-OBS'!AR8</f>
        <v>0.26</v>
      </c>
      <c r="K8">
        <f>'MainStation-OBS'!AT8</f>
        <v>0.3</v>
      </c>
      <c r="L8">
        <f>'MainStation-OBS'!AV8</f>
        <v>0.38</v>
      </c>
      <c r="M8">
        <f>'MainStation-OBS'!AX8</f>
        <v>0.37</v>
      </c>
      <c r="N8" s="138">
        <f>'MainStation-OBS'!AZ8</f>
        <v>0.43</v>
      </c>
      <c r="O8" s="138">
        <f>'MainStation-OBS'!BB8</f>
        <v>0.46</v>
      </c>
      <c r="P8" s="138">
        <f>'MainStation-OBS'!BD8</f>
        <v>0.45</v>
      </c>
      <c r="Q8" s="138">
        <f>'MainStation-OBS'!BF8</f>
        <v>0.44</v>
      </c>
      <c r="R8" s="138">
        <f>'MainStation-OBS'!BH8</f>
        <v>0.41</v>
      </c>
      <c r="S8" s="138">
        <f>'MainStation-OBS'!BJ8</f>
        <v>0.41</v>
      </c>
      <c r="T8" s="138">
        <f>'MainStation-OBS'!BL8</f>
        <v>0.36</v>
      </c>
      <c r="U8" s="138">
        <f>'MainStation-OBS'!BN8</f>
        <v>0</v>
      </c>
      <c r="V8" s="138">
        <f>'MainStation-OBS'!BP8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'MainStation-OBS'!AJ9</f>
        <v>0.36</v>
      </c>
      <c r="G9">
        <f>'MainStation-OBS'!AL9</f>
        <v>0.43</v>
      </c>
      <c r="H9">
        <f>'MainStation-OBS'!AN9</f>
        <v>0.3</v>
      </c>
      <c r="I9">
        <f>'MainStation-OBS'!AP9</f>
        <v>0.54</v>
      </c>
      <c r="J9">
        <f>'MainStation-OBS'!AR9</f>
        <v>0.64</v>
      </c>
      <c r="K9">
        <f>'MainStation-OBS'!AT9</f>
        <v>0.56000000000000005</v>
      </c>
      <c r="L9">
        <f>'MainStation-OBS'!AV9</f>
        <v>0.56999999999999995</v>
      </c>
      <c r="M9">
        <f>'MainStation-OBS'!AX9</f>
        <v>0.44</v>
      </c>
      <c r="N9" s="138">
        <f>'MainStation-OBS'!AZ9</f>
        <v>0.45</v>
      </c>
      <c r="O9" s="138">
        <f>'MainStation-OBS'!BB9</f>
        <v>0.6</v>
      </c>
      <c r="P9" s="138">
        <f>'MainStation-OBS'!BD9</f>
        <v>0.93</v>
      </c>
      <c r="Q9" s="138">
        <f>'MainStation-OBS'!BF9</f>
        <v>0.93</v>
      </c>
      <c r="R9" s="138">
        <f>'MainStation-OBS'!BH9</f>
        <v>0.65</v>
      </c>
      <c r="S9" s="138">
        <f>'MainStation-OBS'!BJ9</f>
        <v>0.4</v>
      </c>
      <c r="T9" s="138">
        <f>'MainStation-OBS'!BL9</f>
        <v>0.25</v>
      </c>
      <c r="U9" s="138">
        <f>'MainStation-OBS'!BN9</f>
        <v>0</v>
      </c>
      <c r="V9" s="138">
        <f>'MainStation-OBS'!BP9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'MainStation-OBS'!AJ10</f>
        <v>0</v>
      </c>
      <c r="G10">
        <f>'MainStation-OBS'!AL10</f>
        <v>0</v>
      </c>
      <c r="H10">
        <f>'MainStation-OBS'!AN10</f>
        <v>0</v>
      </c>
      <c r="I10">
        <f>'MainStation-OBS'!AP10</f>
        <v>0</v>
      </c>
      <c r="J10">
        <f>'MainStation-OBS'!AR10</f>
        <v>3.5</v>
      </c>
      <c r="K10">
        <f>'MainStation-OBS'!AT10</f>
        <v>3.5</v>
      </c>
      <c r="L10">
        <f>'MainStation-OBS'!AV10</f>
        <v>3.5</v>
      </c>
      <c r="M10">
        <f>'MainStation-OBS'!AX10</f>
        <v>3.48</v>
      </c>
      <c r="N10" s="138">
        <f>'MainStation-OBS'!AZ10</f>
        <v>3.46</v>
      </c>
      <c r="O10" s="138">
        <f>'MainStation-OBS'!BB10</f>
        <v>3.44</v>
      </c>
      <c r="P10" s="138">
        <f>'MainStation-OBS'!BD10</f>
        <v>3.42</v>
      </c>
      <c r="Q10" s="138">
        <f>'MainStation-OBS'!BF10</f>
        <v>3.4</v>
      </c>
      <c r="R10" s="138">
        <f>'MainStation-OBS'!BH10</f>
        <v>3.38</v>
      </c>
      <c r="S10" s="138">
        <f>'MainStation-OBS'!BJ10</f>
        <v>3.32</v>
      </c>
      <c r="T10" s="138">
        <f>'MainStation-OBS'!BL10</f>
        <v>3.2399999999999998</v>
      </c>
      <c r="U10" s="138" t="str">
        <f>'MainStation-OBS'!BN10</f>
        <v>trend gamling</v>
      </c>
      <c r="V10" s="138">
        <f>'MainStation-OBS'!BP10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'MainStation-OBS'!AJ11</f>
        <v>0</v>
      </c>
      <c r="G11">
        <f>'MainStation-OBS'!AL11</f>
        <v>1.02</v>
      </c>
      <c r="H11">
        <f>'MainStation-OBS'!AN11</f>
        <v>1.02</v>
      </c>
      <c r="I11">
        <f>'MainStation-OBS'!AP11</f>
        <v>1.02</v>
      </c>
      <c r="J11">
        <f>'MainStation-OBS'!AR11</f>
        <v>3.5</v>
      </c>
      <c r="K11">
        <f>'MainStation-OBS'!AT11</f>
        <v>3.5</v>
      </c>
      <c r="L11">
        <f>'MainStation-OBS'!AV11</f>
        <v>3.5</v>
      </c>
      <c r="M11">
        <f>'MainStation-OBS'!AX11</f>
        <v>3.48</v>
      </c>
      <c r="N11" s="138">
        <f>'MainStation-OBS'!AZ11</f>
        <v>3.46</v>
      </c>
      <c r="O11" s="138">
        <f>'MainStation-OBS'!BB11</f>
        <v>3.44</v>
      </c>
      <c r="P11" s="138">
        <f>'MainStation-OBS'!BD11</f>
        <v>3.42</v>
      </c>
      <c r="Q11" s="138">
        <f>'MainStation-OBS'!BF11</f>
        <v>3.4</v>
      </c>
      <c r="R11" s="138">
        <f>'MainStation-OBS'!BH11</f>
        <v>3.38</v>
      </c>
      <c r="S11" s="138">
        <f>'MainStation-OBS'!BJ11</f>
        <v>3.32</v>
      </c>
      <c r="T11" s="138">
        <f>'MainStation-OBS'!BL11</f>
        <v>3.2399999999999998</v>
      </c>
      <c r="U11" s="138" t="str">
        <f>'MainStation-OBS'!BN11</f>
        <v>trend gamling</v>
      </c>
      <c r="V11" s="138">
        <f>'MainStation-OBS'!BP11</f>
        <v>0</v>
      </c>
    </row>
    <row r="12" spans="1:22">
      <c r="D12">
        <v>10</v>
      </c>
      <c r="F12">
        <f>'MainStation-OBS'!AJ12</f>
        <v>0</v>
      </c>
      <c r="G12">
        <f>'MainStation-OBS'!AL12</f>
        <v>0</v>
      </c>
      <c r="H12">
        <f>'MainStation-OBS'!AN12</f>
        <v>0</v>
      </c>
      <c r="I12">
        <f>'MainStation-OBS'!AP12</f>
        <v>0</v>
      </c>
      <c r="N12" s="138">
        <f>'MainStation-OBS'!AZ12</f>
        <v>0</v>
      </c>
      <c r="O12" s="138">
        <f>'MainStation-OBS'!BB12</f>
        <v>0</v>
      </c>
      <c r="P12" s="138">
        <f>'MainStation-OBS'!BD12</f>
        <v>0</v>
      </c>
      <c r="Q12" s="138">
        <f>'MainStation-OBS'!BF12</f>
        <v>0</v>
      </c>
      <c r="R12" s="138">
        <f>'MainStation-OBS'!BH12</f>
        <v>0</v>
      </c>
      <c r="S12" s="138">
        <f>'MainStation-OBS'!BJ12</f>
        <v>0</v>
      </c>
      <c r="T12" s="138">
        <f>'MainStation-OBS'!BL12</f>
        <v>0</v>
      </c>
      <c r="U12" s="138">
        <f>'MainStation-OBS'!BN12</f>
        <v>0</v>
      </c>
      <c r="V12" s="138">
        <f>'MainStation-OBS'!BP12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'MainStation-OBS'!AJ13</f>
        <v>0</v>
      </c>
      <c r="G13">
        <f>'MainStation-OBS'!AL13</f>
        <v>0</v>
      </c>
      <c r="H13">
        <f>'MainStation-OBS'!AN13</f>
        <v>0</v>
      </c>
      <c r="I13">
        <f>'MainStation-OBS'!AP13</f>
        <v>0</v>
      </c>
      <c r="N13" s="138">
        <f>'MainStation-OBS'!AZ13</f>
        <v>0</v>
      </c>
      <c r="O13" s="138">
        <f>'MainStation-OBS'!BB13</f>
        <v>0</v>
      </c>
      <c r="P13" s="138">
        <f>'MainStation-OBS'!BD13</f>
        <v>0</v>
      </c>
      <c r="Q13" s="138">
        <f>'MainStation-OBS'!BF13</f>
        <v>0</v>
      </c>
      <c r="R13" s="138">
        <f>'MainStation-OBS'!BH13</f>
        <v>0</v>
      </c>
      <c r="S13" s="138">
        <f>'MainStation-OBS'!BJ13</f>
        <v>0</v>
      </c>
      <c r="T13" s="138">
        <f>'MainStation-OBS'!BL13</f>
        <v>0</v>
      </c>
      <c r="U13" s="138">
        <f>'MainStation-OBS'!BN13</f>
        <v>0</v>
      </c>
      <c r="V13" s="138">
        <f>'MainStation-OBS'!BP13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'MainStation-OBS'!AJ14</f>
        <v>1.29</v>
      </c>
      <c r="G14">
        <f>'MainStation-OBS'!AL14</f>
        <v>1.29</v>
      </c>
      <c r="H14">
        <f>'MainStation-OBS'!AN14</f>
        <v>1.34</v>
      </c>
      <c r="I14">
        <f>'MainStation-OBS'!AP14</f>
        <v>1.4</v>
      </c>
      <c r="J14">
        <f>'MainStation-OBS'!AR14</f>
        <v>1.44</v>
      </c>
      <c r="K14">
        <f>'MainStation-OBS'!AT14</f>
        <v>1.48</v>
      </c>
      <c r="L14">
        <f>'MainStation-OBS'!AV14</f>
        <v>1.5</v>
      </c>
      <c r="M14">
        <f>'MainStation-OBS'!AX14</f>
        <v>1.51</v>
      </c>
      <c r="N14" s="138">
        <f>'MainStation-OBS'!AZ14</f>
        <v>1.5</v>
      </c>
      <c r="O14" s="138">
        <f>'MainStation-OBS'!BB14</f>
        <v>1.5</v>
      </c>
      <c r="P14" s="138">
        <f>'MainStation-OBS'!BD14</f>
        <v>1.49</v>
      </c>
      <c r="Q14" s="138">
        <f>'MainStation-OBS'!BF14</f>
        <v>1.49</v>
      </c>
      <c r="R14" s="138">
        <f>'MainStation-OBS'!BH14</f>
        <v>1.48</v>
      </c>
      <c r="S14" s="138">
        <f>'MainStation-OBS'!BJ14</f>
        <v>1.42</v>
      </c>
      <c r="T14" s="138">
        <f>'MainStation-OBS'!BL14</f>
        <v>1.33</v>
      </c>
      <c r="U14" s="138">
        <f>'MainStation-OBS'!BN14</f>
        <v>0</v>
      </c>
      <c r="V14" s="138">
        <f>'MainStation-OBS'!BP14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'MainStation-OBS'!AJ15</f>
        <v>0.6</v>
      </c>
      <c r="G15">
        <f>'MainStation-OBS'!AL15</f>
        <v>0.65</v>
      </c>
      <c r="H15">
        <f>'MainStation-OBS'!AN15</f>
        <v>0.7</v>
      </c>
      <c r="I15">
        <f>'MainStation-OBS'!AP15</f>
        <v>0.76</v>
      </c>
      <c r="J15">
        <f>'MainStation-OBS'!AR15</f>
        <v>0.8</v>
      </c>
      <c r="K15">
        <f>'MainStation-OBS'!AT15</f>
        <v>0.85</v>
      </c>
      <c r="L15">
        <f>'MainStation-OBS'!AV15</f>
        <v>0.88</v>
      </c>
      <c r="M15">
        <f>'MainStation-OBS'!AX15</f>
        <v>0.91</v>
      </c>
      <c r="N15" s="138">
        <f>'MainStation-OBS'!AZ15</f>
        <v>0.93</v>
      </c>
      <c r="O15" s="138">
        <f>'MainStation-OBS'!BB15</f>
        <v>0.95</v>
      </c>
      <c r="P15" s="138">
        <f>'MainStation-OBS'!BD15</f>
        <v>0.96</v>
      </c>
      <c r="Q15" s="138">
        <f>'MainStation-OBS'!BF15</f>
        <v>0.95</v>
      </c>
      <c r="R15" s="138">
        <f>'MainStation-OBS'!BH15</f>
        <v>0.94</v>
      </c>
      <c r="S15" s="138">
        <f>'MainStation-OBS'!BJ15</f>
        <v>0.91</v>
      </c>
      <c r="T15" s="138">
        <f>'MainStation-OBS'!BL15</f>
        <v>0.82</v>
      </c>
      <c r="U15" s="138">
        <f>'MainStation-OBS'!BN15</f>
        <v>0</v>
      </c>
      <c r="V15" s="138">
        <f>'MainStation-OBS'!BP15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'MainStation-OBS'!AJ16</f>
        <v>0.92</v>
      </c>
      <c r="G16">
        <f>'MainStation-OBS'!AL16</f>
        <v>0.96</v>
      </c>
      <c r="H16">
        <f>'MainStation-OBS'!AN16</f>
        <v>1</v>
      </c>
      <c r="I16">
        <f>'MainStation-OBS'!AP16</f>
        <v>1.08</v>
      </c>
      <c r="J16">
        <f>'MainStation-OBS'!AR16</f>
        <v>1.1299999999999999</v>
      </c>
      <c r="K16">
        <f>'MainStation-OBS'!AT16</f>
        <v>1.17</v>
      </c>
      <c r="L16">
        <f>'MainStation-OBS'!AV16</f>
        <v>1.19</v>
      </c>
      <c r="M16">
        <f>'MainStation-OBS'!AX16</f>
        <v>1.21</v>
      </c>
      <c r="N16" s="138">
        <f>'MainStation-OBS'!AZ16</f>
        <v>1.2</v>
      </c>
      <c r="O16" s="138">
        <f>'MainStation-OBS'!BB16</f>
        <v>1.21</v>
      </c>
      <c r="P16" s="138">
        <f>'MainStation-OBS'!BD16</f>
        <v>1.22</v>
      </c>
      <c r="Q16" s="138">
        <f>'MainStation-OBS'!BF16</f>
        <v>1.21</v>
      </c>
      <c r="R16" s="138">
        <f>'MainStation-OBS'!BH16</f>
        <v>1.2</v>
      </c>
      <c r="S16" s="138">
        <f>'MainStation-OBS'!BJ16</f>
        <v>1.1399999999999999</v>
      </c>
      <c r="T16" s="138">
        <f>'MainStation-OBS'!BL16</f>
        <v>1.04</v>
      </c>
      <c r="U16" s="138">
        <f>'MainStation-OBS'!BN16</f>
        <v>0</v>
      </c>
      <c r="V16" s="138">
        <f>'MainStation-OBS'!BP16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'MainStation-OBS'!AJ17</f>
        <v>1.4</v>
      </c>
      <c r="G17">
        <f>'MainStation-OBS'!AL17</f>
        <v>1.44</v>
      </c>
      <c r="H17">
        <f>'MainStation-OBS'!AN17</f>
        <v>1.46</v>
      </c>
      <c r="I17">
        <f>'MainStation-OBS'!AP17</f>
        <v>1.35</v>
      </c>
      <c r="J17">
        <f>'MainStation-OBS'!AR17</f>
        <v>1.39</v>
      </c>
      <c r="K17">
        <f>'MainStation-OBS'!AT17</f>
        <v>1.39</v>
      </c>
      <c r="L17">
        <f>'MainStation-OBS'!AV17</f>
        <v>1.42</v>
      </c>
      <c r="M17">
        <f>'MainStation-OBS'!AX17</f>
        <v>1.42</v>
      </c>
      <c r="N17" s="138">
        <f>'MainStation-OBS'!AZ17</f>
        <v>1.38</v>
      </c>
      <c r="O17" s="138">
        <f>'MainStation-OBS'!BB17</f>
        <v>1.38</v>
      </c>
      <c r="P17" s="138">
        <f>'MainStation-OBS'!BD17</f>
        <v>1.38</v>
      </c>
      <c r="Q17" s="138">
        <f>'MainStation-OBS'!BF17</f>
        <v>1.34</v>
      </c>
      <c r="R17" s="138">
        <f>'MainStation-OBS'!BH17</f>
        <v>1.32</v>
      </c>
      <c r="S17" s="138">
        <f>'MainStation-OBS'!BJ17</f>
        <v>1.3</v>
      </c>
      <c r="T17" s="138">
        <f>'MainStation-OBS'!BL17</f>
        <v>1.22</v>
      </c>
      <c r="U17" s="138">
        <f>'MainStation-OBS'!BN17</f>
        <v>0</v>
      </c>
      <c r="V17" s="138">
        <f>'MainStation-OBS'!BP17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'MainStation-OBS'!AJ18</f>
        <v>1.66</v>
      </c>
      <c r="G18">
        <f>'MainStation-OBS'!AL18</f>
        <v>1.67</v>
      </c>
      <c r="H18">
        <f>'MainStation-OBS'!AN18</f>
        <v>1.68</v>
      </c>
      <c r="I18">
        <f>'MainStation-OBS'!AP18</f>
        <v>1.66</v>
      </c>
      <c r="J18">
        <f>'MainStation-OBS'!AR18</f>
        <v>1.67</v>
      </c>
      <c r="K18">
        <f>'MainStation-OBS'!AT18</f>
        <v>1.67</v>
      </c>
      <c r="L18">
        <f>'MainStation-OBS'!AV18</f>
        <v>1.68</v>
      </c>
      <c r="M18">
        <f>'MainStation-OBS'!AX18</f>
        <v>1.71</v>
      </c>
      <c r="N18" s="138">
        <f>'MainStation-OBS'!AZ18</f>
        <v>1.67</v>
      </c>
      <c r="O18" s="138">
        <f>'MainStation-OBS'!BB18</f>
        <v>1.65</v>
      </c>
      <c r="P18" s="138">
        <f>'MainStation-OBS'!BD18</f>
        <v>1.64</v>
      </c>
      <c r="Q18" s="138">
        <f>'MainStation-OBS'!BF18</f>
        <v>1.62</v>
      </c>
      <c r="R18" s="138">
        <f>'MainStation-OBS'!BH18</f>
        <v>1.6</v>
      </c>
      <c r="S18" s="138">
        <f>'MainStation-OBS'!BJ18</f>
        <v>1.55</v>
      </c>
      <c r="T18" s="138">
        <f>'MainStation-OBS'!BL18</f>
        <v>1.46</v>
      </c>
      <c r="U18" s="138">
        <f>'MainStation-OBS'!BN18</f>
        <v>0</v>
      </c>
      <c r="V18" s="138">
        <f>'MainStation-OBS'!BP18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'MainStation-OBS'!AJ19</f>
        <v>0.37</v>
      </c>
      <c r="G19">
        <f>'MainStation-OBS'!AL19</f>
        <v>0.36</v>
      </c>
      <c r="H19">
        <f>'MainStation-OBS'!AN19</f>
        <v>0.38</v>
      </c>
      <c r="I19">
        <f>'MainStation-OBS'!AP19</f>
        <v>0.41</v>
      </c>
      <c r="J19">
        <f>'MainStation-OBS'!AR19</f>
        <v>0.44</v>
      </c>
      <c r="K19">
        <f>'MainStation-OBS'!AT19</f>
        <v>0.47</v>
      </c>
      <c r="L19">
        <f>'MainStation-OBS'!AV19</f>
        <v>0.52</v>
      </c>
      <c r="M19">
        <f>'MainStation-OBS'!AX19</f>
        <v>0.54</v>
      </c>
      <c r="N19" s="138">
        <f>'MainStation-OBS'!AZ19</f>
        <v>0.56000000000000005</v>
      </c>
      <c r="O19" s="138">
        <f>'MainStation-OBS'!BB19</f>
        <v>0.57999999999999996</v>
      </c>
      <c r="P19" s="138">
        <f>'MainStation-OBS'!BD19</f>
        <v>0.56999999999999995</v>
      </c>
      <c r="Q19" s="138">
        <f>'MainStation-OBS'!BF19</f>
        <v>0.59</v>
      </c>
      <c r="R19" s="138">
        <f>'MainStation-OBS'!BH19</f>
        <v>0.6</v>
      </c>
      <c r="S19" s="138">
        <f>'MainStation-OBS'!BJ19</f>
        <v>0.59</v>
      </c>
      <c r="T19" s="138">
        <f>'MainStation-OBS'!BL19</f>
        <v>0.56000000000000005</v>
      </c>
      <c r="U19" s="138">
        <f>'MainStation-OBS'!BN19</f>
        <v>0</v>
      </c>
      <c r="V19" s="138">
        <f>'MainStation-OBS'!BP19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'MainStation-OBS'!AJ20</f>
        <v>0</v>
      </c>
      <c r="G20">
        <f>'MainStation-OBS'!AL20</f>
        <v>-1.4</v>
      </c>
      <c r="H20">
        <f>'MainStation-OBS'!AN20</f>
        <v>-1.37</v>
      </c>
      <c r="I20">
        <f>'MainStation-OBS'!AP20</f>
        <v>-1.33</v>
      </c>
      <c r="J20">
        <f>'MainStation-OBS'!AR20</f>
        <v>-1.36</v>
      </c>
      <c r="K20">
        <f>'MainStation-OBS'!AT20</f>
        <v>-1.32</v>
      </c>
      <c r="L20">
        <f>'MainStation-OBS'!AV20</f>
        <v>-1.29</v>
      </c>
      <c r="M20">
        <f>'MainStation-OBS'!AX20</f>
        <v>-1.28</v>
      </c>
      <c r="N20" s="138">
        <f>'MainStation-OBS'!AZ20</f>
        <v>-1.28</v>
      </c>
      <c r="O20" s="138">
        <f>'MainStation-OBS'!BB20</f>
        <v>-1.28</v>
      </c>
      <c r="P20" s="138">
        <f>'MainStation-OBS'!BD20</f>
        <v>-1.28</v>
      </c>
      <c r="Q20" s="138">
        <f>'MainStation-OBS'!BF20</f>
        <v>-1.28</v>
      </c>
      <c r="R20" s="138">
        <f>'MainStation-OBS'!BH20</f>
        <v>-1.28</v>
      </c>
      <c r="S20" s="138">
        <f>'MainStation-OBS'!BJ20</f>
        <v>-1.28</v>
      </c>
      <c r="T20" s="138">
        <f>'MainStation-OBS'!BL20</f>
        <v>-1.28</v>
      </c>
      <c r="U20" s="138">
        <f>'MainStation-OBS'!BN20</f>
        <v>0</v>
      </c>
      <c r="V20" s="138">
        <f>'MainStation-OBS'!BP20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'MainStation-OBS'!AJ21</f>
        <v>1.18</v>
      </c>
      <c r="G21">
        <f>'MainStation-OBS'!AL21</f>
        <v>1.1299999999999999</v>
      </c>
      <c r="H21">
        <f>'MainStation-OBS'!AN21</f>
        <v>1.1200000000000001</v>
      </c>
      <c r="I21">
        <f>'MainStation-OBS'!AP21</f>
        <v>1.1200000000000001</v>
      </c>
      <c r="J21">
        <f>'MainStation-OBS'!AR21</f>
        <v>1.1299999999999999</v>
      </c>
      <c r="K21">
        <f>'MainStation-OBS'!AT21</f>
        <v>1.1200000000000001</v>
      </c>
      <c r="L21">
        <f>'MainStation-OBS'!AV21</f>
        <v>1.1299999999999999</v>
      </c>
      <c r="M21">
        <f>'MainStation-OBS'!AX21</f>
        <v>1.1299999999999999</v>
      </c>
      <c r="N21" s="138">
        <f>'MainStation-OBS'!AZ21</f>
        <v>1.1299999999999999</v>
      </c>
      <c r="O21" s="138">
        <f>'MainStation-OBS'!BB21</f>
        <v>1.1299999999999999</v>
      </c>
      <c r="P21" s="138">
        <f>'MainStation-OBS'!BD21</f>
        <v>1.1299999999999999</v>
      </c>
      <c r="Q21" s="138">
        <f>'MainStation-OBS'!BF21</f>
        <v>1.1299999999999999</v>
      </c>
      <c r="R21" s="138">
        <f>'MainStation-OBS'!BH21</f>
        <v>1.1299999999999999</v>
      </c>
      <c r="S21" s="138">
        <f>'MainStation-OBS'!BJ21</f>
        <v>1.1299999999999999</v>
      </c>
      <c r="T21" s="138">
        <f>'MainStation-OBS'!BL21</f>
        <v>1.1299999999999999</v>
      </c>
      <c r="U21" s="138">
        <f>'MainStation-OBS'!BN21</f>
        <v>0</v>
      </c>
      <c r="V21" s="138">
        <f>'MainStation-OBS'!BP21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'MainStation-OBS'!AJ22</f>
        <v>1.5</v>
      </c>
      <c r="G22">
        <f>'MainStation-OBS'!AL22</f>
        <v>1.57</v>
      </c>
      <c r="H22">
        <f>'MainStation-OBS'!AN22</f>
        <v>1.61</v>
      </c>
      <c r="I22">
        <f>'MainStation-OBS'!AP22</f>
        <v>1.66</v>
      </c>
      <c r="J22">
        <f>'MainStation-OBS'!AR22</f>
        <v>1.66</v>
      </c>
      <c r="K22">
        <f>'MainStation-OBS'!AT22</f>
        <v>1.7</v>
      </c>
      <c r="L22">
        <f>'MainStation-OBS'!AV22</f>
        <v>1.71</v>
      </c>
      <c r="M22">
        <f>'MainStation-OBS'!AX22</f>
        <v>1.71</v>
      </c>
      <c r="N22" s="138">
        <f>'MainStation-OBS'!AZ22</f>
        <v>1.7</v>
      </c>
      <c r="O22" s="138">
        <f>'MainStation-OBS'!BB22</f>
        <v>1.69</v>
      </c>
      <c r="P22" s="138">
        <f>'MainStation-OBS'!BD22</f>
        <v>1.68</v>
      </c>
      <c r="Q22" s="138">
        <f>'MainStation-OBS'!BF22</f>
        <v>1.67</v>
      </c>
      <c r="R22" s="138">
        <f>'MainStation-OBS'!BH22</f>
        <v>1.65</v>
      </c>
      <c r="S22" s="138">
        <f>'MainStation-OBS'!BJ22</f>
        <v>1.61</v>
      </c>
      <c r="T22" s="138">
        <f>'MainStation-OBS'!BL22</f>
        <v>1.57</v>
      </c>
      <c r="U22" s="138">
        <f>'MainStation-OBS'!BN22</f>
        <v>0</v>
      </c>
      <c r="V22" s="138">
        <f>'MainStation-OBS'!BP22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'MainStation-OBS'!AJ23</f>
        <v>-0.32</v>
      </c>
      <c r="G23">
        <f>'MainStation-OBS'!AL23</f>
        <v>-0.24</v>
      </c>
      <c r="H23">
        <f>'MainStation-OBS'!AN23</f>
        <v>-0.33</v>
      </c>
      <c r="I23">
        <f>'MainStation-OBS'!AP23</f>
        <v>-0.34</v>
      </c>
      <c r="J23">
        <f>'MainStation-OBS'!AR23</f>
        <v>-0.2</v>
      </c>
      <c r="K23">
        <f>'MainStation-OBS'!AT23</f>
        <v>-0.16</v>
      </c>
      <c r="L23">
        <f>'MainStation-OBS'!AV23</f>
        <v>-0.14000000000000001</v>
      </c>
      <c r="M23">
        <f>'MainStation-OBS'!AX23</f>
        <v>-0.17</v>
      </c>
      <c r="N23" s="138">
        <f>'MainStation-OBS'!AZ23</f>
        <v>-0.12</v>
      </c>
      <c r="O23" s="138">
        <f>'MainStation-OBS'!BB23</f>
        <v>-1.1000000000000001</v>
      </c>
      <c r="P23" s="138">
        <f>'MainStation-OBS'!BD23</f>
        <v>-0.12</v>
      </c>
      <c r="Q23" s="138">
        <f>'MainStation-OBS'!BF23</f>
        <v>-0.16</v>
      </c>
      <c r="R23" s="138">
        <f>'MainStation-OBS'!BH23</f>
        <v>-0.21</v>
      </c>
      <c r="S23" s="138">
        <f>'MainStation-OBS'!BJ23</f>
        <v>-0.16</v>
      </c>
      <c r="T23" s="138">
        <f>'MainStation-OBS'!BL23</f>
        <v>-0.17</v>
      </c>
      <c r="U23" s="138">
        <f>'MainStation-OBS'!BN23</f>
        <v>0</v>
      </c>
      <c r="V23" s="138">
        <f>'MainStation-OBS'!BP23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'MainStation-OBS'!AJ24</f>
        <v>0.19</v>
      </c>
      <c r="G24">
        <f>'MainStation-OBS'!AL24</f>
        <v>0.2</v>
      </c>
      <c r="H24">
        <f>'MainStation-OBS'!AN24</f>
        <v>0.22</v>
      </c>
      <c r="I24">
        <f>'MainStation-OBS'!AP24</f>
        <v>0.24</v>
      </c>
      <c r="J24">
        <f>'MainStation-OBS'!AR24</f>
        <v>0.27</v>
      </c>
      <c r="K24">
        <f>'MainStation-OBS'!AT24</f>
        <v>0.3</v>
      </c>
      <c r="L24">
        <f>'MainStation-OBS'!AV24</f>
        <v>0.33</v>
      </c>
      <c r="M24">
        <f>'MainStation-OBS'!AX24</f>
        <v>0.36</v>
      </c>
      <c r="N24" s="138">
        <f>'MainStation-OBS'!AZ24</f>
        <v>0.38</v>
      </c>
      <c r="O24" s="138">
        <f>'MainStation-OBS'!BB24</f>
        <v>0.41</v>
      </c>
      <c r="P24" s="138">
        <f>'MainStation-OBS'!BD24</f>
        <v>0.42</v>
      </c>
      <c r="Q24" s="138">
        <f>'MainStation-OBS'!BF24</f>
        <v>0.43</v>
      </c>
      <c r="R24" s="138">
        <f>'MainStation-OBS'!BH24</f>
        <v>0.44</v>
      </c>
      <c r="S24" s="138">
        <f>'MainStation-OBS'!BJ24</f>
        <v>0.44</v>
      </c>
      <c r="T24" s="138">
        <f>'MainStation-OBS'!BL24</f>
        <v>0.39</v>
      </c>
      <c r="U24" s="138">
        <f>'MainStation-OBS'!BN24</f>
        <v>0</v>
      </c>
      <c r="V24" s="138">
        <f>'MainStation-OBS'!BP24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'MainStation-OBS'!AJ25</f>
        <v>0</v>
      </c>
      <c r="G25">
        <f>'MainStation-OBS'!AL25</f>
        <v>0.04</v>
      </c>
      <c r="H25">
        <f>'MainStation-OBS'!AN25</f>
        <v>0.04</v>
      </c>
      <c r="I25">
        <f>'MainStation-OBS'!AP25</f>
        <v>0.06</v>
      </c>
      <c r="J25">
        <f>'MainStation-OBS'!AR25</f>
        <v>0.11</v>
      </c>
      <c r="K25">
        <f>'MainStation-OBS'!AT25</f>
        <v>0.16</v>
      </c>
      <c r="L25">
        <f>'MainStation-OBS'!AV25</f>
        <v>0.18</v>
      </c>
      <c r="M25">
        <f>'MainStation-OBS'!AX25</f>
        <v>0.2</v>
      </c>
      <c r="N25" s="138">
        <f>'MainStation-OBS'!AZ25</f>
        <v>0.22</v>
      </c>
      <c r="O25" s="138">
        <f>'MainStation-OBS'!BB25</f>
        <v>0.24</v>
      </c>
      <c r="P25" s="138">
        <f>'MainStation-OBS'!BD25</f>
        <v>0.27</v>
      </c>
      <c r="Q25" s="138">
        <f>'MainStation-OBS'!BF25</f>
        <v>0.27</v>
      </c>
      <c r="R25" s="138">
        <f>'MainStation-OBS'!BH25</f>
        <v>0.27</v>
      </c>
      <c r="S25" s="138">
        <f>'MainStation-OBS'!BJ25</f>
        <v>0.27</v>
      </c>
      <c r="T25" s="138">
        <f>'MainStation-OBS'!BL25</f>
        <v>0.23</v>
      </c>
      <c r="U25" s="138">
        <f>'MainStation-OBS'!BN25</f>
        <v>0</v>
      </c>
      <c r="V25" s="138">
        <f>'MainStation-OBS'!BP25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'MainStation-OBS'!AJ26</f>
        <v>-0.4</v>
      </c>
      <c r="G26">
        <f>'MainStation-OBS'!AL26</f>
        <v>-0.3</v>
      </c>
      <c r="H26">
        <f>'MainStation-OBS'!AN26</f>
        <v>-0.55000000000000004</v>
      </c>
      <c r="I26">
        <f>'MainStation-OBS'!AP26</f>
        <v>-0.6</v>
      </c>
      <c r="J26">
        <f>'MainStation-OBS'!AR26</f>
        <v>-0.2</v>
      </c>
      <c r="K26">
        <f>'MainStation-OBS'!AT26</f>
        <v>-0.2</v>
      </c>
      <c r="L26">
        <f>'MainStation-OBS'!AV26</f>
        <v>-0.2</v>
      </c>
      <c r="M26">
        <f>'MainStation-OBS'!AX26</f>
        <v>-0.18</v>
      </c>
      <c r="N26" s="138">
        <f>'MainStation-OBS'!AZ26</f>
        <v>-0.25</v>
      </c>
      <c r="O26" s="138">
        <f>'MainStation-OBS'!BB26</f>
        <v>-0.12</v>
      </c>
      <c r="P26" s="138">
        <f>'MainStation-OBS'!BD26</f>
        <v>-0.16</v>
      </c>
      <c r="Q26" s="138">
        <f>'MainStation-OBS'!BF26</f>
        <v>-0.3</v>
      </c>
      <c r="R26" s="138">
        <f>'MainStation-OBS'!BH26</f>
        <v>-0.32</v>
      </c>
      <c r="S26" s="138">
        <f>'MainStation-OBS'!BJ26</f>
        <v>-0.32</v>
      </c>
      <c r="T26" s="138">
        <f>'MainStation-OBS'!BL26</f>
        <v>-0.24</v>
      </c>
      <c r="U26" s="138">
        <f>'MainStation-OBS'!BN26</f>
        <v>0</v>
      </c>
      <c r="V26" s="138">
        <f>'MainStation-OBS'!BP26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'MainStation-OBS'!AJ27</f>
        <v>0</v>
      </c>
      <c r="G27">
        <f>'MainStation-OBS'!AL27</f>
        <v>0.77</v>
      </c>
      <c r="H27">
        <f>'MainStation-OBS'!AN27</f>
        <v>0.8</v>
      </c>
      <c r="I27">
        <f>'MainStation-OBS'!AP27</f>
        <v>0.87</v>
      </c>
      <c r="J27">
        <f>'MainStation-OBS'!AR27</f>
        <v>0.91</v>
      </c>
      <c r="K27">
        <f>'MainStation-OBS'!AT27</f>
        <v>0.95</v>
      </c>
      <c r="L27">
        <f>'MainStation-OBS'!AV27</f>
        <v>0.97</v>
      </c>
      <c r="M27">
        <f>'MainStation-OBS'!AX27</f>
        <v>0.98</v>
      </c>
      <c r="N27" s="138">
        <f>'MainStation-OBS'!AZ27</f>
        <v>0.98</v>
      </c>
      <c r="O27" s="138">
        <f>'MainStation-OBS'!BB27</f>
        <v>0.98</v>
      </c>
      <c r="P27" s="138">
        <f>'MainStation-OBS'!BD27</f>
        <v>0.99</v>
      </c>
      <c r="Q27" s="138">
        <f>'MainStation-OBS'!BF27</f>
        <v>0.98</v>
      </c>
      <c r="R27" s="138">
        <f>'MainStation-OBS'!BH27</f>
        <v>0.97</v>
      </c>
      <c r="S27" s="138">
        <f>'MainStation-OBS'!BJ27</f>
        <v>0.90999999999999992</v>
      </c>
      <c r="T27" s="138" t="e">
        <f>'MainStation-OBS'!#REF!</f>
        <v>#REF!</v>
      </c>
      <c r="U27" s="138" t="str">
        <f>'MainStation-OBS'!BN27</f>
        <v>trend e07</v>
      </c>
      <c r="V27" s="138">
        <f>'MainStation-OBS'!BP27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'MainStation-OBS'!AJ28</f>
        <v>0</v>
      </c>
      <c r="G28">
        <f>'MainStation-OBS'!AL28</f>
        <v>0</v>
      </c>
      <c r="H28">
        <f>'MainStation-OBS'!AN28</f>
        <v>0</v>
      </c>
      <c r="I28">
        <f>'MainStation-OBS'!AP28</f>
        <v>0</v>
      </c>
      <c r="K28">
        <f>'MainStation-OBS'!AT28</f>
        <v>-1.2</v>
      </c>
      <c r="L28">
        <f>'MainStation-OBS'!AV28</f>
        <v>-1.03</v>
      </c>
      <c r="M28">
        <f>'MainStation-OBS'!AX28</f>
        <v>-0.97</v>
      </c>
      <c r="N28" s="138">
        <f>'MainStation-OBS'!AZ28</f>
        <v>-0.9</v>
      </c>
      <c r="O28" s="138">
        <f>'MainStation-OBS'!BB28</f>
        <v>-0.89</v>
      </c>
      <c r="P28" s="138">
        <f>'MainStation-OBS'!BD28</f>
        <v>-0.93</v>
      </c>
      <c r="Q28" s="138">
        <f>'MainStation-OBS'!BF28</f>
        <v>-1.02</v>
      </c>
      <c r="R28" s="138">
        <f>'MainStation-OBS'!BH28</f>
        <v>-1.08</v>
      </c>
      <c r="S28" s="138">
        <f>'MainStation-OBS'!BJ28</f>
        <v>-1.02</v>
      </c>
      <c r="T28" s="138">
        <f>'MainStation-OBS'!BL28</f>
        <v>-0.96</v>
      </c>
      <c r="U28" s="138">
        <f>'MainStation-OBS'!BN28</f>
        <v>0</v>
      </c>
      <c r="V28" s="138">
        <f>'MainStation-OBS'!BP28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'MainStation-OBS'!AJ29</f>
        <v>0</v>
      </c>
      <c r="G29">
        <f>'MainStation-OBS'!AL29</f>
        <v>0</v>
      </c>
      <c r="H29">
        <f>'MainStation-OBS'!AN29</f>
        <v>0</v>
      </c>
      <c r="I29">
        <f>'MainStation-OBS'!AP29</f>
        <v>0</v>
      </c>
      <c r="K29">
        <f>'MainStation-OBS'!AT29</f>
        <v>-0.45</v>
      </c>
      <c r="L29">
        <f>'MainStation-OBS'!AV29</f>
        <v>-0.36</v>
      </c>
      <c r="M29">
        <f>'MainStation-OBS'!AX29</f>
        <v>-0.32</v>
      </c>
      <c r="N29" s="138">
        <f>'MainStation-OBS'!AZ29</f>
        <v>-0.28000000000000003</v>
      </c>
      <c r="O29" s="138">
        <f>'MainStation-OBS'!BB29</f>
        <v>-0.28000000000000003</v>
      </c>
      <c r="P29" s="138">
        <f>'MainStation-OBS'!BD29</f>
        <v>-0.15</v>
      </c>
      <c r="Q29" s="138">
        <f>'MainStation-OBS'!BF29</f>
        <v>-0.27</v>
      </c>
      <c r="R29" s="138">
        <f>'MainStation-OBS'!BH29</f>
        <v>-0.3</v>
      </c>
      <c r="S29" s="138">
        <f>'MainStation-OBS'!BJ29</f>
        <v>-0.42</v>
      </c>
      <c r="T29" s="138">
        <f>'MainStation-OBS'!BL29</f>
        <v>-0.35</v>
      </c>
      <c r="U29" s="138">
        <f>'MainStation-OBS'!BN29</f>
        <v>0</v>
      </c>
      <c r="V29" s="138">
        <f>'MainStation-OBS'!BP29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'MainStation-OBS'!AJ30</f>
        <v>0</v>
      </c>
      <c r="G30">
        <f>'MainStation-OBS'!AL30</f>
        <v>0</v>
      </c>
      <c r="H30">
        <f>'MainStation-OBS'!AN30</f>
        <v>0</v>
      </c>
      <c r="I30">
        <f>'MainStation-OBS'!AP30</f>
        <v>0</v>
      </c>
      <c r="K30">
        <f>'MainStation-OBS'!AT30</f>
        <v>0.54</v>
      </c>
      <c r="L30">
        <f>'MainStation-OBS'!AV30</f>
        <v>0.56000000000000005</v>
      </c>
      <c r="M30">
        <f>'MainStation-OBS'!AX30</f>
        <v>0.57999999999999996</v>
      </c>
      <c r="N30" s="138">
        <f>'MainStation-OBS'!AZ30</f>
        <v>0.57999999999999996</v>
      </c>
      <c r="O30" s="138">
        <f>'MainStation-OBS'!BB30</f>
        <v>0.6</v>
      </c>
      <c r="P30" s="138">
        <f>'MainStation-OBS'!BD30</f>
        <v>0.61</v>
      </c>
      <c r="Q30" s="138">
        <f>'MainStation-OBS'!BF30</f>
        <v>0.61</v>
      </c>
      <c r="R30" s="138">
        <f>'MainStation-OBS'!BH30</f>
        <v>0.61</v>
      </c>
      <c r="S30" s="138">
        <f>'MainStation-OBS'!BJ30</f>
        <v>0.66</v>
      </c>
      <c r="T30" s="138">
        <f>'MainStation-OBS'!BL30</f>
        <v>0.53</v>
      </c>
      <c r="U30" s="138">
        <f>'MainStation-OBS'!BN30</f>
        <v>0</v>
      </c>
      <c r="V30" s="138">
        <f>'MainStation-OBS'!BP30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'MainStation-OBS'!AJ31</f>
        <v>0</v>
      </c>
      <c r="G31">
        <f>'MainStation-OBS'!AL31</f>
        <v>0</v>
      </c>
      <c r="H31">
        <f>'MainStation-OBS'!AN31</f>
        <v>0</v>
      </c>
      <c r="I31">
        <f>'MainStation-OBS'!AP31</f>
        <v>0</v>
      </c>
      <c r="K31">
        <f>'MainStation-OBS'!AT31</f>
        <v>-1.74</v>
      </c>
      <c r="L31">
        <f>'MainStation-OBS'!AV31</f>
        <v>-1.7</v>
      </c>
      <c r="M31">
        <f>'MainStation-OBS'!AX31</f>
        <v>-1.64</v>
      </c>
      <c r="N31" s="138">
        <f>'MainStation-OBS'!AZ31</f>
        <v>-1.6</v>
      </c>
      <c r="O31" s="138">
        <f>'MainStation-OBS'!BB31</f>
        <v>-1.56</v>
      </c>
      <c r="P31" s="138">
        <f>'MainStation-OBS'!BD31</f>
        <v>-1.5</v>
      </c>
      <c r="Q31" s="138">
        <f>'MainStation-OBS'!BF31</f>
        <v>-1.54</v>
      </c>
      <c r="R31" s="138">
        <f>'MainStation-OBS'!BH31</f>
        <v>-1.59</v>
      </c>
      <c r="S31" s="138">
        <f>'MainStation-OBS'!BJ31</f>
        <v>-1.2</v>
      </c>
      <c r="T31" s="138">
        <f>'MainStation-OBS'!BL31</f>
        <v>-1.01</v>
      </c>
      <c r="U31" s="138">
        <f>'MainStation-OBS'!BN31</f>
        <v>0</v>
      </c>
      <c r="V31" s="138">
        <f>'MainStation-OBS'!BP31</f>
        <v>0</v>
      </c>
    </row>
    <row r="32" spans="1:22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'MainStation-OBS'!AJ32</f>
        <v>0</v>
      </c>
      <c r="G32">
        <f>'MainStation-OBS'!AL32</f>
        <v>0</v>
      </c>
      <c r="H32">
        <f>'MainStation-OBS'!AN32</f>
        <v>0</v>
      </c>
      <c r="I32">
        <f>'MainStation-OBS'!AP32</f>
        <v>0</v>
      </c>
      <c r="K32">
        <f>'MainStation-OBS'!AT32</f>
        <v>0</v>
      </c>
      <c r="L32">
        <f>'MainStation-OBS'!AV32</f>
        <v>0</v>
      </c>
      <c r="M32">
        <f>'MainStation-OBS'!AX32</f>
        <v>0</v>
      </c>
      <c r="N32" s="138">
        <f>'MainStation-OBS'!AZ32</f>
        <v>0</v>
      </c>
      <c r="O32" s="138">
        <f>'MainStation-OBS'!BB32</f>
        <v>0.7</v>
      </c>
      <c r="P32" s="138">
        <f>'MainStation-OBS'!BD32</f>
        <v>0.71</v>
      </c>
      <c r="Q32" s="138">
        <f>'MainStation-OBS'!BF32</f>
        <v>0.72</v>
      </c>
      <c r="R32" s="138">
        <f>'MainStation-OBS'!BH32</f>
        <v>0.71</v>
      </c>
      <c r="S32" s="138">
        <f>'MainStation-OBS'!BJ32</f>
        <v>0.71</v>
      </c>
      <c r="T32" s="138">
        <f>'MainStation-OBS'!BL32</f>
        <v>0.64</v>
      </c>
      <c r="U32" s="138">
        <f>'MainStation-OBS'!BN32</f>
        <v>0</v>
      </c>
      <c r="V32" s="138">
        <f>'MainStation-OBS'!BP32</f>
        <v>0</v>
      </c>
    </row>
    <row r="33" spans="1:22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'MainStation-OBS'!AJ33</f>
        <v>0</v>
      </c>
      <c r="G33">
        <f>'MainStation-OBS'!AL33</f>
        <v>0</v>
      </c>
      <c r="H33">
        <f>'MainStation-OBS'!AN33</f>
        <v>0</v>
      </c>
      <c r="I33">
        <f>'MainStation-OBS'!AP33</f>
        <v>0</v>
      </c>
      <c r="K33">
        <f>'MainStation-OBS'!AT33</f>
        <v>0</v>
      </c>
      <c r="L33">
        <f>'MainStation-OBS'!AV33</f>
        <v>0</v>
      </c>
      <c r="M33">
        <f>'MainStation-OBS'!AX33</f>
        <v>0</v>
      </c>
      <c r="N33" s="138">
        <f>'MainStation-OBS'!AZ33</f>
        <v>0</v>
      </c>
      <c r="O33" s="138">
        <f>'MainStation-OBS'!BB33</f>
        <v>1.28</v>
      </c>
      <c r="P33" s="138">
        <f>'MainStation-OBS'!BD33</f>
        <v>1.28</v>
      </c>
      <c r="Q33" s="138">
        <f>'MainStation-OBS'!BF33</f>
        <v>1.27</v>
      </c>
      <c r="R33" s="138">
        <f>'MainStation-OBS'!BH33</f>
        <v>1.26</v>
      </c>
      <c r="S33" s="138">
        <f>'MainStation-OBS'!BJ33</f>
        <v>1.23</v>
      </c>
      <c r="T33" s="138">
        <f>'MainStation-OBS'!BL33</f>
        <v>1.1599999999999999</v>
      </c>
      <c r="U33" s="138">
        <f>'MainStation-OBS'!BN33</f>
        <v>0</v>
      </c>
      <c r="V33" s="138">
        <f>'MainStation-OBS'!BP33</f>
        <v>0</v>
      </c>
    </row>
    <row r="34" spans="1:22">
      <c r="D34">
        <v>32</v>
      </c>
      <c r="E34">
        <f>'MainStation-OBS'!AH34</f>
        <v>0</v>
      </c>
      <c r="F34">
        <f>'MainStation-OBS'!AJ34</f>
        <v>0</v>
      </c>
      <c r="G34">
        <f>'MainStation-OBS'!AL34</f>
        <v>0</v>
      </c>
      <c r="H34">
        <f>'MainStation-OBS'!AN34</f>
        <v>0</v>
      </c>
      <c r="I34">
        <f>'MainStation-OBS'!AP34</f>
        <v>0</v>
      </c>
      <c r="N34" s="138"/>
      <c r="O34" s="138"/>
      <c r="P34" s="138"/>
      <c r="Q34" s="138"/>
      <c r="R34" s="138"/>
      <c r="S34" s="138">
        <f>'MainStation-OBS'!BJ34</f>
        <v>0</v>
      </c>
      <c r="T34" s="138">
        <f>'MainStation-OBS'!BL34</f>
        <v>0</v>
      </c>
      <c r="U34" s="138">
        <f>'MainStation-OBS'!BN34</f>
        <v>0</v>
      </c>
      <c r="V34" s="138">
        <f>'MainStation-OBS'!BP34</f>
        <v>0</v>
      </c>
    </row>
    <row r="35" spans="1:22">
      <c r="D35">
        <v>33</v>
      </c>
      <c r="E35">
        <f>'MainStation-OBS'!AH35</f>
        <v>0</v>
      </c>
      <c r="F35">
        <f>'MainStation-OBS'!AJ35</f>
        <v>0</v>
      </c>
      <c r="G35">
        <f>'MainStation-OBS'!AL35</f>
        <v>0</v>
      </c>
      <c r="H35">
        <f>'MainStation-OBS'!AN35</f>
        <v>0</v>
      </c>
      <c r="I35">
        <f>'MainStation-OBS'!AP35</f>
        <v>0</v>
      </c>
      <c r="N35" s="138"/>
      <c r="O35" s="138"/>
      <c r="P35" s="138"/>
      <c r="Q35" s="138"/>
      <c r="R35" s="138"/>
      <c r="S35" s="138">
        <f>'MainStation-OBS'!BJ35</f>
        <v>0</v>
      </c>
      <c r="T35" s="138">
        <f>'MainStation-OBS'!BL35</f>
        <v>0</v>
      </c>
      <c r="U35" s="138">
        <f>'MainStation-OBS'!BN35</f>
        <v>0</v>
      </c>
      <c r="V35" s="138">
        <f>'MainStation-OBS'!BP35</f>
        <v>0</v>
      </c>
    </row>
    <row r="36" spans="1:22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'MainStation-OBS'!AJ36</f>
        <v>0</v>
      </c>
      <c r="G36">
        <f>'MainStation-OBS'!AL36</f>
        <v>0</v>
      </c>
      <c r="H36">
        <f>'MainStation-OBS'!AN36</f>
        <v>0</v>
      </c>
      <c r="I36">
        <f>'MainStation-OBS'!AP36</f>
        <v>0</v>
      </c>
      <c r="N36" s="138"/>
      <c r="O36" s="138"/>
      <c r="P36" s="138"/>
      <c r="Q36" s="138"/>
      <c r="R36" s="138"/>
      <c r="S36" s="138">
        <f>'MainStation-OBS'!BJ36</f>
        <v>0</v>
      </c>
      <c r="T36" s="138">
        <f>'MainStation-OBS'!BL36</f>
        <v>0</v>
      </c>
      <c r="U36" s="138">
        <f>'MainStation-OBS'!BN36</f>
        <v>0</v>
      </c>
      <c r="V36" s="138">
        <f>'MainStation-OBS'!BP36</f>
        <v>0</v>
      </c>
    </row>
    <row r="37" spans="1:22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'MainStation-OBS'!AH37</f>
        <v>2.63</v>
      </c>
      <c r="F37">
        <f>'MainStation-OBS'!AJ37</f>
        <v>2.64</v>
      </c>
      <c r="G37">
        <f>'MainStation-OBS'!AL37</f>
        <v>2.64</v>
      </c>
      <c r="H37">
        <f>'MainStation-OBS'!AN37</f>
        <v>2.64</v>
      </c>
      <c r="I37">
        <f>'MainStation-OBS'!AP37</f>
        <v>2.65</v>
      </c>
      <c r="J37">
        <f>'MainStation-OBS'!AR37</f>
        <v>2.62</v>
      </c>
      <c r="K37">
        <f>'MainStation-OBS'!AT37</f>
        <v>2.6</v>
      </c>
      <c r="L37">
        <f>'MainStation-OBS'!AV37</f>
        <v>2.58</v>
      </c>
      <c r="M37">
        <f>'MainStation-OBS'!AX37</f>
        <v>2.58</v>
      </c>
      <c r="N37" s="138">
        <f>'MainStation-OBS'!AZ37</f>
        <v>2.5299999999999998</v>
      </c>
      <c r="O37" s="138">
        <f>'MainStation-OBS'!BB37</f>
        <v>2.4900000000000002</v>
      </c>
      <c r="P37" s="138">
        <f>'MainStation-OBS'!BD37</f>
        <v>2.48</v>
      </c>
      <c r="Q37" s="138">
        <f>'MainStation-OBS'!BF37</f>
        <v>2.44</v>
      </c>
      <c r="R37" s="138">
        <f>'MainStation-OBS'!BH37</f>
        <v>2.4</v>
      </c>
      <c r="S37" s="138">
        <f>'MainStation-OBS'!BJ37</f>
        <v>2.23</v>
      </c>
      <c r="T37" s="138">
        <f>'MainStation-OBS'!BL37</f>
        <v>2.02</v>
      </c>
      <c r="U37" s="138">
        <f>'MainStation-OBS'!BN37</f>
        <v>0</v>
      </c>
      <c r="V37" s="138">
        <f>'MainStation-OBS'!BP37</f>
        <v>0</v>
      </c>
    </row>
    <row r="38" spans="1:22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'MainStation-OBS'!AJ38</f>
        <v>2</v>
      </c>
      <c r="G38">
        <f>'MainStation-OBS'!AL38</f>
        <v>0.93</v>
      </c>
      <c r="H38">
        <f>'MainStation-OBS'!AN38</f>
        <v>0.93</v>
      </c>
      <c r="I38">
        <f>'MainStation-OBS'!AP38</f>
        <v>0.93</v>
      </c>
      <c r="J38">
        <f>'MainStation-OBS'!AR38</f>
        <v>0.93</v>
      </c>
      <c r="K38">
        <f>'MainStation-OBS'!AT38</f>
        <v>1.5</v>
      </c>
      <c r="L38">
        <f>'MainStation-OBS'!AV38</f>
        <v>1.53</v>
      </c>
      <c r="M38">
        <f>'MainStation-OBS'!AX38</f>
        <v>1.915</v>
      </c>
      <c r="N38" s="138">
        <f>'MainStation-OBS'!AZ38</f>
        <v>1.895</v>
      </c>
      <c r="O38" s="138">
        <f>'MainStation-OBS'!BB38</f>
        <v>1.875</v>
      </c>
      <c r="P38" s="138">
        <f>'MainStation-OBS'!BD38</f>
        <v>1.855</v>
      </c>
      <c r="Q38" s="138">
        <f>'MainStation-OBS'!BF38</f>
        <v>1.835</v>
      </c>
      <c r="R38" s="138">
        <f>'MainStation-OBS'!BH38</f>
        <v>1.8149999999999999</v>
      </c>
      <c r="S38" s="138">
        <f>'MainStation-OBS'!BJ38</f>
        <v>1.7149999999999999</v>
      </c>
      <c r="T38" s="138">
        <f>'MainStation-OBS'!BL38</f>
        <v>1.5549999999999999</v>
      </c>
      <c r="U38" s="138" t="str">
        <f>'MainStation-OBS'!BN38</f>
        <v>trend gamling</v>
      </c>
      <c r="V38" s="138">
        <f>'MainStation-OBS'!BP38</f>
        <v>0</v>
      </c>
    </row>
    <row r="39" spans="1:22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'MainStation-OBS'!AJ39</f>
        <v>0.89</v>
      </c>
      <c r="G39">
        <f>'MainStation-OBS'!AL39</f>
        <v>1.1000000000000001</v>
      </c>
      <c r="H39">
        <f>'MainStation-OBS'!AN39</f>
        <v>0.64</v>
      </c>
      <c r="I39">
        <f>'MainStation-OBS'!AP39</f>
        <v>0.84</v>
      </c>
      <c r="J39">
        <f>'MainStation-OBS'!AR39</f>
        <v>0.92</v>
      </c>
      <c r="K39">
        <f>'MainStation-OBS'!AT39</f>
        <v>1.1100000000000001</v>
      </c>
      <c r="L39">
        <f>'MainStation-OBS'!AV39</f>
        <v>1.1100000000000001</v>
      </c>
      <c r="M39">
        <f>'MainStation-OBS'!AX39</f>
        <v>1.1299999999999999</v>
      </c>
      <c r="N39" s="138">
        <f>'MainStation-OBS'!AZ39</f>
        <v>1.1200000000000001</v>
      </c>
      <c r="O39" s="138">
        <f>'MainStation-OBS'!BB39</f>
        <v>1.1200000000000001</v>
      </c>
      <c r="P39" s="138">
        <f>'MainStation-OBS'!BD39</f>
        <v>1.1299999999999999</v>
      </c>
      <c r="Q39" s="138">
        <f>'MainStation-OBS'!BF39</f>
        <v>1.1100000000000001</v>
      </c>
      <c r="R39" s="138">
        <f>'MainStation-OBS'!BH39</f>
        <v>1.1000000000000001</v>
      </c>
      <c r="S39" s="138">
        <f>'MainStation-OBS'!BJ39</f>
        <v>1.04</v>
      </c>
      <c r="T39" s="138">
        <f>'MainStation-OBS'!BL39</f>
        <v>1.1399999999999999</v>
      </c>
      <c r="U39" s="138">
        <f>'MainStation-OBS'!BN39</f>
        <v>0</v>
      </c>
      <c r="V39" s="138">
        <f>'MainStation-OBS'!BP39</f>
        <v>0</v>
      </c>
    </row>
    <row r="40" spans="1:22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'MainStation-OBS'!AJ40</f>
        <v>0.8</v>
      </c>
      <c r="G40">
        <f>'MainStation-OBS'!AL40</f>
        <v>1.04</v>
      </c>
      <c r="H40">
        <f>'MainStation-OBS'!AN40</f>
        <v>1.28</v>
      </c>
      <c r="I40">
        <f>'MainStation-OBS'!AP40</f>
        <v>1.24</v>
      </c>
      <c r="J40">
        <f>'MainStation-OBS'!AR40</f>
        <v>1.25</v>
      </c>
      <c r="K40">
        <f>'MainStation-OBS'!AT40</f>
        <v>1.25</v>
      </c>
      <c r="L40">
        <f>'MainStation-OBS'!AV40</f>
        <v>1.25</v>
      </c>
      <c r="M40">
        <f>'MainStation-OBS'!AX40</f>
        <v>1.25</v>
      </c>
      <c r="N40" s="138">
        <f>'MainStation-OBS'!AZ40</f>
        <v>1.25</v>
      </c>
      <c r="O40" s="138">
        <f>'MainStation-OBS'!BB40</f>
        <v>1.25</v>
      </c>
      <c r="P40" s="138">
        <f>'MainStation-OBS'!BD40</f>
        <v>1.25</v>
      </c>
      <c r="Q40" s="138">
        <f>'MainStation-OBS'!BF40</f>
        <v>1.25</v>
      </c>
      <c r="R40" s="138">
        <f>'MainStation-OBS'!BH40</f>
        <v>1.25</v>
      </c>
      <c r="S40" s="138">
        <f>'MainStation-OBS'!BJ40</f>
        <v>1.25</v>
      </c>
      <c r="T40" s="138">
        <f>'MainStation-OBS'!BL40</f>
        <v>1.21</v>
      </c>
      <c r="U40" s="138">
        <f>'MainStation-OBS'!BN40</f>
        <v>0</v>
      </c>
      <c r="V40" s="138">
        <f>'MainStation-OBS'!BP40</f>
        <v>0</v>
      </c>
    </row>
    <row r="41" spans="1:22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'MainStation-OBS'!AJ41</f>
        <v>0.57999999999999996</v>
      </c>
      <c r="G41">
        <f>'MainStation-OBS'!AL41</f>
        <v>0.76</v>
      </c>
      <c r="H41">
        <f>'MainStation-OBS'!AN41</f>
        <v>0.99</v>
      </c>
      <c r="I41">
        <f>'MainStation-OBS'!AP41</f>
        <v>1.22</v>
      </c>
      <c r="J41">
        <f>'MainStation-OBS'!AR41</f>
        <v>1.31</v>
      </c>
      <c r="K41">
        <f>'MainStation-OBS'!AT41</f>
        <v>1.35</v>
      </c>
      <c r="L41">
        <f>'MainStation-OBS'!AV41</f>
        <v>1.37</v>
      </c>
      <c r="M41">
        <f>'MainStation-OBS'!AX41</f>
        <v>1.42</v>
      </c>
      <c r="N41" s="138">
        <f>'MainStation-OBS'!AZ41</f>
        <v>1.42</v>
      </c>
      <c r="O41" s="138">
        <f>'MainStation-OBS'!BB41</f>
        <v>1.43</v>
      </c>
      <c r="P41" s="138">
        <f>'MainStation-OBS'!BD41</f>
        <v>1.43</v>
      </c>
      <c r="Q41" s="138">
        <f>'MainStation-OBS'!BF41</f>
        <v>1.42</v>
      </c>
      <c r="R41" s="138">
        <f>'MainStation-OBS'!BH41</f>
        <v>1.41</v>
      </c>
      <c r="S41" s="138">
        <f>'MainStation-OBS'!BJ41</f>
        <v>1.41</v>
      </c>
      <c r="T41" s="138">
        <f>'MainStation-OBS'!BL41</f>
        <v>1.41</v>
      </c>
      <c r="U41" s="138">
        <f>'MainStation-OBS'!BN41</f>
        <v>0</v>
      </c>
      <c r="V41" s="138">
        <f>'MainStation-OBS'!BP41</f>
        <v>0</v>
      </c>
    </row>
    <row r="42" spans="1:22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'MainStation-OBS'!AJ42</f>
        <v>1.17</v>
      </c>
      <c r="G42">
        <f>'MainStation-OBS'!AL42</f>
        <v>1.17</v>
      </c>
      <c r="H42">
        <f>'MainStation-OBS'!AN42</f>
        <v>1.17</v>
      </c>
      <c r="I42">
        <f>'MainStation-OBS'!AP42</f>
        <v>1.17</v>
      </c>
      <c r="J42">
        <f>'MainStation-OBS'!AR42</f>
        <v>1.17</v>
      </c>
      <c r="K42">
        <f>'MainStation-OBS'!AT42</f>
        <v>1.17</v>
      </c>
      <c r="L42">
        <f>'MainStation-OBS'!AV42</f>
        <v>1.17</v>
      </c>
      <c r="M42">
        <f>'MainStation-OBS'!AX42</f>
        <v>1.17</v>
      </c>
      <c r="N42" s="138">
        <f>'MainStation-OBS'!AZ42</f>
        <v>1.17</v>
      </c>
      <c r="O42" s="138">
        <f>'MainStation-OBS'!BB42</f>
        <v>1.17</v>
      </c>
      <c r="P42" s="138">
        <f>'MainStation-OBS'!BD42</f>
        <v>1.18</v>
      </c>
      <c r="Q42" s="138">
        <f>'MainStation-OBS'!BF42</f>
        <v>1.18</v>
      </c>
      <c r="R42" s="138">
        <f>'MainStation-OBS'!BH42</f>
        <v>1.2</v>
      </c>
      <c r="S42" s="138">
        <f>'MainStation-OBS'!BJ42</f>
        <v>1.2</v>
      </c>
      <c r="T42" s="138">
        <f>'MainStation-OBS'!BL42</f>
        <v>1.2</v>
      </c>
      <c r="U42" s="138">
        <f>'MainStation-OBS'!BN42</f>
        <v>0</v>
      </c>
      <c r="V42" s="138">
        <f>'MainStation-OBS'!BP42</f>
        <v>0</v>
      </c>
    </row>
    <row r="43" spans="1:22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'MainStation-OBS'!AJ43</f>
        <v>-1.1100000000000001</v>
      </c>
      <c r="G43">
        <f>'MainStation-OBS'!AL43</f>
        <v>-1.1100000000000001</v>
      </c>
      <c r="H43">
        <f>'MainStation-OBS'!AN43</f>
        <v>-1.1100000000000001</v>
      </c>
      <c r="I43">
        <f>'MainStation-OBS'!AP43</f>
        <v>-1.1200000000000001</v>
      </c>
      <c r="J43">
        <f>'MainStation-OBS'!AR43</f>
        <v>-1.1100000000000001</v>
      </c>
      <c r="K43">
        <f>'MainStation-OBS'!AT43</f>
        <v>-0.8</v>
      </c>
      <c r="L43">
        <f>'MainStation-OBS'!AV43</f>
        <v>-0.6</v>
      </c>
      <c r="M43">
        <f>'MainStation-OBS'!AX43</f>
        <v>-0.42</v>
      </c>
      <c r="N43" s="138">
        <f>'MainStation-OBS'!AZ43</f>
        <v>-0.36</v>
      </c>
      <c r="O43" s="138">
        <f>'MainStation-OBS'!BB43</f>
        <v>-0.12</v>
      </c>
      <c r="P43" s="138">
        <f>'MainStation-OBS'!BD43</f>
        <v>-0.2</v>
      </c>
      <c r="Q43" s="138">
        <f>'MainStation-OBS'!BF43</f>
        <v>-0.15</v>
      </c>
      <c r="R43" s="138">
        <f>'MainStation-OBS'!BH43</f>
        <v>0.05</v>
      </c>
      <c r="S43" s="138">
        <f>'MainStation-OBS'!BJ43</f>
        <v>0.15</v>
      </c>
      <c r="T43" s="138">
        <f>'MainStation-OBS'!BL43</f>
        <v>-0.43</v>
      </c>
      <c r="U43" s="138">
        <f>'MainStation-OBS'!BN43</f>
        <v>0</v>
      </c>
      <c r="V43" s="138">
        <f>'MainStation-OBS'!BP43</f>
        <v>0</v>
      </c>
    </row>
    <row r="44" spans="1:22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'MainStation-OBS'!AJ44</f>
        <v>-0.85</v>
      </c>
      <c r="G44">
        <f>'MainStation-OBS'!AL44</f>
        <v>-0.62</v>
      </c>
      <c r="H44">
        <f>'MainStation-OBS'!AN44</f>
        <v>-0.45</v>
      </c>
      <c r="I44">
        <f>'MainStation-OBS'!AP44</f>
        <v>-0.35</v>
      </c>
      <c r="J44">
        <f>'MainStation-OBS'!AR44</f>
        <v>-0.18</v>
      </c>
      <c r="K44">
        <f>'MainStation-OBS'!AT44</f>
        <v>-0.3</v>
      </c>
      <c r="L44">
        <f>'MainStation-OBS'!AV44</f>
        <v>-0.28000000000000003</v>
      </c>
      <c r="M44">
        <f>'MainStation-OBS'!AX44</f>
        <v>-0.2</v>
      </c>
      <c r="N44" s="138">
        <f>'MainStation-OBS'!AZ44</f>
        <v>-0.2</v>
      </c>
      <c r="O44" s="138">
        <f>'MainStation-OBS'!BB44</f>
        <v>-0.1</v>
      </c>
      <c r="P44" s="138">
        <f>'MainStation-OBS'!BD44</f>
        <v>0.23</v>
      </c>
      <c r="Q44" s="138">
        <f>'MainStation-OBS'!BF44</f>
        <v>0.4</v>
      </c>
      <c r="R44" s="138">
        <f>'MainStation-OBS'!BH44</f>
        <v>0.28000000000000003</v>
      </c>
      <c r="S44" s="138">
        <f>'MainStation-OBS'!BJ44</f>
        <v>-0.2</v>
      </c>
      <c r="T44" s="138">
        <f>'MainStation-OBS'!BL44</f>
        <v>-0.1</v>
      </c>
      <c r="U44" s="138">
        <f>'MainStation-OBS'!BN44</f>
        <v>0</v>
      </c>
      <c r="V44" s="138">
        <f>'MainStation-OBS'!BP44</f>
        <v>0</v>
      </c>
    </row>
    <row r="45" spans="1:22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'MainStation-OBS'!AJ45</f>
        <v>1.38</v>
      </c>
      <c r="G45">
        <f>'MainStation-OBS'!AL45</f>
        <v>1.48</v>
      </c>
      <c r="H45">
        <f>'MainStation-OBS'!AN45</f>
        <v>1.59</v>
      </c>
      <c r="I45">
        <f>'MainStation-OBS'!AP45</f>
        <v>1.67</v>
      </c>
      <c r="J45">
        <f>'MainStation-OBS'!AR45</f>
        <v>1.71</v>
      </c>
      <c r="K45">
        <f>'MainStation-OBS'!AT45</f>
        <v>1.72</v>
      </c>
      <c r="L45">
        <f>'MainStation-OBS'!AV45</f>
        <v>1.72</v>
      </c>
      <c r="M45">
        <f>'MainStation-OBS'!AX45</f>
        <v>1.73</v>
      </c>
      <c r="N45" s="138">
        <f>'MainStation-OBS'!AZ45</f>
        <v>1.72</v>
      </c>
      <c r="O45" s="138">
        <f>'MainStation-OBS'!BB45</f>
        <v>1.71</v>
      </c>
      <c r="P45" s="138">
        <f>'MainStation-OBS'!BD45</f>
        <v>1.67</v>
      </c>
      <c r="Q45" s="138">
        <f>'MainStation-OBS'!BF45</f>
        <v>1.63</v>
      </c>
      <c r="R45" s="138">
        <f>'MainStation-OBS'!BH45</f>
        <v>1.59</v>
      </c>
      <c r="S45" s="138">
        <f>'MainStation-OBS'!BJ45</f>
        <v>1.47</v>
      </c>
      <c r="T45" s="138">
        <f>'MainStation-OBS'!BL45</f>
        <v>1.27</v>
      </c>
      <c r="U45" s="138">
        <f>'MainStation-OBS'!BN45</f>
        <v>0</v>
      </c>
      <c r="V45" s="138">
        <f>'MainStation-OBS'!BP45</f>
        <v>0</v>
      </c>
    </row>
    <row r="46" spans="1:22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'MainStation-OBS'!AJ46</f>
        <v>-0.13</v>
      </c>
      <c r="G46">
        <f>'MainStation-OBS'!AL46</f>
        <v>-0.43</v>
      </c>
      <c r="H46">
        <f>'MainStation-OBS'!AN46</f>
        <v>-0.56000000000000005</v>
      </c>
      <c r="I46">
        <f>'MainStation-OBS'!AP46</f>
        <v>-0.6</v>
      </c>
      <c r="J46">
        <f>'MainStation-OBS'!AR46</f>
        <v>-0.49</v>
      </c>
      <c r="K46">
        <f>'MainStation-OBS'!AT46</f>
        <v>0.1</v>
      </c>
      <c r="L46">
        <f>'MainStation-OBS'!AV46</f>
        <v>0.08</v>
      </c>
      <c r="M46">
        <f>'MainStation-OBS'!AX46</f>
        <v>0.4</v>
      </c>
      <c r="N46" s="138">
        <f>'MainStation-OBS'!AZ46</f>
        <v>0.17</v>
      </c>
      <c r="O46" s="138">
        <f>'MainStation-OBS'!BB46</f>
        <v>0.36</v>
      </c>
      <c r="P46" s="138">
        <f>'MainStation-OBS'!BD46</f>
        <v>0.3</v>
      </c>
      <c r="Q46" s="138">
        <f>'MainStation-OBS'!BF46</f>
        <v>0.52</v>
      </c>
      <c r="R46" s="138">
        <f>'MainStation-OBS'!BH46</f>
        <v>0.64</v>
      </c>
      <c r="S46" s="138">
        <f>'MainStation-OBS'!BJ46</f>
        <v>0.3</v>
      </c>
      <c r="T46" s="138">
        <f>'MainStation-OBS'!BL46</f>
        <v>-0.2</v>
      </c>
      <c r="U46" s="138">
        <f>'MainStation-OBS'!BN46</f>
        <v>0</v>
      </c>
      <c r="V46" s="138">
        <f>'MainStation-OBS'!BP46</f>
        <v>0</v>
      </c>
    </row>
    <row r="47" spans="1:22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'MainStation-OBS'!AJ47</f>
        <v>0</v>
      </c>
      <c r="G47">
        <f>'MainStation-OBS'!AL47</f>
        <v>0</v>
      </c>
      <c r="H47">
        <f>'MainStation-OBS'!AN47</f>
        <v>0</v>
      </c>
      <c r="I47">
        <f>'MainStation-OBS'!AP47</f>
        <v>0</v>
      </c>
      <c r="J47">
        <f>'MainStation-OBS'!AR47</f>
        <v>1.18</v>
      </c>
      <c r="K47">
        <f>'MainStation-OBS'!AT47</f>
        <v>1.19</v>
      </c>
      <c r="L47">
        <f>'MainStation-OBS'!AV47</f>
        <v>1.2</v>
      </c>
      <c r="M47">
        <f>'MainStation-OBS'!AX47</f>
        <v>1.21</v>
      </c>
      <c r="N47" s="138">
        <f>'MainStation-OBS'!AZ47</f>
        <v>1.2</v>
      </c>
      <c r="O47" s="138">
        <f>'MainStation-OBS'!BB47</f>
        <v>1.21</v>
      </c>
      <c r="P47" s="138">
        <f>'MainStation-OBS'!BD47</f>
        <v>1.1499999999999999</v>
      </c>
      <c r="Q47" s="138">
        <f>'MainStation-OBS'!BF47</f>
        <v>1.1499999999999999</v>
      </c>
      <c r="R47" s="138">
        <f>'MainStation-OBS'!BH47</f>
        <v>1</v>
      </c>
      <c r="S47" s="138">
        <f>'MainStation-OBS'!BJ47</f>
        <v>0.79</v>
      </c>
      <c r="T47" s="138">
        <f>'MainStation-OBS'!BL47</f>
        <v>0.54</v>
      </c>
      <c r="U47" s="138">
        <f>'MainStation-OBS'!BN47</f>
        <v>0</v>
      </c>
      <c r="V47" s="138">
        <f>'MainStation-OBS'!BP47</f>
        <v>0</v>
      </c>
    </row>
    <row r="48" spans="1:22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'MainStation-OBS'!AJ48</f>
        <v>0.4</v>
      </c>
      <c r="G48">
        <f>'MainStation-OBS'!AL48</f>
        <v>0.42</v>
      </c>
      <c r="H48">
        <f>'MainStation-OBS'!AN48</f>
        <v>0.55000000000000004</v>
      </c>
      <c r="I48">
        <f>'MainStation-OBS'!AP48</f>
        <v>0.73</v>
      </c>
      <c r="J48">
        <f>'MainStation-OBS'!AR48</f>
        <v>0.82</v>
      </c>
      <c r="K48">
        <f>'MainStation-OBS'!AT48</f>
        <v>0.88</v>
      </c>
      <c r="L48">
        <f>'MainStation-OBS'!AV48</f>
        <v>0.94</v>
      </c>
      <c r="M48">
        <f>'MainStation-OBS'!AX48</f>
        <v>0.96</v>
      </c>
      <c r="N48" s="138">
        <f>'MainStation-OBS'!AZ48</f>
        <v>0.97</v>
      </c>
      <c r="O48" s="138">
        <f>'MainStation-OBS'!BB48</f>
        <v>0.98</v>
      </c>
      <c r="P48" s="138">
        <f>'MainStation-OBS'!BD48</f>
        <v>0.98</v>
      </c>
      <c r="Q48" s="138">
        <f>'MainStation-OBS'!BF48</f>
        <v>0.94</v>
      </c>
      <c r="R48" s="138">
        <f>'MainStation-OBS'!BH48</f>
        <v>0.87</v>
      </c>
      <c r="S48" s="138">
        <f>'MainStation-OBS'!BJ48</f>
        <v>0.78</v>
      </c>
      <c r="T48" s="138">
        <f>'MainStation-OBS'!BL48</f>
        <v>0.55000000000000004</v>
      </c>
      <c r="U48" s="138">
        <f>'MainStation-OBS'!BN48</f>
        <v>0</v>
      </c>
      <c r="V48" s="138">
        <f>'MainStation-OBS'!BP48</f>
        <v>0</v>
      </c>
    </row>
    <row r="49" spans="1:22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'MainStation-OBS'!AJ49</f>
        <v>1.35</v>
      </c>
      <c r="G49">
        <f>'MainStation-OBS'!AL49</f>
        <v>1.4</v>
      </c>
      <c r="H49">
        <f>'MainStation-OBS'!AN49</f>
        <v>1.51</v>
      </c>
      <c r="I49">
        <f>'MainStation-OBS'!AP49</f>
        <v>1.6</v>
      </c>
      <c r="J49">
        <f>'MainStation-OBS'!AR49</f>
        <v>1.63</v>
      </c>
      <c r="K49">
        <f>'MainStation-OBS'!AT49</f>
        <v>1.65</v>
      </c>
      <c r="L49">
        <f>'MainStation-OBS'!AV49</f>
        <v>1.63</v>
      </c>
      <c r="M49">
        <f>'MainStation-OBS'!AX49</f>
        <v>1.61</v>
      </c>
      <c r="N49" s="138">
        <f>'MainStation-OBS'!AZ49</f>
        <v>1.59</v>
      </c>
      <c r="O49" s="138">
        <f>'MainStation-OBS'!BB49</f>
        <v>1.56</v>
      </c>
      <c r="P49" s="138">
        <f>'MainStation-OBS'!BD49</f>
        <v>1.52</v>
      </c>
      <c r="Q49" s="138">
        <f>'MainStation-OBS'!BF49</f>
        <v>1.46</v>
      </c>
      <c r="R49" s="138">
        <f>'MainStation-OBS'!BH49</f>
        <v>1.39</v>
      </c>
      <c r="S49" s="138">
        <f>'MainStation-OBS'!BJ49</f>
        <v>1.24</v>
      </c>
      <c r="T49" s="138">
        <f>'MainStation-OBS'!BL49</f>
        <v>1.08</v>
      </c>
      <c r="U49" s="138">
        <f>'MainStation-OBS'!BN49</f>
        <v>0</v>
      </c>
      <c r="V49" s="138">
        <f>'MainStation-OBS'!BP49</f>
        <v>0</v>
      </c>
    </row>
    <row r="50" spans="1:22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'MainStation-OBS'!AH50</f>
        <v>0</v>
      </c>
      <c r="F50">
        <f>'MainStation-OBS'!AJ50</f>
        <v>0</v>
      </c>
      <c r="G50">
        <f>'MainStation-OBS'!AL50</f>
        <v>1</v>
      </c>
      <c r="H50">
        <f>'MainStation-OBS'!AN50</f>
        <v>1</v>
      </c>
      <c r="I50">
        <f>'MainStation-OBS'!AP50</f>
        <v>1</v>
      </c>
      <c r="K50">
        <f>'MainStation-OBS'!AT50</f>
        <v>2.2999999999999998</v>
      </c>
      <c r="L50">
        <f>'MainStation-OBS'!AV50</f>
        <v>2.2999999999999998</v>
      </c>
      <c r="M50">
        <f>'MainStation-OBS'!AX50</f>
        <v>2.27</v>
      </c>
      <c r="N50" s="138">
        <f>'MainStation-OBS'!AZ50</f>
        <v>2.25</v>
      </c>
      <c r="O50" s="138">
        <f>'MainStation-OBS'!BB50</f>
        <v>2.17</v>
      </c>
      <c r="P50" s="138">
        <f>'MainStation-OBS'!BD50</f>
        <v>2.13</v>
      </c>
      <c r="Q50" s="138">
        <f>'MainStation-OBS'!BF50</f>
        <v>2.09</v>
      </c>
      <c r="R50" s="138">
        <f>'MainStation-OBS'!BH50</f>
        <v>2.04</v>
      </c>
      <c r="S50" s="138">
        <f>'MainStation-OBS'!BJ50</f>
        <v>1.8900000000000001</v>
      </c>
      <c r="T50" s="138" t="e">
        <f>'MainStation-OBS'!#REF!</f>
        <v>#REF!</v>
      </c>
      <c r="U50" s="138" t="str">
        <f>'MainStation-OBS'!BN50</f>
        <v>trend gamling</v>
      </c>
      <c r="V50" s="138">
        <f>'MainStation-OBS'!BP50</f>
        <v>0</v>
      </c>
    </row>
    <row r="51" spans="1:22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'MainStation-OBS'!AJ51</f>
        <v>0</v>
      </c>
      <c r="G51">
        <f>'MainStation-OBS'!AL51</f>
        <v>0.1</v>
      </c>
      <c r="H51">
        <f>'MainStation-OBS'!AN51</f>
        <v>-0.18</v>
      </c>
      <c r="I51">
        <f>'MainStation-OBS'!AP51</f>
        <v>-0.2</v>
      </c>
      <c r="J51">
        <f>'MainStation-OBS'!AR51</f>
        <v>0.2</v>
      </c>
      <c r="K51">
        <f>'MainStation-OBS'!AT51</f>
        <v>0.24</v>
      </c>
      <c r="L51">
        <f>'MainStation-OBS'!AV51</f>
        <v>0.28000000000000003</v>
      </c>
      <c r="M51">
        <f>'MainStation-OBS'!AX51</f>
        <v>0.35</v>
      </c>
      <c r="N51" s="138">
        <f>'MainStation-OBS'!AZ51</f>
        <v>0.4</v>
      </c>
      <c r="O51" s="138">
        <f>'MainStation-OBS'!BB51</f>
        <v>0.57999999999999996</v>
      </c>
      <c r="P51" s="138">
        <f>'MainStation-OBS'!BD51</f>
        <v>0.18</v>
      </c>
      <c r="Q51" s="138">
        <f>'MainStation-OBS'!BF51</f>
        <v>0.22</v>
      </c>
      <c r="R51" s="138">
        <f>'MainStation-OBS'!BH51</f>
        <v>0.15</v>
      </c>
      <c r="S51" s="138">
        <f>'MainStation-OBS'!BJ51</f>
        <v>0.04</v>
      </c>
      <c r="T51" s="138">
        <f>'MainStation-OBS'!BL51</f>
        <v>0.28000000000000003</v>
      </c>
      <c r="U51" s="138">
        <f>'MainStation-OBS'!BN51</f>
        <v>0</v>
      </c>
      <c r="V51" s="138">
        <f>'MainStation-OBS'!BP51</f>
        <v>0</v>
      </c>
    </row>
    <row r="52" spans="1:22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'MainStation-OBS'!AJ52</f>
        <v>0</v>
      </c>
      <c r="G52">
        <f>'MainStation-OBS'!AL52</f>
        <v>0</v>
      </c>
      <c r="H52">
        <f>'MainStation-OBS'!AN52</f>
        <v>0</v>
      </c>
      <c r="I52">
        <f>'MainStation-OBS'!AP52</f>
        <v>0</v>
      </c>
      <c r="K52">
        <f>'MainStation-OBS'!AT52</f>
        <v>0.41</v>
      </c>
      <c r="L52">
        <f>'MainStation-OBS'!AV52</f>
        <v>0.43</v>
      </c>
      <c r="M52">
        <f>'MainStation-OBS'!AX52</f>
        <v>0.43</v>
      </c>
      <c r="N52" s="138">
        <f>'MainStation-OBS'!AZ52</f>
        <v>0.41</v>
      </c>
      <c r="O52" s="138">
        <f>'MainStation-OBS'!BB52</f>
        <v>0.4</v>
      </c>
      <c r="P52" s="138">
        <f>'MainStation-OBS'!BD52</f>
        <v>0.39</v>
      </c>
      <c r="Q52" s="138">
        <f>'MainStation-OBS'!BF52</f>
        <v>0.39</v>
      </c>
      <c r="R52" s="138">
        <f>'MainStation-OBS'!BH52</f>
        <v>0.38</v>
      </c>
      <c r="S52" s="138">
        <f>'MainStation-OBS'!BJ52</f>
        <v>0.36</v>
      </c>
      <c r="T52" s="138">
        <f>'MainStation-OBS'!BL52</f>
        <v>0.33</v>
      </c>
      <c r="U52" s="138">
        <f>'MainStation-OBS'!BN52</f>
        <v>0</v>
      </c>
      <c r="V52" s="138">
        <f>'MainStation-OBS'!BP52</f>
        <v>0</v>
      </c>
    </row>
    <row r="53" spans="1:22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'MainStation-OBS'!AJ53</f>
        <v>0</v>
      </c>
      <c r="G53">
        <f>'MainStation-OBS'!AL53</f>
        <v>0</v>
      </c>
      <c r="H53">
        <f>'MainStation-OBS'!AN53</f>
        <v>0</v>
      </c>
      <c r="I53">
        <f>'MainStation-OBS'!AP53</f>
        <v>0</v>
      </c>
      <c r="K53">
        <f>'MainStation-OBS'!AT53</f>
        <v>0.46</v>
      </c>
      <c r="L53">
        <f>'MainStation-OBS'!AV53</f>
        <v>0.47</v>
      </c>
      <c r="M53">
        <f>'MainStation-OBS'!AX53</f>
        <v>0.48</v>
      </c>
      <c r="N53" s="138">
        <f>'MainStation-OBS'!AZ53</f>
        <v>0.5</v>
      </c>
      <c r="O53" s="138">
        <f>'MainStation-OBS'!BB53</f>
        <v>0.49</v>
      </c>
      <c r="P53" s="138">
        <f>'MainStation-OBS'!BD53</f>
        <v>0.51</v>
      </c>
      <c r="Q53" s="138">
        <f>'MainStation-OBS'!BF53</f>
        <v>0.51</v>
      </c>
      <c r="R53" s="138">
        <f>'MainStation-OBS'!BH53</f>
        <v>0.53</v>
      </c>
      <c r="S53" s="138">
        <f>'MainStation-OBS'!BJ53</f>
        <v>0.53</v>
      </c>
      <c r="T53" s="138">
        <f>'MainStation-OBS'!BL53</f>
        <v>0.5</v>
      </c>
      <c r="U53" s="138">
        <f>'MainStation-OBS'!BN53</f>
        <v>0</v>
      </c>
      <c r="V53" s="138">
        <f>'MainStation-OBS'!BP53</f>
        <v>0</v>
      </c>
    </row>
    <row r="54" spans="1:22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'MainStation-OBS'!AJ54</f>
        <v>-0.52</v>
      </c>
      <c r="G54">
        <f>'MainStation-OBS'!AL54</f>
        <v>-0.61</v>
      </c>
      <c r="H54">
        <f>'MainStation-OBS'!AN54</f>
        <v>-0.5</v>
      </c>
      <c r="I54">
        <f>'MainStation-OBS'!AP54</f>
        <v>-0.5</v>
      </c>
      <c r="J54">
        <f>'MainStation-OBS'!AR54</f>
        <v>-0.45</v>
      </c>
      <c r="K54">
        <f>'MainStation-OBS'!AT54</f>
        <v>-0.2</v>
      </c>
      <c r="L54">
        <f>'MainStation-OBS'!AV54</f>
        <v>-0.2</v>
      </c>
      <c r="M54">
        <f>'MainStation-OBS'!AX54</f>
        <v>-0.18</v>
      </c>
      <c r="N54" s="138">
        <f>'MainStation-OBS'!AZ54</f>
        <v>-0.22</v>
      </c>
      <c r="O54" s="138">
        <f>'MainStation-OBS'!BB54</f>
        <v>-0.55000000000000004</v>
      </c>
      <c r="P54" s="138">
        <f>'MainStation-OBS'!BD54</f>
        <v>-0.6</v>
      </c>
      <c r="Q54" s="138">
        <f>'MainStation-OBS'!BF54</f>
        <v>-0.56999999999999995</v>
      </c>
      <c r="R54" s="138">
        <f>'MainStation-OBS'!BH54</f>
        <v>-0.49</v>
      </c>
      <c r="S54" s="138">
        <f>'MainStation-OBS'!BJ54</f>
        <v>-0.6</v>
      </c>
      <c r="T54" s="138">
        <f>'MainStation-OBS'!BL54</f>
        <v>-0.6</v>
      </c>
      <c r="U54" s="138">
        <f>'MainStation-OBS'!BN54</f>
        <v>0</v>
      </c>
      <c r="V54" s="138">
        <f>'MainStation-OBS'!BP54</f>
        <v>0</v>
      </c>
    </row>
    <row r="55" spans="1:22">
      <c r="S55" s="138">
        <f>'MainStation-OBS'!BJ55</f>
        <v>0</v>
      </c>
      <c r="T55" s="138">
        <f>'MainStation-OBS'!BL55</f>
        <v>0</v>
      </c>
      <c r="U55" s="138">
        <f>'MainStation-OBS'!BN55</f>
        <v>0</v>
      </c>
      <c r="V55" s="138">
        <f>'MainStation-OBS'!BP55</f>
        <v>0</v>
      </c>
    </row>
    <row r="56" spans="1:22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6"/>
  <sheetViews>
    <sheetView topLeftCell="A12" workbookViewId="0">
      <selection activeCell="A28" sqref="A28:XFD28"/>
    </sheetView>
  </sheetViews>
  <sheetFormatPr defaultRowHeight="23.25"/>
  <cols>
    <col min="4" max="4" width="33.85546875" bestFit="1" customWidth="1"/>
    <col min="5" max="5" width="33.85546875" customWidth="1"/>
  </cols>
  <sheetData>
    <row r="1" spans="1:25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0" t="s">
        <v>390</v>
      </c>
      <c r="E1" t="str">
        <f>'MainStation-OBS'!AH1</f>
        <v>31.10.2011</v>
      </c>
      <c r="F1">
        <f>'MainStation-OBS'!AK1</f>
        <v>0</v>
      </c>
      <c r="G1">
        <f>'MainStation-OBS'!AM1</f>
        <v>0</v>
      </c>
      <c r="H1">
        <f>'MainStation-OBS'!AO1</f>
        <v>0</v>
      </c>
      <c r="I1">
        <f>'MainStation-OBS'!AQ1</f>
        <v>0.8125</v>
      </c>
      <c r="J1">
        <f>'MainStation-OBS'!AS1</f>
        <v>0.27083333333333331</v>
      </c>
      <c r="K1">
        <f>'MainStation-OBS'!AU1</f>
        <v>0.21875</v>
      </c>
      <c r="L1">
        <f>'MainStation-OBS'!AW1</f>
        <v>0.23611111111111113</v>
      </c>
      <c r="M1">
        <f>'MainStation-OBS'!AY1</f>
        <v>0</v>
      </c>
      <c r="N1" s="138">
        <f>'MainStation-OBS'!BA1</f>
        <v>0.20833333333333334</v>
      </c>
      <c r="O1" s="138">
        <f>'MainStation-OBS'!BC1</f>
        <v>0</v>
      </c>
      <c r="P1" s="138">
        <f>'MainStation-OBS'!BE1</f>
        <v>0</v>
      </c>
      <c r="Q1" s="138">
        <f>'MainStation-OBS'!BG1</f>
        <v>6</v>
      </c>
      <c r="R1" s="138">
        <f>'MainStation-OBS'!BI1</f>
        <v>10</v>
      </c>
      <c r="S1" s="138">
        <f>'MainStation-OBS'!BK1</f>
        <v>12</v>
      </c>
      <c r="U1" s="138">
        <f>'MainStation-OBS'!BM1</f>
        <v>14</v>
      </c>
      <c r="W1" s="138">
        <f>'MainStation-OBS'!BO1</f>
        <v>16</v>
      </c>
      <c r="Y1" s="138">
        <f>'MainStation-OBS'!BQ1</f>
        <v>18</v>
      </c>
    </row>
    <row r="2" spans="1:25">
      <c r="B2" t="str">
        <f>'MainStation-OBS'!B2</f>
        <v>ด้านเหนือ</v>
      </c>
      <c r="D2" s="192" t="s">
        <v>381</v>
      </c>
      <c r="N2" s="138" t="str">
        <f>'MainStation-OBS'!BA2</f>
        <v>outside</v>
      </c>
      <c r="O2" s="138" t="str">
        <f>'MainStation-OBS'!BC2</f>
        <v>outside</v>
      </c>
      <c r="P2" s="138" t="str">
        <f>'MainStation-OBS'!BE2</f>
        <v>outside</v>
      </c>
      <c r="Q2" s="138" t="str">
        <f>'MainStation-OBS'!BG2</f>
        <v>outside</v>
      </c>
      <c r="R2" s="138" t="str">
        <f>'MainStation-OBS'!BI2</f>
        <v>outside</v>
      </c>
      <c r="S2" s="138">
        <f>'MainStation-OBS'!BK2</f>
        <v>0</v>
      </c>
      <c r="U2" s="138">
        <f>'MainStation-OBS'!BM2</f>
        <v>0</v>
      </c>
      <c r="W2" s="138">
        <f>'MainStation-OBS'!BO2</f>
        <v>0</v>
      </c>
      <c r="Y2" s="138">
        <f>'MainStation-OBS'!BQ2</f>
        <v>0</v>
      </c>
    </row>
    <row r="3" spans="1:25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'MainStation-OBS'!AK3</f>
        <v>0</v>
      </c>
      <c r="G3">
        <f>'MainStation-OBS'!AM3</f>
        <v>0</v>
      </c>
      <c r="H3">
        <f>'MainStation-OBS'!AO3</f>
        <v>0</v>
      </c>
      <c r="I3">
        <f>'MainStation-OBS'!AQ3</f>
        <v>0</v>
      </c>
      <c r="J3">
        <f>'MainStation-OBS'!AS3</f>
        <v>0</v>
      </c>
      <c r="K3">
        <f>'MainStation-OBS'!AU3</f>
        <v>0</v>
      </c>
      <c r="L3">
        <f>'MainStation-OBS'!AW3</f>
        <v>0</v>
      </c>
      <c r="M3">
        <f>'MainStation-OBS'!AY3</f>
        <v>0</v>
      </c>
      <c r="N3" s="138">
        <f>'MainStation-OBS'!BA3</f>
        <v>0</v>
      </c>
      <c r="O3" s="138">
        <f>'MainStation-OBS'!BC3</f>
        <v>0</v>
      </c>
      <c r="P3" s="138">
        <f>'MainStation-OBS'!BE3</f>
        <v>0</v>
      </c>
      <c r="Q3" s="138">
        <f>'MainStation-OBS'!BG3</f>
        <v>0</v>
      </c>
      <c r="R3" s="138">
        <f>'MainStation-OBS'!BI3</f>
        <v>0</v>
      </c>
      <c r="S3" s="138">
        <f>'MainStation-OBS'!BK3</f>
        <v>0</v>
      </c>
      <c r="U3" s="138">
        <f>'MainStation-OBS'!BM3</f>
        <v>0</v>
      </c>
      <c r="W3" s="138">
        <f>'MainStation-OBS'!BO3</f>
        <v>0</v>
      </c>
      <c r="Y3" s="138">
        <f>'MainStation-OBS'!BQ3</f>
        <v>0</v>
      </c>
    </row>
    <row r="4" spans="1:25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'MainStation-OBS'!AK4</f>
        <v>0</v>
      </c>
      <c r="G4">
        <f>'MainStation-OBS'!AM4</f>
        <v>2.5099999999999998</v>
      </c>
      <c r="H4">
        <f>'MainStation-OBS'!AO4</f>
        <v>2.4</v>
      </c>
      <c r="I4">
        <f>'MainStation-OBS'!AQ4</f>
        <v>2.2200000000000002</v>
      </c>
      <c r="J4">
        <f>'MainStation-OBS'!AS4</f>
        <v>2.2599999999999998</v>
      </c>
      <c r="K4">
        <f>'MainStation-OBS'!AU4</f>
        <v>2.27</v>
      </c>
      <c r="L4">
        <f>'MainStation-OBS'!AW4</f>
        <v>0</v>
      </c>
      <c r="M4">
        <f>'MainStation-OBS'!AY4</f>
        <v>0</v>
      </c>
      <c r="N4" s="138">
        <f>'MainStation-OBS'!BA4</f>
        <v>2.4</v>
      </c>
      <c r="O4" s="138">
        <f>'MainStation-OBS'!BC4</f>
        <v>2.5499999999999998</v>
      </c>
      <c r="P4" s="138">
        <f>'MainStation-OBS'!BE4</f>
        <v>0</v>
      </c>
      <c r="Q4" s="138">
        <f>'MainStation-OBS'!BG4</f>
        <v>0</v>
      </c>
      <c r="R4" s="138">
        <f>'MainStation-OBS'!BI4</f>
        <v>0</v>
      </c>
      <c r="S4" s="138">
        <f>'MainStation-OBS'!BK4</f>
        <v>0</v>
      </c>
      <c r="U4" s="138">
        <f>'MainStation-OBS'!BM4</f>
        <v>0</v>
      </c>
      <c r="W4" s="138">
        <f>'MainStation-OBS'!BO4</f>
        <v>0</v>
      </c>
      <c r="Y4" s="138">
        <f>'MainStation-OBS'!BQ4</f>
        <v>0</v>
      </c>
    </row>
    <row r="5" spans="1:25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'MainStation-OBS'!AK5</f>
        <v>0.49</v>
      </c>
      <c r="G5">
        <f>'MainStation-OBS'!AM5</f>
        <v>0.56999999999999995</v>
      </c>
      <c r="H5">
        <f>'MainStation-OBS'!AO5</f>
        <v>0.61</v>
      </c>
      <c r="I5">
        <f>'MainStation-OBS'!AQ5</f>
        <v>0.67</v>
      </c>
      <c r="J5">
        <f>'MainStation-OBS'!AS5</f>
        <v>0.71</v>
      </c>
      <c r="K5">
        <f>'MainStation-OBS'!AU5</f>
        <v>0.77</v>
      </c>
      <c r="L5">
        <f>'MainStation-OBS'!AW5</f>
        <v>0.79</v>
      </c>
      <c r="M5">
        <f>'MainStation-OBS'!AY5</f>
        <v>0.79</v>
      </c>
      <c r="N5" s="138">
        <f>'MainStation-OBS'!BA5</f>
        <v>0.85</v>
      </c>
      <c r="O5" s="138">
        <f>'MainStation-OBS'!BC5</f>
        <v>0.78</v>
      </c>
      <c r="P5" s="138">
        <f>'MainStation-OBS'!BE5</f>
        <v>0.75</v>
      </c>
      <c r="Q5" s="138">
        <f>'MainStation-OBS'!BG5</f>
        <v>0.71</v>
      </c>
      <c r="R5" s="138">
        <f>'MainStation-OBS'!BI5</f>
        <v>0.68</v>
      </c>
      <c r="S5" s="138">
        <f>'MainStation-OBS'!BK5</f>
        <v>0.54</v>
      </c>
      <c r="U5" s="138">
        <f>'MainStation-OBS'!BM5</f>
        <v>0.48</v>
      </c>
      <c r="W5" s="138">
        <f>'MainStation-OBS'!BO5</f>
        <v>0</v>
      </c>
      <c r="Y5" s="138">
        <f>'MainStation-OBS'!BQ5</f>
        <v>0</v>
      </c>
    </row>
    <row r="6" spans="1:25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'MainStation-OBS'!AK6</f>
        <v>0</v>
      </c>
      <c r="G6">
        <f>'MainStation-OBS'!AM6</f>
        <v>2.37</v>
      </c>
      <c r="H6">
        <f>'MainStation-OBS'!AO6</f>
        <v>2.25</v>
      </c>
      <c r="I6">
        <f>'MainStation-OBS'!AQ6</f>
        <v>2.0499999999999998</v>
      </c>
      <c r="J6">
        <f>'MainStation-OBS'!AS6</f>
        <v>2.1</v>
      </c>
      <c r="K6">
        <f>'MainStation-OBS'!AU6</f>
        <v>2.12</v>
      </c>
      <c r="L6">
        <f>'MainStation-OBS'!AW6</f>
        <v>0</v>
      </c>
      <c r="M6">
        <f>'MainStation-OBS'!AY6</f>
        <v>0</v>
      </c>
      <c r="N6" s="138">
        <f>'MainStation-OBS'!BA6</f>
        <v>2.2999999999999998</v>
      </c>
      <c r="O6" s="138">
        <f>'MainStation-OBS'!BC6</f>
        <v>2.48</v>
      </c>
      <c r="P6" s="138">
        <f>'MainStation-OBS'!BE6</f>
        <v>0</v>
      </c>
      <c r="Q6" s="138">
        <f>'MainStation-OBS'!BG6</f>
        <v>0</v>
      </c>
      <c r="R6" s="138">
        <f>'MainStation-OBS'!BI6</f>
        <v>0</v>
      </c>
      <c r="S6" s="138">
        <f>'MainStation-OBS'!BK6</f>
        <v>0</v>
      </c>
      <c r="U6" s="138">
        <f>'MainStation-OBS'!BM6</f>
        <v>0</v>
      </c>
      <c r="W6" s="138">
        <f>'MainStation-OBS'!BO6</f>
        <v>0</v>
      </c>
      <c r="Y6" s="138">
        <f>'MainStation-OBS'!BQ6</f>
        <v>0</v>
      </c>
    </row>
    <row r="7" spans="1:25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'MainStation-OBS'!AK7</f>
        <v>0</v>
      </c>
      <c r="G7">
        <f>'MainStation-OBS'!AM7</f>
        <v>0</v>
      </c>
      <c r="H7">
        <f>'MainStation-OBS'!AO7</f>
        <v>0</v>
      </c>
      <c r="I7">
        <f>'MainStation-OBS'!AQ7</f>
        <v>0</v>
      </c>
      <c r="J7">
        <f>'MainStation-OBS'!AS7</f>
        <v>0</v>
      </c>
      <c r="K7">
        <f>'MainStation-OBS'!AU7</f>
        <v>0</v>
      </c>
      <c r="L7">
        <f>'MainStation-OBS'!AW7</f>
        <v>0</v>
      </c>
      <c r="M7">
        <f>'MainStation-OBS'!AY7</f>
        <v>0</v>
      </c>
      <c r="N7" s="138">
        <f>'MainStation-OBS'!BA7</f>
        <v>0</v>
      </c>
      <c r="O7" s="138">
        <f>'MainStation-OBS'!BC7</f>
        <v>0</v>
      </c>
      <c r="P7" s="138">
        <f>'MainStation-OBS'!BE7</f>
        <v>0</v>
      </c>
      <c r="Q7" s="138">
        <f>'MainStation-OBS'!BG7</f>
        <v>0</v>
      </c>
      <c r="R7" s="138">
        <f>'MainStation-OBS'!BI7</f>
        <v>0</v>
      </c>
      <c r="S7" s="138">
        <f>'MainStation-OBS'!BK7</f>
        <v>0</v>
      </c>
      <c r="U7" s="138" t="str">
        <f>'MainStation-OBS'!BM7</f>
        <v>น้ำขึ้นเล็กน้อย</v>
      </c>
      <c r="W7" s="138">
        <f>'MainStation-OBS'!BO7</f>
        <v>0</v>
      </c>
      <c r="Y7" s="138">
        <f>'MainStation-OBS'!BQ7</f>
        <v>0</v>
      </c>
    </row>
    <row r="8" spans="1:25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'MainStation-OBS'!AK8</f>
        <v>0</v>
      </c>
      <c r="G8">
        <f>'MainStation-OBS'!AM8</f>
        <v>0</v>
      </c>
      <c r="H8">
        <f>'MainStation-OBS'!AO8</f>
        <v>0</v>
      </c>
      <c r="I8">
        <f>'MainStation-OBS'!AQ8</f>
        <v>0</v>
      </c>
      <c r="J8">
        <f>'MainStation-OBS'!AS8</f>
        <v>0</v>
      </c>
      <c r="K8">
        <f>'MainStation-OBS'!AU8</f>
        <v>0</v>
      </c>
      <c r="L8">
        <f>'MainStation-OBS'!AW8</f>
        <v>0</v>
      </c>
      <c r="M8">
        <f>'MainStation-OBS'!AY8</f>
        <v>0</v>
      </c>
      <c r="N8" s="138">
        <f>'MainStation-OBS'!BA8</f>
        <v>0</v>
      </c>
      <c r="O8" s="138">
        <f>'MainStation-OBS'!BC8</f>
        <v>0</v>
      </c>
      <c r="P8" s="138">
        <f>'MainStation-OBS'!BE8</f>
        <v>0</v>
      </c>
      <c r="Q8" s="138">
        <f>'MainStation-OBS'!BG8</f>
        <v>0</v>
      </c>
      <c r="R8" s="138">
        <f>'MainStation-OBS'!BI8</f>
        <v>0</v>
      </c>
      <c r="S8" s="138">
        <f>'MainStation-OBS'!BK8</f>
        <v>0</v>
      </c>
      <c r="U8" s="138" t="str">
        <f>'MainStation-OBS'!BM8</f>
        <v>น้ำขึ้นเล็กน้อย</v>
      </c>
      <c r="W8" s="138">
        <f>'MainStation-OBS'!BO8</f>
        <v>0</v>
      </c>
      <c r="Y8" s="138">
        <f>'MainStation-OBS'!BQ8</f>
        <v>0</v>
      </c>
    </row>
    <row r="9" spans="1:25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'MainStation-OBS'!AK9</f>
        <v>0</v>
      </c>
      <c r="G9">
        <f>'MainStation-OBS'!AM9</f>
        <v>0</v>
      </c>
      <c r="H9">
        <f>'MainStation-OBS'!AO9</f>
        <v>0</v>
      </c>
      <c r="I9">
        <f>'MainStation-OBS'!AQ9</f>
        <v>0</v>
      </c>
      <c r="J9">
        <f>'MainStation-OBS'!AS9</f>
        <v>0</v>
      </c>
      <c r="K9">
        <f>'MainStation-OBS'!AU9</f>
        <v>0</v>
      </c>
      <c r="L9">
        <f>'MainStation-OBS'!AW9</f>
        <v>0</v>
      </c>
      <c r="M9">
        <f>'MainStation-OBS'!AY9</f>
        <v>0</v>
      </c>
      <c r="N9" s="138">
        <f>'MainStation-OBS'!BA9</f>
        <v>0</v>
      </c>
      <c r="O9" s="138">
        <f>'MainStation-OBS'!BC9</f>
        <v>0</v>
      </c>
      <c r="P9" s="138">
        <f>'MainStation-OBS'!BE9</f>
        <v>0</v>
      </c>
      <c r="Q9" s="138">
        <f>'MainStation-OBS'!BG9</f>
        <v>0</v>
      </c>
      <c r="R9" s="138">
        <f>'MainStation-OBS'!BI9</f>
        <v>0</v>
      </c>
      <c r="S9" s="138">
        <f>'MainStation-OBS'!BK9</f>
        <v>0</v>
      </c>
      <c r="U9" s="138">
        <f>'MainStation-OBS'!BM9</f>
        <v>0</v>
      </c>
      <c r="W9" s="138">
        <f>'MainStation-OBS'!BO9</f>
        <v>0</v>
      </c>
      <c r="Y9" s="138">
        <f>'MainStation-OBS'!BQ9</f>
        <v>0</v>
      </c>
    </row>
    <row r="10" spans="1:25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'MainStation-OBS'!AK10</f>
        <v>0</v>
      </c>
      <c r="G10">
        <f>'MainStation-OBS'!AM10</f>
        <v>0</v>
      </c>
      <c r="H10">
        <f>'MainStation-OBS'!AO10</f>
        <v>0</v>
      </c>
      <c r="I10">
        <f>'MainStation-OBS'!AQ10</f>
        <v>0</v>
      </c>
      <c r="J10">
        <f>'MainStation-OBS'!AS10</f>
        <v>3.5</v>
      </c>
      <c r="K10">
        <f>'MainStation-OBS'!AU10</f>
        <v>3.5</v>
      </c>
      <c r="L10">
        <f>'MainStation-OBS'!AW10</f>
        <v>3.5</v>
      </c>
      <c r="M10">
        <f>'MainStation-OBS'!AY10</f>
        <v>3.48</v>
      </c>
      <c r="N10" s="138">
        <f>'MainStation-OBS'!BA10</f>
        <v>3.46</v>
      </c>
      <c r="O10" s="138">
        <f>'MainStation-OBS'!BC10</f>
        <v>3.44</v>
      </c>
      <c r="P10" s="138">
        <f>'MainStation-OBS'!BE10</f>
        <v>3.42</v>
      </c>
      <c r="Q10" s="138">
        <f>'MainStation-OBS'!BG10</f>
        <v>3.4</v>
      </c>
      <c r="R10" s="138">
        <f>'MainStation-OBS'!BI10</f>
        <v>3.38</v>
      </c>
      <c r="S10" s="138">
        <f>'MainStation-OBS'!BK10</f>
        <v>3.32</v>
      </c>
      <c r="U10" s="138">
        <f>'MainStation-OBS'!BM10</f>
        <v>3.2399999999999998</v>
      </c>
      <c r="W10" s="138">
        <f>'MainStation-OBS'!BO10</f>
        <v>0</v>
      </c>
      <c r="Y10" s="138">
        <f>'MainStation-OBS'!BQ10</f>
        <v>0</v>
      </c>
    </row>
    <row r="11" spans="1:25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'MainStation-OBS'!AK11</f>
        <v>0</v>
      </c>
      <c r="G11">
        <f>'MainStation-OBS'!AM11</f>
        <v>1.94</v>
      </c>
      <c r="H11">
        <f>'MainStation-OBS'!AO11</f>
        <v>1.94</v>
      </c>
      <c r="I11">
        <f>'MainStation-OBS'!AQ11</f>
        <v>1.94</v>
      </c>
      <c r="J11">
        <f>'MainStation-OBS'!AS11</f>
        <v>3.5</v>
      </c>
      <c r="K11">
        <f>'MainStation-OBS'!AU11</f>
        <v>3.5</v>
      </c>
      <c r="L11">
        <f>'MainStation-OBS'!AW11</f>
        <v>3.5</v>
      </c>
      <c r="M11">
        <f>'MainStation-OBS'!AY11</f>
        <v>3.48</v>
      </c>
      <c r="N11" s="138">
        <f>'MainStation-OBS'!BA11</f>
        <v>3.46</v>
      </c>
      <c r="O11" s="138">
        <f>'MainStation-OBS'!BC11</f>
        <v>3.44</v>
      </c>
      <c r="P11" s="138">
        <f>'MainStation-OBS'!BE11</f>
        <v>3.42</v>
      </c>
      <c r="Q11" s="138">
        <f>'MainStation-OBS'!BG11</f>
        <v>3.4</v>
      </c>
      <c r="R11" s="138">
        <f>'MainStation-OBS'!BI11</f>
        <v>3.38</v>
      </c>
      <c r="S11" s="138">
        <f>'MainStation-OBS'!BK11</f>
        <v>3.32</v>
      </c>
      <c r="U11" s="138">
        <f>'MainStation-OBS'!BM11</f>
        <v>3.2399999999999998</v>
      </c>
      <c r="W11" s="138">
        <f>'MainStation-OBS'!BO11</f>
        <v>0</v>
      </c>
      <c r="Y11" s="138">
        <f>'MainStation-OBS'!BQ11</f>
        <v>0</v>
      </c>
    </row>
    <row r="12" spans="1:25">
      <c r="D12">
        <v>10</v>
      </c>
      <c r="F12">
        <f>'MainStation-OBS'!AK12</f>
        <v>0</v>
      </c>
      <c r="G12">
        <f>'MainStation-OBS'!AM12</f>
        <v>0</v>
      </c>
      <c r="H12">
        <f>'MainStation-OBS'!AO12</f>
        <v>0</v>
      </c>
      <c r="I12">
        <f>'MainStation-OBS'!AQ12</f>
        <v>0</v>
      </c>
      <c r="N12" s="138">
        <f>'MainStation-OBS'!BA12</f>
        <v>0</v>
      </c>
      <c r="O12" s="138">
        <f>'MainStation-OBS'!BC12</f>
        <v>0</v>
      </c>
      <c r="P12" s="138">
        <f>'MainStation-OBS'!BE12</f>
        <v>0</v>
      </c>
      <c r="Q12" s="138">
        <f>'MainStation-OBS'!BG12</f>
        <v>0</v>
      </c>
      <c r="R12" s="138">
        <f>'MainStation-OBS'!BI12</f>
        <v>0</v>
      </c>
      <c r="S12" s="138">
        <f>'MainStation-OBS'!BK12</f>
        <v>0</v>
      </c>
      <c r="U12" s="138">
        <f>'MainStation-OBS'!BM12</f>
        <v>0</v>
      </c>
      <c r="W12" s="138">
        <f>'MainStation-OBS'!BO12</f>
        <v>0</v>
      </c>
      <c r="Y12" s="138">
        <f>'MainStation-OBS'!BQ12</f>
        <v>0</v>
      </c>
    </row>
    <row r="13" spans="1:25">
      <c r="B13" t="str">
        <f>'MainStation-OBS'!B13</f>
        <v>ด้านตะวันออก</v>
      </c>
      <c r="D13">
        <v>11</v>
      </c>
      <c r="F13">
        <f>'MainStation-OBS'!AK13</f>
        <v>0</v>
      </c>
      <c r="G13">
        <f>'MainStation-OBS'!AM13</f>
        <v>0</v>
      </c>
      <c r="H13">
        <f>'MainStation-OBS'!AO13</f>
        <v>0</v>
      </c>
      <c r="I13">
        <f>'MainStation-OBS'!AQ13</f>
        <v>0</v>
      </c>
      <c r="N13" s="138">
        <f>'MainStation-OBS'!BA13</f>
        <v>0</v>
      </c>
      <c r="O13" s="138">
        <f>'MainStation-OBS'!BC13</f>
        <v>0</v>
      </c>
      <c r="P13" s="138">
        <f>'MainStation-OBS'!BE13</f>
        <v>0</v>
      </c>
      <c r="Q13" s="138">
        <f>'MainStation-OBS'!BG13</f>
        <v>0</v>
      </c>
      <c r="R13" s="138">
        <f>'MainStation-OBS'!BI13</f>
        <v>0</v>
      </c>
      <c r="S13" s="138">
        <f>'MainStation-OBS'!BK13</f>
        <v>0</v>
      </c>
      <c r="U13" s="138">
        <f>'MainStation-OBS'!BM13</f>
        <v>0</v>
      </c>
      <c r="W13" s="138">
        <f>'MainStation-OBS'!BO13</f>
        <v>0</v>
      </c>
      <c r="Y13" s="138">
        <f>'MainStation-OBS'!BQ13</f>
        <v>0</v>
      </c>
    </row>
    <row r="14" spans="1:25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'MainStation-OBS'!AK14</f>
        <v>1.92</v>
      </c>
      <c r="G14">
        <f>'MainStation-OBS'!AM14</f>
        <v>2</v>
      </c>
      <c r="H14">
        <f>'MainStation-OBS'!AO14</f>
        <v>2.0499999999999998</v>
      </c>
      <c r="I14">
        <f>'MainStation-OBS'!AQ14</f>
        <v>2.02</v>
      </c>
      <c r="J14">
        <f>'MainStation-OBS'!AS14</f>
        <v>2.04</v>
      </c>
      <c r="K14">
        <f>'MainStation-OBS'!AU14</f>
        <v>2.06</v>
      </c>
      <c r="L14">
        <f>'MainStation-OBS'!AW14</f>
        <v>2.0499999999999998</v>
      </c>
      <c r="M14">
        <f>'MainStation-OBS'!AY14</f>
        <v>2.06</v>
      </c>
      <c r="N14" s="138">
        <f>'MainStation-OBS'!BA14</f>
        <v>2.02</v>
      </c>
      <c r="O14" s="138">
        <f>'MainStation-OBS'!BC14</f>
        <v>2.02</v>
      </c>
      <c r="P14" s="138">
        <f>'MainStation-OBS'!BE14</f>
        <v>2.0099999999999998</v>
      </c>
      <c r="Q14" s="138">
        <f>'MainStation-OBS'!BG14</f>
        <v>1.97</v>
      </c>
      <c r="R14" s="138">
        <f>'MainStation-OBS'!BI14</f>
        <v>1.95</v>
      </c>
      <c r="S14" s="138">
        <f>'MainStation-OBS'!BK14</f>
        <v>1.88</v>
      </c>
      <c r="U14" s="138">
        <f>'MainStation-OBS'!BM14</f>
        <v>1.79</v>
      </c>
      <c r="W14" s="138">
        <f>'MainStation-OBS'!BO14</f>
        <v>0</v>
      </c>
      <c r="Y14" s="138">
        <f>'MainStation-OBS'!BQ14</f>
        <v>0</v>
      </c>
    </row>
    <row r="15" spans="1:25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'MainStation-OBS'!AK15</f>
        <v>0</v>
      </c>
      <c r="G15">
        <f>'MainStation-OBS'!AM15</f>
        <v>0.71</v>
      </c>
      <c r="H15">
        <f>'MainStation-OBS'!AO15</f>
        <v>0.76</v>
      </c>
      <c r="I15">
        <f>'MainStation-OBS'!AQ15</f>
        <v>0.84</v>
      </c>
      <c r="J15">
        <f>'MainStation-OBS'!AS15</f>
        <v>0.88</v>
      </c>
      <c r="K15">
        <f>'MainStation-OBS'!AU15</f>
        <v>0.92</v>
      </c>
      <c r="L15">
        <f>'MainStation-OBS'!AW15</f>
        <v>0.97</v>
      </c>
      <c r="M15">
        <f>'MainStation-OBS'!AY15</f>
        <v>1.01</v>
      </c>
      <c r="N15" s="138">
        <f>'MainStation-OBS'!BA15</f>
        <v>1.02</v>
      </c>
      <c r="O15" s="138">
        <f>'MainStation-OBS'!BC15</f>
        <v>1.04</v>
      </c>
      <c r="P15" s="138">
        <f>'MainStation-OBS'!BE15</f>
        <v>1.04</v>
      </c>
      <c r="Q15" s="138">
        <f>'MainStation-OBS'!BG15</f>
        <v>1.03</v>
      </c>
      <c r="R15" s="138">
        <f>'MainStation-OBS'!BI15</f>
        <v>1.02</v>
      </c>
      <c r="S15" s="138">
        <f>'MainStation-OBS'!BK15</f>
        <v>1</v>
      </c>
      <c r="U15" s="138">
        <f>'MainStation-OBS'!BM15</f>
        <v>0.9</v>
      </c>
      <c r="W15" s="138">
        <f>'MainStation-OBS'!BO15</f>
        <v>0</v>
      </c>
      <c r="Y15" s="138">
        <f>'MainStation-OBS'!BQ15</f>
        <v>0</v>
      </c>
    </row>
    <row r="16" spans="1:25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'MainStation-OBS'!AK16</f>
        <v>1.5</v>
      </c>
      <c r="G16">
        <f>'MainStation-OBS'!AM16</f>
        <v>1.55</v>
      </c>
      <c r="H16">
        <f>'MainStation-OBS'!AO16</f>
        <v>1.61</v>
      </c>
      <c r="I16">
        <f>'MainStation-OBS'!AQ16</f>
        <v>1.64</v>
      </c>
      <c r="J16">
        <f>'MainStation-OBS'!AS16</f>
        <v>1.65</v>
      </c>
      <c r="K16">
        <f>'MainStation-OBS'!AU16</f>
        <v>1.65</v>
      </c>
      <c r="L16">
        <f>'MainStation-OBS'!AW16</f>
        <v>1.66</v>
      </c>
      <c r="M16">
        <f>'MainStation-OBS'!AY16</f>
        <v>1.65</v>
      </c>
      <c r="N16" s="138">
        <f>'MainStation-OBS'!BA16</f>
        <v>1.65</v>
      </c>
      <c r="O16" s="138">
        <f>'MainStation-OBS'!BC16</f>
        <v>1.64</v>
      </c>
      <c r="P16" s="138">
        <f>'MainStation-OBS'!BE16</f>
        <v>1.63</v>
      </c>
      <c r="Q16" s="138">
        <f>'MainStation-OBS'!BG16</f>
        <v>1.61</v>
      </c>
      <c r="R16" s="138">
        <f>'MainStation-OBS'!BI16</f>
        <v>1.59</v>
      </c>
      <c r="S16" s="138">
        <f>'MainStation-OBS'!BK16</f>
        <v>1.56</v>
      </c>
      <c r="U16" s="138">
        <f>'MainStation-OBS'!BM16</f>
        <v>1.46</v>
      </c>
      <c r="W16" s="138">
        <f>'MainStation-OBS'!BO16</f>
        <v>0</v>
      </c>
      <c r="Y16" s="138">
        <f>'MainStation-OBS'!BQ16</f>
        <v>0</v>
      </c>
    </row>
    <row r="17" spans="1:25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'MainStation-OBS'!AK17</f>
        <v>1.72</v>
      </c>
      <c r="G17">
        <f>'MainStation-OBS'!AM17</f>
        <v>1.73</v>
      </c>
      <c r="H17">
        <f>'MainStation-OBS'!AO17</f>
        <v>1.73</v>
      </c>
      <c r="I17">
        <f>'MainStation-OBS'!AQ17</f>
        <v>1.83</v>
      </c>
      <c r="J17">
        <f>'MainStation-OBS'!AS17</f>
        <v>1.81</v>
      </c>
      <c r="K17">
        <f>'MainStation-OBS'!AU17</f>
        <v>1.82</v>
      </c>
      <c r="L17">
        <f>'MainStation-OBS'!AW17</f>
        <v>1.84</v>
      </c>
      <c r="M17">
        <f>'MainStation-OBS'!AY17</f>
        <v>1.85</v>
      </c>
      <c r="N17" s="138">
        <f>'MainStation-OBS'!BA17</f>
        <v>1.85</v>
      </c>
      <c r="O17" s="138">
        <f>'MainStation-OBS'!BC17</f>
        <v>1.83</v>
      </c>
      <c r="P17" s="138">
        <f>'MainStation-OBS'!BE17</f>
        <v>1.82</v>
      </c>
      <c r="Q17" s="138">
        <f>'MainStation-OBS'!BG17</f>
        <v>1.82</v>
      </c>
      <c r="R17" s="138">
        <f>'MainStation-OBS'!BI17</f>
        <v>1.81</v>
      </c>
      <c r="S17" s="138">
        <f>'MainStation-OBS'!BK17</f>
        <v>1.79</v>
      </c>
      <c r="U17" s="138">
        <f>'MainStation-OBS'!BM17</f>
        <v>1.71</v>
      </c>
      <c r="W17" s="138">
        <f>'MainStation-OBS'!BO17</f>
        <v>0</v>
      </c>
      <c r="Y17" s="138">
        <f>'MainStation-OBS'!BQ17</f>
        <v>0</v>
      </c>
    </row>
    <row r="18" spans="1:25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'MainStation-OBS'!AK18</f>
        <v>0</v>
      </c>
      <c r="G18">
        <f>'MainStation-OBS'!AM18</f>
        <v>0</v>
      </c>
      <c r="H18">
        <f>'MainStation-OBS'!AO18</f>
        <v>0</v>
      </c>
      <c r="I18">
        <f>'MainStation-OBS'!AQ18</f>
        <v>0</v>
      </c>
      <c r="J18">
        <f>'MainStation-OBS'!AS18</f>
        <v>0</v>
      </c>
      <c r="K18">
        <f>'MainStation-OBS'!AU18</f>
        <v>0</v>
      </c>
      <c r="L18">
        <f>'MainStation-OBS'!AW18</f>
        <v>0</v>
      </c>
      <c r="M18">
        <f>'MainStation-OBS'!AY18</f>
        <v>0</v>
      </c>
      <c r="N18" s="138">
        <f>'MainStation-OBS'!BA18</f>
        <v>0</v>
      </c>
      <c r="O18" s="138">
        <f>'MainStation-OBS'!BC18</f>
        <v>0</v>
      </c>
      <c r="P18" s="138">
        <f>'MainStation-OBS'!BE18</f>
        <v>0</v>
      </c>
      <c r="Q18" s="138">
        <f>'MainStation-OBS'!BG18</f>
        <v>0</v>
      </c>
      <c r="R18" s="138">
        <f>'MainStation-OBS'!BI18</f>
        <v>0</v>
      </c>
      <c r="S18" s="138">
        <f>'MainStation-OBS'!BK18</f>
        <v>0</v>
      </c>
      <c r="U18" s="138">
        <f>'MainStation-OBS'!BM18</f>
        <v>0</v>
      </c>
      <c r="W18" s="138">
        <f>'MainStation-OBS'!BO18</f>
        <v>0</v>
      </c>
      <c r="Y18" s="138">
        <f>'MainStation-OBS'!BQ18</f>
        <v>0</v>
      </c>
    </row>
    <row r="19" spans="1:25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'MainStation-OBS'!AK19</f>
        <v>0.5</v>
      </c>
      <c r="G19">
        <f>'MainStation-OBS'!AM19</f>
        <v>0.5</v>
      </c>
      <c r="H19">
        <f>'MainStation-OBS'!AO19</f>
        <v>0.51</v>
      </c>
      <c r="I19">
        <f>'MainStation-OBS'!AQ19</f>
        <v>0.56000000000000005</v>
      </c>
      <c r="J19">
        <f>'MainStation-OBS'!AS19</f>
        <v>0.56000000000000005</v>
      </c>
      <c r="K19">
        <f>'MainStation-OBS'!AU19</f>
        <v>0.61</v>
      </c>
      <c r="L19">
        <f>'MainStation-OBS'!AW19</f>
        <v>0.64</v>
      </c>
      <c r="M19">
        <f>'MainStation-OBS'!AY19</f>
        <v>0.67</v>
      </c>
      <c r="N19" s="138">
        <f>'MainStation-OBS'!BA19</f>
        <v>0.68</v>
      </c>
      <c r="O19" s="138">
        <f>'MainStation-OBS'!BC19</f>
        <v>0.7</v>
      </c>
      <c r="P19" s="138">
        <f>'MainStation-OBS'!BE19</f>
        <v>0.7</v>
      </c>
      <c r="Q19" s="138">
        <f>'MainStation-OBS'!BG19</f>
        <v>0.71</v>
      </c>
      <c r="R19" s="138">
        <f>'MainStation-OBS'!BI19</f>
        <v>0.71</v>
      </c>
      <c r="S19" s="138">
        <f>'MainStation-OBS'!BK19</f>
        <v>0.69</v>
      </c>
      <c r="U19" s="138">
        <f>'MainStation-OBS'!BM19</f>
        <v>0.63</v>
      </c>
      <c r="W19" s="138">
        <f>'MainStation-OBS'!BO19</f>
        <v>0</v>
      </c>
      <c r="Y19" s="138">
        <f>'MainStation-OBS'!BQ19</f>
        <v>0</v>
      </c>
    </row>
    <row r="20" spans="1:25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'MainStation-OBS'!AK20</f>
        <v>-1.4</v>
      </c>
      <c r="G20">
        <f>'MainStation-OBS'!AM20</f>
        <v>0</v>
      </c>
      <c r="H20">
        <f>'MainStation-OBS'!AO20</f>
        <v>0</v>
      </c>
      <c r="I20">
        <f>'MainStation-OBS'!AQ20</f>
        <v>0</v>
      </c>
      <c r="J20">
        <f>'MainStation-OBS'!AS20</f>
        <v>0</v>
      </c>
      <c r="K20">
        <f>'MainStation-OBS'!AU20</f>
        <v>0</v>
      </c>
      <c r="L20">
        <f>'MainStation-OBS'!AW20</f>
        <v>0</v>
      </c>
      <c r="M20">
        <f>'MainStation-OBS'!AY20</f>
        <v>0</v>
      </c>
      <c r="N20" s="138">
        <f>'MainStation-OBS'!BA20</f>
        <v>0</v>
      </c>
      <c r="O20" s="138">
        <f>'MainStation-OBS'!BC20</f>
        <v>0</v>
      </c>
      <c r="P20" s="138">
        <f>'MainStation-OBS'!BE20</f>
        <v>0</v>
      </c>
      <c r="Q20" s="138">
        <f>'MainStation-OBS'!BG20</f>
        <v>0</v>
      </c>
      <c r="R20" s="138">
        <f>'MainStation-OBS'!BI20</f>
        <v>0</v>
      </c>
      <c r="S20" s="138">
        <f>'MainStation-OBS'!BK20</f>
        <v>0</v>
      </c>
      <c r="U20" s="138">
        <f>'MainStation-OBS'!BM20</f>
        <v>0</v>
      </c>
      <c r="W20" s="138">
        <f>'MainStation-OBS'!BO20</f>
        <v>0</v>
      </c>
      <c r="Y20" s="138">
        <f>'MainStation-OBS'!BQ20</f>
        <v>0</v>
      </c>
    </row>
    <row r="21" spans="1:25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'MainStation-OBS'!AK21</f>
        <v>1.36</v>
      </c>
      <c r="G21">
        <f>'MainStation-OBS'!AM21</f>
        <v>1.42</v>
      </c>
      <c r="H21">
        <f>'MainStation-OBS'!AO21</f>
        <v>1.37</v>
      </c>
      <c r="I21">
        <f>'MainStation-OBS'!AQ21</f>
        <v>1.41</v>
      </c>
      <c r="J21">
        <f>'MainStation-OBS'!AS21</f>
        <v>1.39</v>
      </c>
      <c r="K21">
        <f>'MainStation-OBS'!AU21</f>
        <v>1.43</v>
      </c>
      <c r="L21">
        <f>'MainStation-OBS'!AW21</f>
        <v>1.44</v>
      </c>
      <c r="M21">
        <f>'MainStation-OBS'!AY21</f>
        <v>1.43</v>
      </c>
      <c r="N21" s="138">
        <f>'MainStation-OBS'!BA21</f>
        <v>1.42</v>
      </c>
      <c r="O21" s="138">
        <f>'MainStation-OBS'!BC21</f>
        <v>1.41</v>
      </c>
      <c r="P21" s="138">
        <f>'MainStation-OBS'!BE21</f>
        <v>0</v>
      </c>
      <c r="Q21" s="138">
        <f>'MainStation-OBS'!BG21</f>
        <v>0</v>
      </c>
      <c r="R21" s="138">
        <f>'MainStation-OBS'!BI21</f>
        <v>1.4</v>
      </c>
      <c r="S21" s="138">
        <f>'MainStation-OBS'!BK21</f>
        <v>1.38</v>
      </c>
      <c r="U21" s="138">
        <f>'MainStation-OBS'!BM21</f>
        <v>1.3</v>
      </c>
      <c r="W21" s="138">
        <f>'MainStation-OBS'!BO21</f>
        <v>0</v>
      </c>
      <c r="Y21" s="138">
        <f>'MainStation-OBS'!BQ21</f>
        <v>0</v>
      </c>
    </row>
    <row r="22" spans="1:25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'MainStation-OBS'!AK22</f>
        <v>0</v>
      </c>
      <c r="G22">
        <f>'MainStation-OBS'!AM22</f>
        <v>0</v>
      </c>
      <c r="H22">
        <f>'MainStation-OBS'!AO22</f>
        <v>0</v>
      </c>
      <c r="I22">
        <f>'MainStation-OBS'!AQ22</f>
        <v>0</v>
      </c>
      <c r="J22">
        <f>'MainStation-OBS'!AS22</f>
        <v>0</v>
      </c>
      <c r="K22">
        <f>'MainStation-OBS'!AU22</f>
        <v>0</v>
      </c>
      <c r="L22">
        <f>'MainStation-OBS'!AW22</f>
        <v>0</v>
      </c>
      <c r="M22">
        <f>'MainStation-OBS'!AY22</f>
        <v>0</v>
      </c>
      <c r="N22" s="138">
        <f>'MainStation-OBS'!BA22</f>
        <v>0</v>
      </c>
      <c r="O22" s="138">
        <f>'MainStation-OBS'!BC22</f>
        <v>0</v>
      </c>
      <c r="P22" s="138">
        <f>'MainStation-OBS'!BE22</f>
        <v>0</v>
      </c>
      <c r="Q22" s="138">
        <f>'MainStation-OBS'!BG22</f>
        <v>0</v>
      </c>
      <c r="R22" s="138">
        <f>'MainStation-OBS'!BI22</f>
        <v>0</v>
      </c>
      <c r="S22" s="138">
        <f>'MainStation-OBS'!BK22</f>
        <v>0</v>
      </c>
      <c r="U22" s="138">
        <f>'MainStation-OBS'!BM22</f>
        <v>0</v>
      </c>
      <c r="W22" s="138">
        <f>'MainStation-OBS'!BO22</f>
        <v>0</v>
      </c>
      <c r="Y22" s="138">
        <f>'MainStation-OBS'!BQ22</f>
        <v>0</v>
      </c>
    </row>
    <row r="23" spans="1:25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'MainStation-OBS'!AK23</f>
        <v>0</v>
      </c>
      <c r="G23">
        <f>'MainStation-OBS'!AM23</f>
        <v>0</v>
      </c>
      <c r="H23">
        <f>'MainStation-OBS'!AO23</f>
        <v>-0.27</v>
      </c>
      <c r="I23">
        <f>'MainStation-OBS'!AQ23</f>
        <v>-0.27</v>
      </c>
      <c r="J23">
        <f>'MainStation-OBS'!AS23</f>
        <v>-0.13</v>
      </c>
      <c r="K23">
        <f>'MainStation-OBS'!AU23</f>
        <v>-0.11</v>
      </c>
      <c r="L23">
        <f>'MainStation-OBS'!AW23</f>
        <v>-0.08</v>
      </c>
      <c r="M23">
        <f>'MainStation-OBS'!AY23</f>
        <v>-0.1</v>
      </c>
      <c r="N23" s="138">
        <f>'MainStation-OBS'!BA23</f>
        <v>-0.04</v>
      </c>
      <c r="O23" s="138">
        <f>'MainStation-OBS'!BC23</f>
        <v>-0.05</v>
      </c>
      <c r="P23" s="138">
        <f>'MainStation-OBS'!BE23</f>
        <v>-0.05</v>
      </c>
      <c r="Q23" s="138">
        <f>'MainStation-OBS'!BG23</f>
        <v>-0.08</v>
      </c>
      <c r="R23" s="138">
        <f>'MainStation-OBS'!BI23</f>
        <v>-0.11</v>
      </c>
      <c r="S23" s="138">
        <f>'MainStation-OBS'!BK23</f>
        <v>-0.08</v>
      </c>
      <c r="U23" s="138">
        <f>'MainStation-OBS'!BM23</f>
        <v>-0.09</v>
      </c>
      <c r="W23" s="138">
        <f>'MainStation-OBS'!BO23</f>
        <v>0</v>
      </c>
      <c r="Y23" s="138">
        <f>'MainStation-OBS'!BQ23</f>
        <v>0</v>
      </c>
    </row>
    <row r="24" spans="1:25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'MainStation-OBS'!AK24</f>
        <v>0</v>
      </c>
      <c r="G24">
        <f>'MainStation-OBS'!AM24</f>
        <v>0.2</v>
      </c>
      <c r="H24">
        <f>'MainStation-OBS'!AO24</f>
        <v>0.21</v>
      </c>
      <c r="I24">
        <f>'MainStation-OBS'!AQ24</f>
        <v>0.25</v>
      </c>
      <c r="J24">
        <f>'MainStation-OBS'!AS24</f>
        <v>0.28000000000000003</v>
      </c>
      <c r="K24">
        <f>'MainStation-OBS'!AU24</f>
        <v>0.31</v>
      </c>
      <c r="L24">
        <f>'MainStation-OBS'!AW24</f>
        <v>0.34</v>
      </c>
      <c r="M24">
        <f>'MainStation-OBS'!AY24</f>
        <v>0.36</v>
      </c>
      <c r="N24" s="138">
        <f>'MainStation-OBS'!BA24</f>
        <v>0.38</v>
      </c>
      <c r="O24" s="138">
        <f>'MainStation-OBS'!BC24</f>
        <v>0.41</v>
      </c>
      <c r="P24" s="138">
        <f>'MainStation-OBS'!BE24</f>
        <v>0.43</v>
      </c>
      <c r="Q24" s="138">
        <f>'MainStation-OBS'!BG24</f>
        <v>0.44</v>
      </c>
      <c r="R24" s="138">
        <f>'MainStation-OBS'!BI24</f>
        <v>0.45</v>
      </c>
      <c r="S24" s="138">
        <f>'MainStation-OBS'!BK24</f>
        <v>0.45</v>
      </c>
      <c r="U24" s="138">
        <f>'MainStation-OBS'!BM24</f>
        <v>0.4</v>
      </c>
      <c r="W24" s="138">
        <f>'MainStation-OBS'!BO24</f>
        <v>0</v>
      </c>
      <c r="Y24" s="138">
        <f>'MainStation-OBS'!BQ24</f>
        <v>0</v>
      </c>
    </row>
    <row r="25" spans="1:25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'MainStation-OBS'!AK25</f>
        <v>0</v>
      </c>
      <c r="G25">
        <f>'MainStation-OBS'!AM25</f>
        <v>0</v>
      </c>
      <c r="H25">
        <f>'MainStation-OBS'!AO25</f>
        <v>0</v>
      </c>
      <c r="I25">
        <f>'MainStation-OBS'!AQ25</f>
        <v>0</v>
      </c>
      <c r="J25">
        <f>'MainStation-OBS'!AS25</f>
        <v>0</v>
      </c>
      <c r="K25">
        <f>'MainStation-OBS'!AU25</f>
        <v>0</v>
      </c>
      <c r="L25">
        <f>'MainStation-OBS'!AW25</f>
        <v>0</v>
      </c>
      <c r="M25">
        <f>'MainStation-OBS'!AY25</f>
        <v>0</v>
      </c>
      <c r="N25" s="138">
        <f>'MainStation-OBS'!BA25</f>
        <v>0</v>
      </c>
      <c r="O25" s="138">
        <f>'MainStation-OBS'!BC25</f>
        <v>0</v>
      </c>
      <c r="P25" s="138">
        <f>'MainStation-OBS'!BE25</f>
        <v>0</v>
      </c>
      <c r="Q25" s="138">
        <f>'MainStation-OBS'!BG25</f>
        <v>0</v>
      </c>
      <c r="R25" s="138">
        <f>'MainStation-OBS'!BI25</f>
        <v>0</v>
      </c>
      <c r="S25" s="138">
        <f>'MainStation-OBS'!BK25</f>
        <v>0</v>
      </c>
      <c r="U25" s="138" t="str">
        <f>'MainStation-OBS'!BM25</f>
        <v>น้ำขึ้นเล็กน้อย</v>
      </c>
      <c r="W25" s="138">
        <f>'MainStation-OBS'!BO25</f>
        <v>0</v>
      </c>
      <c r="Y25" s="138">
        <f>'MainStation-OBS'!BQ25</f>
        <v>0</v>
      </c>
    </row>
    <row r="26" spans="1:25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'MainStation-OBS'!AK26</f>
        <v>0</v>
      </c>
      <c r="G26">
        <f>'MainStation-OBS'!AM26</f>
        <v>0</v>
      </c>
      <c r="H26">
        <f>'MainStation-OBS'!AO26</f>
        <v>1.1200000000000001</v>
      </c>
      <c r="I26">
        <f>'MainStation-OBS'!AQ26</f>
        <v>0.78</v>
      </c>
      <c r="J26">
        <f>'MainStation-OBS'!AS26</f>
        <v>1.1399999999999999</v>
      </c>
      <c r="K26">
        <f>'MainStation-OBS'!AU26</f>
        <v>1.24</v>
      </c>
      <c r="L26">
        <f>'MainStation-OBS'!AW26</f>
        <v>0</v>
      </c>
      <c r="M26">
        <f>'MainStation-OBS'!AY26</f>
        <v>0</v>
      </c>
      <c r="N26" s="138">
        <f>'MainStation-OBS'!BA26</f>
        <v>0</v>
      </c>
      <c r="O26" s="138">
        <f>'MainStation-OBS'!BC26</f>
        <v>0</v>
      </c>
      <c r="P26" s="138">
        <f>'MainStation-OBS'!BE26</f>
        <v>0</v>
      </c>
      <c r="Q26" s="138">
        <f>'MainStation-OBS'!BG26</f>
        <v>0</v>
      </c>
      <c r="R26" s="138">
        <f>'MainStation-OBS'!BI26</f>
        <v>0</v>
      </c>
      <c r="S26" s="138">
        <f>'MainStation-OBS'!BK26</f>
        <v>0</v>
      </c>
      <c r="U26" s="138">
        <f>'MainStation-OBS'!BM26</f>
        <v>0</v>
      </c>
      <c r="W26" s="138">
        <f>'MainStation-OBS'!BO26</f>
        <v>0</v>
      </c>
      <c r="Y26" s="138">
        <f>'MainStation-OBS'!BQ26</f>
        <v>0</v>
      </c>
    </row>
    <row r="27" spans="1:25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'MainStation-OBS'!AK27</f>
        <v>0</v>
      </c>
      <c r="G27">
        <f>'MainStation-OBS'!AM27</f>
        <v>1.3</v>
      </c>
      <c r="H27">
        <f>'MainStation-OBS'!AO27</f>
        <v>1.36</v>
      </c>
      <c r="I27">
        <f>'MainStation-OBS'!AQ27</f>
        <v>1.27</v>
      </c>
      <c r="J27">
        <f>'MainStation-OBS'!AS27</f>
        <v>1.42</v>
      </c>
      <c r="K27">
        <f>'MainStation-OBS'!AU27</f>
        <v>1.43</v>
      </c>
      <c r="L27">
        <f>'MainStation-OBS'!AW27</f>
        <v>1.45</v>
      </c>
      <c r="M27">
        <f>'MainStation-OBS'!AY27</f>
        <v>1.46</v>
      </c>
      <c r="N27" s="138">
        <f>'MainStation-OBS'!BA27</f>
        <v>1.46</v>
      </c>
      <c r="O27" s="138">
        <f>'MainStation-OBS'!BC27</f>
        <v>1.46</v>
      </c>
      <c r="P27" s="138">
        <f>'MainStation-OBS'!BE27</f>
        <v>1.45</v>
      </c>
      <c r="Q27" s="138">
        <f>'MainStation-OBS'!BG27</f>
        <v>1.4300000000000002</v>
      </c>
      <c r="R27" s="138">
        <f>'MainStation-OBS'!BI27</f>
        <v>1.4100000000000001</v>
      </c>
      <c r="S27" s="138">
        <f>'MainStation-OBS'!BK27</f>
        <v>1.3800000000000001</v>
      </c>
      <c r="U27" s="138">
        <f>'MainStation-OBS'!BM27</f>
        <v>1.28</v>
      </c>
      <c r="W27" s="138">
        <f>'MainStation-OBS'!BO27</f>
        <v>0</v>
      </c>
      <c r="Y27" s="138">
        <f>'MainStation-OBS'!BQ27</f>
        <v>0</v>
      </c>
    </row>
    <row r="28" spans="1:25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'MainStation-OBS'!AK28</f>
        <v>0</v>
      </c>
      <c r="G28">
        <f>'MainStation-OBS'!AM28</f>
        <v>0</v>
      </c>
      <c r="H28">
        <f>'MainStation-OBS'!AO28</f>
        <v>0</v>
      </c>
      <c r="I28">
        <f>'MainStation-OBS'!AQ28</f>
        <v>0</v>
      </c>
      <c r="K28">
        <f>'MainStation-OBS'!AU28</f>
        <v>0</v>
      </c>
      <c r="L28">
        <f>'MainStation-OBS'!AW28</f>
        <v>0</v>
      </c>
      <c r="M28">
        <f>'MainStation-OBS'!AY28</f>
        <v>0</v>
      </c>
      <c r="N28" s="138">
        <f>'MainStation-OBS'!BA28</f>
        <v>0</v>
      </c>
      <c r="O28" s="138">
        <f>'MainStation-OBS'!BC28</f>
        <v>0</v>
      </c>
      <c r="P28" s="138">
        <f>'MainStation-OBS'!BE28</f>
        <v>0</v>
      </c>
      <c r="Q28" s="138">
        <f>'MainStation-OBS'!BG28</f>
        <v>0</v>
      </c>
      <c r="R28" s="138">
        <f>'MainStation-OBS'!BI28</f>
        <v>0</v>
      </c>
      <c r="S28" s="138">
        <f>'MainStation-OBS'!BK28</f>
        <v>0</v>
      </c>
      <c r="U28" s="138">
        <f>'MainStation-OBS'!BM28</f>
        <v>0</v>
      </c>
      <c r="W28" s="138">
        <f>'MainStation-OBS'!BO28</f>
        <v>0</v>
      </c>
      <c r="Y28" s="138">
        <f>'MainStation-OBS'!BQ28</f>
        <v>0</v>
      </c>
    </row>
    <row r="29" spans="1:25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'MainStation-OBS'!AK29</f>
        <v>0</v>
      </c>
      <c r="G29">
        <f>'MainStation-OBS'!AM29</f>
        <v>0</v>
      </c>
      <c r="H29">
        <f>'MainStation-OBS'!AO29</f>
        <v>0</v>
      </c>
      <c r="I29">
        <f>'MainStation-OBS'!AQ29</f>
        <v>0</v>
      </c>
      <c r="K29">
        <f>'MainStation-OBS'!AU29</f>
        <v>0</v>
      </c>
      <c r="L29">
        <f>'MainStation-OBS'!AW29</f>
        <v>0</v>
      </c>
      <c r="M29">
        <f>'MainStation-OBS'!AY29</f>
        <v>0</v>
      </c>
      <c r="N29" s="138">
        <f>'MainStation-OBS'!BA29</f>
        <v>0</v>
      </c>
      <c r="O29" s="138">
        <f>'MainStation-OBS'!BC29</f>
        <v>0</v>
      </c>
      <c r="P29" s="138">
        <f>'MainStation-OBS'!BE29</f>
        <v>0</v>
      </c>
      <c r="Q29" s="138">
        <f>'MainStation-OBS'!BG29</f>
        <v>0</v>
      </c>
      <c r="R29" s="138">
        <f>'MainStation-OBS'!BI29</f>
        <v>0</v>
      </c>
      <c r="S29" s="138">
        <f>'MainStation-OBS'!BK29</f>
        <v>0</v>
      </c>
      <c r="U29" s="138">
        <f>'MainStation-OBS'!BM29</f>
        <v>0</v>
      </c>
      <c r="W29" s="138">
        <f>'MainStation-OBS'!BO29</f>
        <v>0</v>
      </c>
      <c r="Y29" s="138">
        <f>'MainStation-OBS'!BQ29</f>
        <v>0</v>
      </c>
    </row>
    <row r="30" spans="1:25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'MainStation-OBS'!AK30</f>
        <v>0</v>
      </c>
      <c r="G30">
        <f>'MainStation-OBS'!AM30</f>
        <v>0</v>
      </c>
      <c r="H30">
        <f>'MainStation-OBS'!AO30</f>
        <v>0</v>
      </c>
      <c r="I30">
        <f>'MainStation-OBS'!AQ30</f>
        <v>0</v>
      </c>
      <c r="K30">
        <f>'MainStation-OBS'!AU30</f>
        <v>0</v>
      </c>
      <c r="L30">
        <f>'MainStation-OBS'!AW30</f>
        <v>0</v>
      </c>
      <c r="M30">
        <f>'MainStation-OBS'!AY30</f>
        <v>0</v>
      </c>
      <c r="N30" s="138">
        <f>'MainStation-OBS'!BA30</f>
        <v>0</v>
      </c>
      <c r="O30" s="138">
        <f>'MainStation-OBS'!BC30</f>
        <v>0</v>
      </c>
      <c r="P30" s="138">
        <f>'MainStation-OBS'!BE30</f>
        <v>0</v>
      </c>
      <c r="Q30" s="138">
        <f>'MainStation-OBS'!BG30</f>
        <v>0</v>
      </c>
      <c r="R30" s="138">
        <f>'MainStation-OBS'!BI30</f>
        <v>0</v>
      </c>
      <c r="S30" s="138">
        <f>'MainStation-OBS'!BK30</f>
        <v>0</v>
      </c>
      <c r="U30" s="138">
        <f>'MainStation-OBS'!BM30</f>
        <v>0</v>
      </c>
      <c r="W30" s="138">
        <f>'MainStation-OBS'!BO30</f>
        <v>0</v>
      </c>
      <c r="Y30" s="138">
        <f>'MainStation-OBS'!BQ30</f>
        <v>0</v>
      </c>
    </row>
    <row r="31" spans="1:25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'MainStation-OBS'!AK31</f>
        <v>0</v>
      </c>
      <c r="G31">
        <f>'MainStation-OBS'!AM31</f>
        <v>0</v>
      </c>
      <c r="H31">
        <f>'MainStation-OBS'!AO31</f>
        <v>0</v>
      </c>
      <c r="I31">
        <f>'MainStation-OBS'!AQ31</f>
        <v>0</v>
      </c>
      <c r="K31">
        <f>'MainStation-OBS'!AU31</f>
        <v>0.1</v>
      </c>
      <c r="L31">
        <f>'MainStation-OBS'!AW31</f>
        <v>0.12</v>
      </c>
      <c r="M31">
        <f>'MainStation-OBS'!AY31</f>
        <v>0.18</v>
      </c>
      <c r="N31" s="138">
        <f>'MainStation-OBS'!BA31</f>
        <v>0.18</v>
      </c>
      <c r="O31" s="138">
        <f>'MainStation-OBS'!BC31</f>
        <v>0.2</v>
      </c>
      <c r="P31" s="138">
        <f>'MainStation-OBS'!BE31</f>
        <v>0.19</v>
      </c>
      <c r="Q31" s="138">
        <f>'MainStation-OBS'!BG31</f>
        <v>0.2</v>
      </c>
      <c r="R31" s="138">
        <f>'MainStation-OBS'!BI31</f>
        <v>0.21</v>
      </c>
      <c r="S31" s="138">
        <f>'MainStation-OBS'!BK31</f>
        <v>0.2</v>
      </c>
      <c r="U31" s="138">
        <f>'MainStation-OBS'!BM31</f>
        <v>0.19</v>
      </c>
      <c r="W31" s="138">
        <f>'MainStation-OBS'!BO31</f>
        <v>0</v>
      </c>
      <c r="Y31" s="138">
        <f>'MainStation-OBS'!BQ31</f>
        <v>0</v>
      </c>
    </row>
    <row r="32" spans="1:25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'MainStation-OBS'!AK32</f>
        <v>0</v>
      </c>
      <c r="G32">
        <f>'MainStation-OBS'!AM32</f>
        <v>0</v>
      </c>
      <c r="H32">
        <f>'MainStation-OBS'!AO32</f>
        <v>0</v>
      </c>
      <c r="I32">
        <f>'MainStation-OBS'!AQ32</f>
        <v>0</v>
      </c>
      <c r="K32">
        <f>'MainStation-OBS'!AU32</f>
        <v>0</v>
      </c>
      <c r="L32">
        <f>'MainStation-OBS'!AW32</f>
        <v>0</v>
      </c>
      <c r="M32">
        <f>'MainStation-OBS'!AY32</f>
        <v>0</v>
      </c>
      <c r="N32" s="138">
        <f>'MainStation-OBS'!BA32</f>
        <v>0</v>
      </c>
      <c r="O32" s="138">
        <f>'MainStation-OBS'!BC32</f>
        <v>0</v>
      </c>
      <c r="P32" s="138">
        <f>'MainStation-OBS'!BE32</f>
        <v>0</v>
      </c>
      <c r="Q32" s="138">
        <f>'MainStation-OBS'!BG32</f>
        <v>0</v>
      </c>
      <c r="R32" s="138">
        <f>'MainStation-OBS'!BI32</f>
        <v>0</v>
      </c>
      <c r="S32" s="138">
        <f>'MainStation-OBS'!BK32</f>
        <v>0</v>
      </c>
      <c r="U32" s="138">
        <f>'MainStation-OBS'!BM32</f>
        <v>0</v>
      </c>
      <c r="W32" s="138">
        <f>'MainStation-OBS'!BO32</f>
        <v>0</v>
      </c>
      <c r="Y32" s="138">
        <f>'MainStation-OBS'!BQ32</f>
        <v>0</v>
      </c>
    </row>
    <row r="33" spans="1:25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'MainStation-OBS'!AK33</f>
        <v>0</v>
      </c>
      <c r="G33">
        <f>'MainStation-OBS'!AM33</f>
        <v>0</v>
      </c>
      <c r="H33">
        <f>'MainStation-OBS'!AO33</f>
        <v>0</v>
      </c>
      <c r="I33">
        <f>'MainStation-OBS'!AQ33</f>
        <v>0</v>
      </c>
      <c r="K33">
        <f>'MainStation-OBS'!AU33</f>
        <v>0</v>
      </c>
      <c r="L33">
        <f>'MainStation-OBS'!AW33</f>
        <v>0</v>
      </c>
      <c r="M33">
        <f>'MainStation-OBS'!AY33</f>
        <v>0</v>
      </c>
      <c r="N33" s="138">
        <f>'MainStation-OBS'!BA33</f>
        <v>0</v>
      </c>
      <c r="O33" s="138">
        <f>'MainStation-OBS'!BC33</f>
        <v>0</v>
      </c>
      <c r="P33" s="138">
        <f>'MainStation-OBS'!BE33</f>
        <v>0</v>
      </c>
      <c r="Q33" s="138">
        <f>'MainStation-OBS'!BG33</f>
        <v>0</v>
      </c>
      <c r="R33" s="138">
        <f>'MainStation-OBS'!BI33</f>
        <v>0</v>
      </c>
      <c r="S33" s="138">
        <f>'MainStation-OBS'!BK33</f>
        <v>0</v>
      </c>
      <c r="U33" s="138">
        <f>'MainStation-OBS'!BM33</f>
        <v>0</v>
      </c>
      <c r="W33" s="138">
        <f>'MainStation-OBS'!BO33</f>
        <v>0</v>
      </c>
      <c r="Y33" s="138">
        <f>'MainStation-OBS'!BQ33</f>
        <v>0</v>
      </c>
    </row>
    <row r="34" spans="1:25">
      <c r="D34">
        <v>32</v>
      </c>
      <c r="E34">
        <f>'MainStation-OBS'!AH34</f>
        <v>0</v>
      </c>
      <c r="F34">
        <f>'MainStation-OBS'!AK34</f>
        <v>0</v>
      </c>
      <c r="G34">
        <f>'MainStation-OBS'!AM34</f>
        <v>0</v>
      </c>
      <c r="H34">
        <f>'MainStation-OBS'!AO34</f>
        <v>0</v>
      </c>
      <c r="I34">
        <f>'MainStation-OBS'!AQ34</f>
        <v>0</v>
      </c>
      <c r="N34" s="138"/>
      <c r="O34" s="138"/>
      <c r="P34" s="138"/>
      <c r="Q34" s="138"/>
      <c r="R34" s="138"/>
      <c r="S34" s="138">
        <f>'MainStation-OBS'!BK34</f>
        <v>0</v>
      </c>
      <c r="U34" s="138">
        <f>'MainStation-OBS'!BM34</f>
        <v>0</v>
      </c>
      <c r="W34" s="138">
        <f>'MainStation-OBS'!BO34</f>
        <v>0</v>
      </c>
      <c r="Y34" s="138">
        <f>'MainStation-OBS'!BQ34</f>
        <v>0</v>
      </c>
    </row>
    <row r="35" spans="1:25">
      <c r="D35">
        <v>33</v>
      </c>
      <c r="E35">
        <f>'MainStation-OBS'!AH35</f>
        <v>0</v>
      </c>
      <c r="F35">
        <f>'MainStation-OBS'!AK35</f>
        <v>0</v>
      </c>
      <c r="G35">
        <f>'MainStation-OBS'!AM35</f>
        <v>0</v>
      </c>
      <c r="H35">
        <f>'MainStation-OBS'!AO35</f>
        <v>0</v>
      </c>
      <c r="I35">
        <f>'MainStation-OBS'!AQ35</f>
        <v>0</v>
      </c>
      <c r="N35" s="138"/>
      <c r="O35" s="138"/>
      <c r="P35" s="138"/>
      <c r="Q35" s="138"/>
      <c r="R35" s="138"/>
      <c r="S35" s="138">
        <f>'MainStation-OBS'!BK35</f>
        <v>0</v>
      </c>
      <c r="U35" s="138">
        <f>'MainStation-OBS'!BM35</f>
        <v>0</v>
      </c>
      <c r="W35" s="138">
        <f>'MainStation-OBS'!BO35</f>
        <v>0</v>
      </c>
      <c r="Y35" s="138">
        <f>'MainStation-OBS'!BQ35</f>
        <v>0</v>
      </c>
    </row>
    <row r="36" spans="1:25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'MainStation-OBS'!AK36</f>
        <v>0</v>
      </c>
      <c r="G36">
        <f>'MainStation-OBS'!AM36</f>
        <v>0</v>
      </c>
      <c r="H36">
        <f>'MainStation-OBS'!AO36</f>
        <v>0</v>
      </c>
      <c r="I36">
        <f>'MainStation-OBS'!AQ36</f>
        <v>0</v>
      </c>
      <c r="N36" s="138"/>
      <c r="O36" s="138"/>
      <c r="P36" s="138"/>
      <c r="Q36" s="138"/>
      <c r="R36" s="138"/>
      <c r="S36" s="138">
        <f>'MainStation-OBS'!BK36</f>
        <v>0</v>
      </c>
      <c r="U36" s="138">
        <f>'MainStation-OBS'!BM36</f>
        <v>0</v>
      </c>
      <c r="W36" s="138">
        <f>'MainStation-OBS'!BO36</f>
        <v>0</v>
      </c>
      <c r="Y36" s="138">
        <f>'MainStation-OBS'!BQ36</f>
        <v>0</v>
      </c>
    </row>
    <row r="37" spans="1:25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'MainStation-OBS'!AH37</f>
        <v>2.63</v>
      </c>
      <c r="F37">
        <f>'MainStation-OBS'!AK37</f>
        <v>2.83</v>
      </c>
      <c r="G37">
        <f>'MainStation-OBS'!AM37</f>
        <v>2.82</v>
      </c>
      <c r="H37">
        <f>'MainStation-OBS'!AO37</f>
        <v>2.83</v>
      </c>
      <c r="I37">
        <f>'MainStation-OBS'!AQ37</f>
        <v>2.82</v>
      </c>
      <c r="J37">
        <f>'MainStation-OBS'!AS37</f>
        <v>2.81</v>
      </c>
      <c r="K37">
        <f>'MainStation-OBS'!AU37</f>
        <v>2.79</v>
      </c>
      <c r="L37">
        <f>'MainStation-OBS'!AW37</f>
        <v>2.79</v>
      </c>
      <c r="M37">
        <f>'MainStation-OBS'!AY37</f>
        <v>2.79</v>
      </c>
      <c r="N37" s="138">
        <f>'MainStation-OBS'!BA37</f>
        <v>2.81</v>
      </c>
      <c r="O37" s="138">
        <f>'MainStation-OBS'!BC37</f>
        <v>2.79</v>
      </c>
      <c r="P37" s="138">
        <f>'MainStation-OBS'!BE37</f>
        <v>2.79</v>
      </c>
      <c r="Q37" s="138">
        <f>'MainStation-OBS'!BG37</f>
        <v>2.78</v>
      </c>
      <c r="R37" s="138">
        <f>'MainStation-OBS'!BI37</f>
        <v>2.77</v>
      </c>
      <c r="S37" s="138">
        <f>'MainStation-OBS'!BK37</f>
        <v>2.74</v>
      </c>
      <c r="U37" s="138">
        <f>'MainStation-OBS'!BM37</f>
        <v>2.62</v>
      </c>
      <c r="W37" s="138">
        <f>'MainStation-OBS'!BO37</f>
        <v>0</v>
      </c>
      <c r="Y37" s="138">
        <f>'MainStation-OBS'!BQ37</f>
        <v>0</v>
      </c>
    </row>
    <row r="38" spans="1:25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'MainStation-OBS'!AK38</f>
        <v>0</v>
      </c>
      <c r="G38">
        <f>'MainStation-OBS'!AM38</f>
        <v>0</v>
      </c>
      <c r="H38">
        <f>'MainStation-OBS'!AO38</f>
        <v>0</v>
      </c>
      <c r="I38">
        <f>'MainStation-OBS'!AQ38</f>
        <v>0</v>
      </c>
      <c r="J38">
        <f>'MainStation-OBS'!AS38</f>
        <v>0</v>
      </c>
      <c r="K38">
        <f>'MainStation-OBS'!AU38</f>
        <v>0</v>
      </c>
      <c r="L38">
        <f>'MainStation-OBS'!AW38</f>
        <v>0</v>
      </c>
      <c r="M38">
        <f>'MainStation-OBS'!AY38</f>
        <v>0</v>
      </c>
      <c r="N38" s="138">
        <f>'MainStation-OBS'!BA38</f>
        <v>0</v>
      </c>
      <c r="O38" s="138">
        <f>'MainStation-OBS'!BC38</f>
        <v>0</v>
      </c>
      <c r="P38" s="138">
        <f>'MainStation-OBS'!BE38</f>
        <v>0</v>
      </c>
      <c r="Q38" s="138">
        <f>'MainStation-OBS'!BG38</f>
        <v>0</v>
      </c>
      <c r="R38" s="138">
        <f>'MainStation-OBS'!BI38</f>
        <v>0</v>
      </c>
      <c r="S38" s="138">
        <f>'MainStation-OBS'!BK38</f>
        <v>0</v>
      </c>
      <c r="U38" s="138">
        <f>'MainStation-OBS'!BM38</f>
        <v>0</v>
      </c>
      <c r="W38" s="138">
        <f>'MainStation-OBS'!BO38</f>
        <v>0</v>
      </c>
      <c r="Y38" s="138">
        <f>'MainStation-OBS'!BQ38</f>
        <v>0</v>
      </c>
    </row>
    <row r="39" spans="1:25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'MainStation-OBS'!AK39</f>
        <v>0</v>
      </c>
      <c r="G39">
        <f>'MainStation-OBS'!AM39</f>
        <v>0</v>
      </c>
      <c r="H39">
        <f>'MainStation-OBS'!AO39</f>
        <v>0</v>
      </c>
      <c r="I39">
        <f>'MainStation-OBS'!AQ39</f>
        <v>0</v>
      </c>
      <c r="J39">
        <f>'MainStation-OBS'!AS39</f>
        <v>0</v>
      </c>
      <c r="K39">
        <f>'MainStation-OBS'!AU39</f>
        <v>0</v>
      </c>
      <c r="L39">
        <f>'MainStation-OBS'!AW39</f>
        <v>0</v>
      </c>
      <c r="M39">
        <f>'MainStation-OBS'!AY39</f>
        <v>0</v>
      </c>
      <c r="N39" s="138">
        <f>'MainStation-OBS'!BA39</f>
        <v>0</v>
      </c>
      <c r="O39" s="138">
        <f>'MainStation-OBS'!BC39</f>
        <v>0</v>
      </c>
      <c r="P39" s="138">
        <f>'MainStation-OBS'!BE39</f>
        <v>0</v>
      </c>
      <c r="Q39" s="138">
        <f>'MainStation-OBS'!BG39</f>
        <v>0</v>
      </c>
      <c r="R39" s="138">
        <f>'MainStation-OBS'!BI39</f>
        <v>0</v>
      </c>
      <c r="S39" s="138">
        <f>'MainStation-OBS'!BK39</f>
        <v>0</v>
      </c>
      <c r="U39" s="138">
        <f>'MainStation-OBS'!BM39</f>
        <v>0</v>
      </c>
      <c r="W39" s="138">
        <f>'MainStation-OBS'!BO39</f>
        <v>0</v>
      </c>
      <c r="Y39" s="138">
        <f>'MainStation-OBS'!BQ39</f>
        <v>0</v>
      </c>
    </row>
    <row r="40" spans="1:25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'MainStation-OBS'!AK40</f>
        <v>0</v>
      </c>
      <c r="G40">
        <f>'MainStation-OBS'!AM40</f>
        <v>0</v>
      </c>
      <c r="H40">
        <f>'MainStation-OBS'!AO40</f>
        <v>0</v>
      </c>
      <c r="I40">
        <f>'MainStation-OBS'!AQ40</f>
        <v>0</v>
      </c>
      <c r="J40">
        <f>'MainStation-OBS'!AS40</f>
        <v>0</v>
      </c>
      <c r="K40">
        <f>'MainStation-OBS'!AU40</f>
        <v>0</v>
      </c>
      <c r="L40">
        <f>'MainStation-OBS'!AW40</f>
        <v>0</v>
      </c>
      <c r="M40">
        <f>'MainStation-OBS'!AY40</f>
        <v>0</v>
      </c>
      <c r="N40" s="138">
        <f>'MainStation-OBS'!BA40</f>
        <v>0</v>
      </c>
      <c r="O40" s="138">
        <f>'MainStation-OBS'!BC40</f>
        <v>0</v>
      </c>
      <c r="P40" s="138">
        <f>'MainStation-OBS'!BE40</f>
        <v>0</v>
      </c>
      <c r="Q40" s="138">
        <f>'MainStation-OBS'!BG40</f>
        <v>0</v>
      </c>
      <c r="R40" s="138">
        <f>'MainStation-OBS'!BI40</f>
        <v>0</v>
      </c>
      <c r="S40" s="138">
        <f>'MainStation-OBS'!BK40</f>
        <v>0</v>
      </c>
      <c r="U40" s="138">
        <f>'MainStation-OBS'!BM40</f>
        <v>0</v>
      </c>
      <c r="W40" s="138">
        <f>'MainStation-OBS'!BO40</f>
        <v>0</v>
      </c>
      <c r="Y40" s="138">
        <f>'MainStation-OBS'!BQ40</f>
        <v>0</v>
      </c>
    </row>
    <row r="41" spans="1:25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'MainStation-OBS'!AK41</f>
        <v>0</v>
      </c>
      <c r="G41">
        <f>'MainStation-OBS'!AM41</f>
        <v>0</v>
      </c>
      <c r="H41">
        <f>'MainStation-OBS'!AO41</f>
        <v>0</v>
      </c>
      <c r="I41">
        <f>'MainStation-OBS'!AQ41</f>
        <v>0</v>
      </c>
      <c r="J41">
        <f>'MainStation-OBS'!AS41</f>
        <v>0</v>
      </c>
      <c r="K41">
        <f>'MainStation-OBS'!AU41</f>
        <v>0</v>
      </c>
      <c r="L41">
        <f>'MainStation-OBS'!AW41</f>
        <v>0</v>
      </c>
      <c r="M41">
        <f>'MainStation-OBS'!AY41</f>
        <v>0</v>
      </c>
      <c r="N41" s="138">
        <f>'MainStation-OBS'!BA41</f>
        <v>0</v>
      </c>
      <c r="O41" s="138">
        <f>'MainStation-OBS'!BC41</f>
        <v>0</v>
      </c>
      <c r="P41" s="138">
        <f>'MainStation-OBS'!BE41</f>
        <v>0</v>
      </c>
      <c r="Q41" s="138">
        <f>'MainStation-OBS'!BG41</f>
        <v>0</v>
      </c>
      <c r="R41" s="138">
        <f>'MainStation-OBS'!BI41</f>
        <v>0</v>
      </c>
      <c r="S41" s="138">
        <f>'MainStation-OBS'!BK41</f>
        <v>0</v>
      </c>
      <c r="U41" s="138">
        <f>'MainStation-OBS'!BM41</f>
        <v>0</v>
      </c>
      <c r="W41" s="138">
        <f>'MainStation-OBS'!BO41</f>
        <v>0</v>
      </c>
      <c r="Y41" s="138">
        <f>'MainStation-OBS'!BQ41</f>
        <v>0</v>
      </c>
    </row>
    <row r="42" spans="1:25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'MainStation-OBS'!AK42</f>
        <v>0</v>
      </c>
      <c r="G42">
        <f>'MainStation-OBS'!AM42</f>
        <v>0</v>
      </c>
      <c r="H42">
        <f>'MainStation-OBS'!AO42</f>
        <v>0</v>
      </c>
      <c r="I42">
        <f>'MainStation-OBS'!AQ42</f>
        <v>0</v>
      </c>
      <c r="J42">
        <f>'MainStation-OBS'!AS42</f>
        <v>0</v>
      </c>
      <c r="K42">
        <f>'MainStation-OBS'!AU42</f>
        <v>0</v>
      </c>
      <c r="L42">
        <f>'MainStation-OBS'!AW42</f>
        <v>0</v>
      </c>
      <c r="M42">
        <f>'MainStation-OBS'!AY42</f>
        <v>0</v>
      </c>
      <c r="N42" s="138">
        <f>'MainStation-OBS'!BA42</f>
        <v>0</v>
      </c>
      <c r="O42" s="138">
        <f>'MainStation-OBS'!BC42</f>
        <v>0</v>
      </c>
      <c r="P42" s="138">
        <f>'MainStation-OBS'!BE42</f>
        <v>0</v>
      </c>
      <c r="Q42" s="138">
        <f>'MainStation-OBS'!BG42</f>
        <v>0</v>
      </c>
      <c r="R42" s="138">
        <f>'MainStation-OBS'!BI42</f>
        <v>0</v>
      </c>
      <c r="S42" s="138">
        <f>'MainStation-OBS'!BK42</f>
        <v>0</v>
      </c>
      <c r="U42" s="138">
        <f>'MainStation-OBS'!BM42</f>
        <v>0</v>
      </c>
      <c r="W42" s="138">
        <f>'MainStation-OBS'!BO42</f>
        <v>0</v>
      </c>
      <c r="Y42" s="138">
        <f>'MainStation-OBS'!BQ42</f>
        <v>0</v>
      </c>
    </row>
    <row r="43" spans="1:25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'MainStation-OBS'!AK43</f>
        <v>0.86</v>
      </c>
      <c r="G43">
        <f>'MainStation-OBS'!AM43</f>
        <v>0.83</v>
      </c>
      <c r="H43">
        <f>'MainStation-OBS'!AO43</f>
        <v>0.78</v>
      </c>
      <c r="I43">
        <f>'MainStation-OBS'!AQ43</f>
        <v>0.66</v>
      </c>
      <c r="J43">
        <f>'MainStation-OBS'!AS43</f>
        <v>0.68</v>
      </c>
      <c r="K43">
        <f>'MainStation-OBS'!AU43</f>
        <v>0.77</v>
      </c>
      <c r="L43">
        <f>'MainStation-OBS'!AW43</f>
        <v>0.85</v>
      </c>
      <c r="M43">
        <f>'MainStation-OBS'!AY43</f>
        <v>0.86</v>
      </c>
      <c r="N43" s="138">
        <f>'MainStation-OBS'!BA43</f>
        <v>0.93</v>
      </c>
      <c r="O43" s="138">
        <f>'MainStation-OBS'!BC43</f>
        <v>1</v>
      </c>
      <c r="P43" s="138">
        <f>'MainStation-OBS'!BE43</f>
        <v>1.04</v>
      </c>
      <c r="Q43" s="138">
        <f>'MainStation-OBS'!BG43</f>
        <v>1.06</v>
      </c>
      <c r="R43" s="138">
        <f>'MainStation-OBS'!BI43</f>
        <v>1.08</v>
      </c>
      <c r="S43" s="138">
        <f>'MainStation-OBS'!BK43</f>
        <v>1</v>
      </c>
      <c r="U43" s="138">
        <f>'MainStation-OBS'!BM43</f>
        <v>0.93</v>
      </c>
      <c r="W43" s="138">
        <f>'MainStation-OBS'!BO43</f>
        <v>0</v>
      </c>
      <c r="Y43" s="138">
        <f>'MainStation-OBS'!BQ43</f>
        <v>0</v>
      </c>
    </row>
    <row r="44" spans="1:25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'MainStation-OBS'!AK44</f>
        <v>0.64</v>
      </c>
      <c r="G44">
        <f>'MainStation-OBS'!AM44</f>
        <v>0.64</v>
      </c>
      <c r="H44">
        <f>'MainStation-OBS'!AO44</f>
        <v>0.55000000000000004</v>
      </c>
      <c r="I44">
        <f>'MainStation-OBS'!AQ44</f>
        <v>0.45</v>
      </c>
      <c r="J44">
        <f>'MainStation-OBS'!AS44</f>
        <v>0.4</v>
      </c>
      <c r="K44">
        <f>'MainStation-OBS'!AU44</f>
        <v>0.48</v>
      </c>
      <c r="L44">
        <f>'MainStation-OBS'!AW44</f>
        <v>0.52</v>
      </c>
      <c r="M44">
        <f>'MainStation-OBS'!AY44</f>
        <v>0.7</v>
      </c>
      <c r="N44" s="138">
        <f>'MainStation-OBS'!BA44</f>
        <v>0.7</v>
      </c>
      <c r="O44" s="138">
        <f>'MainStation-OBS'!BC44</f>
        <v>0.62</v>
      </c>
      <c r="P44" s="138">
        <f>'MainStation-OBS'!BE44</f>
        <v>0.68</v>
      </c>
      <c r="Q44" s="138">
        <f>'MainStation-OBS'!BG44</f>
        <v>0.68</v>
      </c>
      <c r="R44" s="138">
        <f>'MainStation-OBS'!BI44</f>
        <v>0.72</v>
      </c>
      <c r="S44" s="138">
        <f>'MainStation-OBS'!BK44</f>
        <v>0.68</v>
      </c>
      <c r="U44" s="138">
        <f>'MainStation-OBS'!BM44</f>
        <v>0.65</v>
      </c>
      <c r="W44" s="138">
        <f>'MainStation-OBS'!BO44</f>
        <v>0</v>
      </c>
      <c r="Y44" s="138">
        <f>'MainStation-OBS'!BQ44</f>
        <v>0</v>
      </c>
    </row>
    <row r="45" spans="1:25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'MainStation-OBS'!AK45</f>
        <v>0</v>
      </c>
      <c r="G45">
        <f>'MainStation-OBS'!AM45</f>
        <v>0</v>
      </c>
      <c r="H45">
        <f>'MainStation-OBS'!AO45</f>
        <v>0</v>
      </c>
      <c r="I45">
        <f>'MainStation-OBS'!AQ45</f>
        <v>0</v>
      </c>
      <c r="J45">
        <f>'MainStation-OBS'!AS45</f>
        <v>0</v>
      </c>
      <c r="K45">
        <f>'MainStation-OBS'!AU45</f>
        <v>0</v>
      </c>
      <c r="L45">
        <f>'MainStation-OBS'!AW45</f>
        <v>0</v>
      </c>
      <c r="M45">
        <f>'MainStation-OBS'!AY45</f>
        <v>0</v>
      </c>
      <c r="N45" s="138">
        <f>'MainStation-OBS'!BA45</f>
        <v>0</v>
      </c>
      <c r="O45" s="138">
        <f>'MainStation-OBS'!BC45</f>
        <v>0</v>
      </c>
      <c r="P45" s="138">
        <f>'MainStation-OBS'!BE45</f>
        <v>0</v>
      </c>
      <c r="Q45" s="138">
        <f>'MainStation-OBS'!BG45</f>
        <v>0</v>
      </c>
      <c r="R45" s="138">
        <f>'MainStation-OBS'!BI45</f>
        <v>0</v>
      </c>
      <c r="S45" s="138">
        <f>'MainStation-OBS'!BK45</f>
        <v>0</v>
      </c>
      <c r="U45" s="138">
        <f>'MainStation-OBS'!BM45</f>
        <v>0</v>
      </c>
      <c r="W45" s="138">
        <f>'MainStation-OBS'!BO45</f>
        <v>0</v>
      </c>
      <c r="Y45" s="138">
        <f>'MainStation-OBS'!BQ45</f>
        <v>0</v>
      </c>
    </row>
    <row r="46" spans="1:25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'MainStation-OBS'!AK46</f>
        <v>0.2</v>
      </c>
      <c r="G46">
        <f>'MainStation-OBS'!AM46</f>
        <v>0.27</v>
      </c>
      <c r="H46">
        <f>'MainStation-OBS'!AO46</f>
        <v>0.37</v>
      </c>
      <c r="I46">
        <f>'MainStation-OBS'!AQ46</f>
        <v>0.54</v>
      </c>
      <c r="J46">
        <f>'MainStation-OBS'!AS46</f>
        <v>0.66</v>
      </c>
      <c r="K46">
        <f>'MainStation-OBS'!AU46</f>
        <v>0.75</v>
      </c>
      <c r="L46">
        <f>'MainStation-OBS'!AW46</f>
        <v>0.79</v>
      </c>
      <c r="M46">
        <f>'MainStation-OBS'!AY46</f>
        <v>0.84</v>
      </c>
      <c r="N46" s="138">
        <f>'MainStation-OBS'!BA46</f>
        <v>0.85</v>
      </c>
      <c r="O46" s="138">
        <f>'MainStation-OBS'!BC46</f>
        <v>0.87</v>
      </c>
      <c r="P46" s="138">
        <f>'MainStation-OBS'!BE46</f>
        <v>0.74</v>
      </c>
      <c r="Q46" s="138">
        <f>'MainStation-OBS'!BG46</f>
        <v>0.86</v>
      </c>
      <c r="R46" s="138">
        <f>'MainStation-OBS'!BI46</f>
        <v>0.84</v>
      </c>
      <c r="S46" s="138">
        <f>'MainStation-OBS'!BK46</f>
        <v>0.74</v>
      </c>
      <c r="U46" s="138">
        <f>'MainStation-OBS'!BM46</f>
        <v>0.49</v>
      </c>
      <c r="W46" s="138">
        <f>'MainStation-OBS'!BO46</f>
        <v>0</v>
      </c>
      <c r="Y46" s="138">
        <f>'MainStation-OBS'!BQ46</f>
        <v>0</v>
      </c>
    </row>
    <row r="47" spans="1:25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'MainStation-OBS'!AK47</f>
        <v>0</v>
      </c>
      <c r="G47">
        <f>'MainStation-OBS'!AM47</f>
        <v>0</v>
      </c>
      <c r="H47">
        <f>'MainStation-OBS'!AO47</f>
        <v>0</v>
      </c>
      <c r="I47">
        <f>'MainStation-OBS'!AQ47</f>
        <v>0</v>
      </c>
      <c r="J47">
        <f>'MainStation-OBS'!AS47</f>
        <v>0</v>
      </c>
      <c r="K47">
        <f>'MainStation-OBS'!AU47</f>
        <v>0</v>
      </c>
      <c r="L47">
        <f>'MainStation-OBS'!AW47</f>
        <v>0</v>
      </c>
      <c r="M47">
        <f>'MainStation-OBS'!AY47</f>
        <v>0</v>
      </c>
      <c r="N47" s="138">
        <f>'MainStation-OBS'!BA47</f>
        <v>0</v>
      </c>
      <c r="O47" s="138">
        <f>'MainStation-OBS'!BC47</f>
        <v>0</v>
      </c>
      <c r="P47" s="138">
        <f>'MainStation-OBS'!BE47</f>
        <v>0</v>
      </c>
      <c r="Q47" s="138">
        <f>'MainStation-OBS'!BG47</f>
        <v>0</v>
      </c>
      <c r="R47" s="138">
        <f>'MainStation-OBS'!BI47</f>
        <v>0</v>
      </c>
      <c r="S47" s="138">
        <f>'MainStation-OBS'!BK47</f>
        <v>0</v>
      </c>
      <c r="U47" s="138">
        <f>'MainStation-OBS'!BM47</f>
        <v>0</v>
      </c>
      <c r="W47" s="138">
        <f>'MainStation-OBS'!BO47</f>
        <v>0</v>
      </c>
      <c r="Y47" s="138">
        <f>'MainStation-OBS'!BQ47</f>
        <v>0</v>
      </c>
    </row>
    <row r="48" spans="1:25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'MainStation-OBS'!AK48</f>
        <v>0</v>
      </c>
      <c r="G48">
        <f>'MainStation-OBS'!AM48</f>
        <v>0</v>
      </c>
      <c r="H48">
        <f>'MainStation-OBS'!AO48</f>
        <v>0</v>
      </c>
      <c r="I48">
        <f>'MainStation-OBS'!AQ48</f>
        <v>0</v>
      </c>
      <c r="J48">
        <f>'MainStation-OBS'!AS48</f>
        <v>0</v>
      </c>
      <c r="K48">
        <f>'MainStation-OBS'!AU48</f>
        <v>0</v>
      </c>
      <c r="L48">
        <f>'MainStation-OBS'!AW48</f>
        <v>0</v>
      </c>
      <c r="M48">
        <f>'MainStation-OBS'!AY48</f>
        <v>0</v>
      </c>
      <c r="N48" s="138">
        <f>'MainStation-OBS'!BA48</f>
        <v>0</v>
      </c>
      <c r="O48" s="138">
        <f>'MainStation-OBS'!BC48</f>
        <v>0</v>
      </c>
      <c r="P48" s="138">
        <f>'MainStation-OBS'!BE48</f>
        <v>0</v>
      </c>
      <c r="Q48" s="138">
        <f>'MainStation-OBS'!BG48</f>
        <v>0</v>
      </c>
      <c r="R48" s="138">
        <f>'MainStation-OBS'!BI48</f>
        <v>0</v>
      </c>
      <c r="S48" s="138">
        <f>'MainStation-OBS'!BK48</f>
        <v>0</v>
      </c>
      <c r="U48" s="138">
        <f>'MainStation-OBS'!BM48</f>
        <v>0</v>
      </c>
      <c r="W48" s="138">
        <f>'MainStation-OBS'!BO48</f>
        <v>0</v>
      </c>
      <c r="Y48" s="138">
        <f>'MainStation-OBS'!BQ48</f>
        <v>0</v>
      </c>
    </row>
    <row r="49" spans="1:25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'MainStation-OBS'!AK49</f>
        <v>0</v>
      </c>
      <c r="G49">
        <f>'MainStation-OBS'!AM49</f>
        <v>2.31</v>
      </c>
      <c r="H49">
        <f>'MainStation-OBS'!AO49</f>
        <v>2.29</v>
      </c>
      <c r="I49">
        <f>'MainStation-OBS'!AQ49</f>
        <v>2.16</v>
      </c>
      <c r="J49">
        <f>'MainStation-OBS'!AS49</f>
        <v>2.2000000000000002</v>
      </c>
      <c r="K49">
        <f>'MainStation-OBS'!AU49</f>
        <v>2.19</v>
      </c>
      <c r="L49">
        <f>'MainStation-OBS'!AW49</f>
        <v>2.25</v>
      </c>
      <c r="M49">
        <f>'MainStation-OBS'!AY49</f>
        <v>0</v>
      </c>
      <c r="N49" s="138">
        <f>'MainStation-OBS'!BA49</f>
        <v>0</v>
      </c>
      <c r="O49" s="138">
        <f>'MainStation-OBS'!BC49</f>
        <v>0</v>
      </c>
      <c r="P49" s="138">
        <f>'MainStation-OBS'!BE49</f>
        <v>0</v>
      </c>
      <c r="Q49" s="138">
        <f>'MainStation-OBS'!BG49</f>
        <v>0</v>
      </c>
      <c r="R49" s="138">
        <f>'MainStation-OBS'!BI49</f>
        <v>0</v>
      </c>
      <c r="S49" s="138">
        <f>'MainStation-OBS'!BK49</f>
        <v>0</v>
      </c>
      <c r="U49" s="138">
        <f>'MainStation-OBS'!BM49</f>
        <v>0</v>
      </c>
      <c r="W49" s="138">
        <f>'MainStation-OBS'!BO49</f>
        <v>0</v>
      </c>
      <c r="Y49" s="138">
        <f>'MainStation-OBS'!BQ49</f>
        <v>0</v>
      </c>
    </row>
    <row r="50" spans="1:25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'MainStation-OBS'!AH50</f>
        <v>0</v>
      </c>
      <c r="F50">
        <f>'MainStation-OBS'!AK50</f>
        <v>0</v>
      </c>
      <c r="G50">
        <f>'MainStation-OBS'!AM50</f>
        <v>0</v>
      </c>
      <c r="H50">
        <f>'MainStation-OBS'!AO50</f>
        <v>0</v>
      </c>
      <c r="I50">
        <f>'MainStation-OBS'!AQ50</f>
        <v>0</v>
      </c>
      <c r="K50">
        <f>'MainStation-OBS'!AU50</f>
        <v>0</v>
      </c>
      <c r="L50">
        <f>'MainStation-OBS'!AW50</f>
        <v>0</v>
      </c>
      <c r="M50">
        <f>'MainStation-OBS'!AY50</f>
        <v>0</v>
      </c>
      <c r="N50" s="138">
        <f>'MainStation-OBS'!BA50</f>
        <v>0</v>
      </c>
      <c r="O50" s="138">
        <f>'MainStation-OBS'!BC50</f>
        <v>0</v>
      </c>
      <c r="P50" s="138">
        <f>'MainStation-OBS'!BE50</f>
        <v>0</v>
      </c>
      <c r="Q50" s="138">
        <f>'MainStation-OBS'!BG50</f>
        <v>0</v>
      </c>
      <c r="R50" s="138">
        <f>'MainStation-OBS'!BI50</f>
        <v>0</v>
      </c>
      <c r="S50" s="138">
        <f>'MainStation-OBS'!BK50</f>
        <v>0</v>
      </c>
      <c r="U50" s="138">
        <f>'MainStation-OBS'!BM50</f>
        <v>0</v>
      </c>
      <c r="W50" s="138">
        <f>'MainStation-OBS'!BO50</f>
        <v>0</v>
      </c>
      <c r="Y50" s="138">
        <f>'MainStation-OBS'!BQ50</f>
        <v>0</v>
      </c>
    </row>
    <row r="51" spans="1:25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'MainStation-OBS'!AK51</f>
        <v>0</v>
      </c>
      <c r="G51">
        <f>'MainStation-OBS'!AM51</f>
        <v>0</v>
      </c>
      <c r="H51">
        <f>'MainStation-OBS'!AO51</f>
        <v>0</v>
      </c>
      <c r="I51">
        <f>'MainStation-OBS'!AQ51</f>
        <v>1.3</v>
      </c>
      <c r="J51">
        <f>'MainStation-OBS'!AS51</f>
        <v>1.53</v>
      </c>
      <c r="K51">
        <f>'MainStation-OBS'!AU51</f>
        <v>1.57</v>
      </c>
      <c r="L51">
        <f>'MainStation-OBS'!AW51</f>
        <v>0</v>
      </c>
      <c r="M51">
        <f>'MainStation-OBS'!AY51</f>
        <v>0</v>
      </c>
      <c r="N51" s="138">
        <f>'MainStation-OBS'!BA51</f>
        <v>0</v>
      </c>
      <c r="O51" s="138">
        <f>'MainStation-OBS'!BC51</f>
        <v>0</v>
      </c>
      <c r="P51" s="138">
        <f>'MainStation-OBS'!BE51</f>
        <v>0</v>
      </c>
      <c r="Q51" s="138">
        <f>'MainStation-OBS'!BG51</f>
        <v>0</v>
      </c>
      <c r="R51" s="138">
        <f>'MainStation-OBS'!BI51</f>
        <v>0</v>
      </c>
      <c r="S51" s="138">
        <f>'MainStation-OBS'!BK51</f>
        <v>0</v>
      </c>
      <c r="U51" s="138">
        <f>'MainStation-OBS'!BM51</f>
        <v>0</v>
      </c>
      <c r="W51" s="138">
        <f>'MainStation-OBS'!BO51</f>
        <v>0</v>
      </c>
      <c r="Y51" s="138">
        <f>'MainStation-OBS'!BQ51</f>
        <v>0</v>
      </c>
    </row>
    <row r="52" spans="1:25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'MainStation-OBS'!AK52</f>
        <v>0</v>
      </c>
      <c r="G52">
        <f>'MainStation-OBS'!AM52</f>
        <v>0</v>
      </c>
      <c r="H52">
        <f>'MainStation-OBS'!AO52</f>
        <v>0</v>
      </c>
      <c r="I52">
        <f>'MainStation-OBS'!AQ52</f>
        <v>0</v>
      </c>
      <c r="K52">
        <f>'MainStation-OBS'!AU52</f>
        <v>0</v>
      </c>
      <c r="L52">
        <f>'MainStation-OBS'!AW52</f>
        <v>0</v>
      </c>
      <c r="M52">
        <f>'MainStation-OBS'!AY52</f>
        <v>0</v>
      </c>
      <c r="N52" s="138">
        <f>'MainStation-OBS'!BA52</f>
        <v>0</v>
      </c>
      <c r="O52" s="138">
        <f>'MainStation-OBS'!BC52</f>
        <v>0</v>
      </c>
      <c r="P52" s="138">
        <f>'MainStation-OBS'!BE52</f>
        <v>0</v>
      </c>
      <c r="Q52" s="138">
        <f>'MainStation-OBS'!BG52</f>
        <v>0</v>
      </c>
      <c r="R52" s="138">
        <f>'MainStation-OBS'!BI52</f>
        <v>0</v>
      </c>
      <c r="S52" s="138">
        <f>'MainStation-OBS'!BK52</f>
        <v>0</v>
      </c>
      <c r="U52" s="138">
        <f>'MainStation-OBS'!BM52</f>
        <v>0</v>
      </c>
      <c r="W52" s="138">
        <f>'MainStation-OBS'!BO52</f>
        <v>0</v>
      </c>
      <c r="Y52" s="138">
        <f>'MainStation-OBS'!BQ52</f>
        <v>0</v>
      </c>
    </row>
    <row r="53" spans="1:25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'MainStation-OBS'!AK53</f>
        <v>0</v>
      </c>
      <c r="G53">
        <f>'MainStation-OBS'!AM53</f>
        <v>0</v>
      </c>
      <c r="H53">
        <f>'MainStation-OBS'!AO53</f>
        <v>0</v>
      </c>
      <c r="I53">
        <f>'MainStation-OBS'!AQ53</f>
        <v>0</v>
      </c>
      <c r="K53">
        <f>'MainStation-OBS'!AU53</f>
        <v>0.43</v>
      </c>
      <c r="L53">
        <f>'MainStation-OBS'!AW53</f>
        <v>0.5</v>
      </c>
      <c r="M53">
        <f>'MainStation-OBS'!AY53</f>
        <v>0.51</v>
      </c>
      <c r="N53" s="138">
        <f>'MainStation-OBS'!BA53</f>
        <v>0.53</v>
      </c>
      <c r="O53" s="138">
        <f>'MainStation-OBS'!BC53</f>
        <v>0.52</v>
      </c>
      <c r="P53" s="138">
        <f>'MainStation-OBS'!BE53</f>
        <v>0</v>
      </c>
      <c r="Q53" s="138">
        <f>'MainStation-OBS'!BG53</f>
        <v>0</v>
      </c>
      <c r="R53" s="138">
        <f>'MainStation-OBS'!BI53</f>
        <v>0</v>
      </c>
      <c r="S53" s="138">
        <f>'MainStation-OBS'!BK53</f>
        <v>0</v>
      </c>
      <c r="U53" s="138">
        <f>'MainStation-OBS'!BM53</f>
        <v>0</v>
      </c>
      <c r="W53" s="138">
        <f>'MainStation-OBS'!BO53</f>
        <v>0</v>
      </c>
      <c r="Y53" s="138">
        <f>'MainStation-OBS'!BQ53</f>
        <v>0</v>
      </c>
    </row>
    <row r="54" spans="1:25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'MainStation-OBS'!AK54</f>
        <v>0.5</v>
      </c>
      <c r="G54">
        <f>'MainStation-OBS'!AM54</f>
        <v>0.82</v>
      </c>
      <c r="H54">
        <f>'MainStation-OBS'!AO54</f>
        <v>0.9</v>
      </c>
      <c r="I54">
        <f>'MainStation-OBS'!AQ54</f>
        <v>0.45</v>
      </c>
      <c r="J54">
        <f>'MainStation-OBS'!AS54</f>
        <v>0.6</v>
      </c>
      <c r="K54">
        <f>'MainStation-OBS'!AU54</f>
        <v>0.68</v>
      </c>
      <c r="L54">
        <f>'MainStation-OBS'!AW54</f>
        <v>0.72</v>
      </c>
      <c r="M54">
        <f>'MainStation-OBS'!AY54</f>
        <v>0.78</v>
      </c>
      <c r="N54" s="138">
        <f>'MainStation-OBS'!BA54</f>
        <v>0.86</v>
      </c>
      <c r="O54" s="138">
        <f>'MainStation-OBS'!BC54</f>
        <v>0.8</v>
      </c>
      <c r="P54" s="138">
        <f>'MainStation-OBS'!BE54</f>
        <v>0.87</v>
      </c>
      <c r="Q54" s="138">
        <f>'MainStation-OBS'!BG54</f>
        <v>0.87</v>
      </c>
      <c r="R54" s="138">
        <f>'MainStation-OBS'!BI54</f>
        <v>0.9</v>
      </c>
      <c r="S54" s="138">
        <f>'MainStation-OBS'!BK54</f>
        <v>0.82</v>
      </c>
      <c r="U54" s="138">
        <f>'MainStation-OBS'!BM54</f>
        <v>0.8</v>
      </c>
      <c r="W54" s="138">
        <f>'MainStation-OBS'!BO54</f>
        <v>0</v>
      </c>
      <c r="Y54" s="138">
        <f>'MainStation-OBS'!BQ54</f>
        <v>0</v>
      </c>
    </row>
    <row r="55" spans="1:25">
      <c r="S55" s="138"/>
      <c r="U55" s="138">
        <f>'MainStation-OBS'!BM55</f>
        <v>0</v>
      </c>
      <c r="W55" s="138">
        <f>'MainStation-OBS'!BO55</f>
        <v>0</v>
      </c>
      <c r="Y55" s="138">
        <f>'MainStation-OBS'!BQ55</f>
        <v>0</v>
      </c>
    </row>
    <row r="56" spans="1:25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A2" sqref="A2:J48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0">
      <c r="A1" t="s">
        <v>241</v>
      </c>
      <c r="B1" t="s">
        <v>242</v>
      </c>
      <c r="C1" t="s">
        <v>244</v>
      </c>
      <c r="D1" t="str">
        <f>'MainStation-OBS'!F1</f>
        <v>Tofull_cm</v>
      </c>
      <c r="E1" t="s">
        <v>243</v>
      </c>
      <c r="F1" t="s">
        <v>347</v>
      </c>
      <c r="G1" t="s">
        <v>245</v>
      </c>
      <c r="H1" s="192" t="s">
        <v>382</v>
      </c>
      <c r="I1" s="192" t="s">
        <v>383</v>
      </c>
      <c r="J1" s="192" t="s">
        <v>384</v>
      </c>
    </row>
    <row r="2" spans="1:10">
      <c r="A2" t="str">
        <f>'MainStation-OBS'!A3</f>
        <v>E04</v>
      </c>
      <c r="B2" t="str">
        <f>'MainStation-OBS'!B3</f>
        <v>N1</v>
      </c>
      <c r="C2">
        <f>'MainStation-OBS'!E3</f>
        <v>1.31</v>
      </c>
      <c r="D2" s="191">
        <f>'MainStation-OBS'!F3</f>
        <v>2</v>
      </c>
      <c r="E2">
        <f>'MainStation-OBS'!G3</f>
        <v>2</v>
      </c>
      <c r="F2">
        <f>'MainStation-OBS'!H3</f>
        <v>-1.3200000000000005</v>
      </c>
      <c r="G2" s="138">
        <f>'MainStation-OBS'!I3</f>
        <v>0</v>
      </c>
      <c r="H2" s="138">
        <f>'MainStation-OBS'!J3</f>
        <v>1.0999999999999999</v>
      </c>
      <c r="I2" s="138">
        <f>'MainStation-OBS'!K3</f>
        <v>0.88999999999999968</v>
      </c>
      <c r="J2" s="138">
        <f>'MainStation-OBS'!L3</f>
        <v>0.67999999999999949</v>
      </c>
    </row>
    <row r="3" spans="1:10">
      <c r="A3" t="str">
        <f>'MainStation-OBS'!A4</f>
        <v>E10</v>
      </c>
      <c r="B3" t="str">
        <f>'MainStation-OBS'!B4</f>
        <v>N2</v>
      </c>
      <c r="C3">
        <f>'MainStation-OBS'!E4</f>
        <v>-0.75</v>
      </c>
      <c r="D3" s="191">
        <f>'MainStation-OBS'!F4</f>
        <v>2</v>
      </c>
      <c r="E3">
        <f>'MainStation-OBS'!G4</f>
        <v>1</v>
      </c>
      <c r="F3">
        <f>'MainStation-OBS'!H4</f>
        <v>-4.8499999999999988</v>
      </c>
      <c r="G3" s="138">
        <f>'MainStation-OBS'!I4</f>
        <v>0</v>
      </c>
      <c r="H3" s="138">
        <f>'MainStation-OBS'!J4</f>
        <v>-1.4499999999999997</v>
      </c>
      <c r="I3" s="138">
        <f>'MainStation-OBS'!K4</f>
        <v>-2.1499999999999995</v>
      </c>
      <c r="J3" s="138">
        <f>'MainStation-OBS'!L4</f>
        <v>-2.8499999999999988</v>
      </c>
    </row>
    <row r="4" spans="1:10">
      <c r="A4" t="str">
        <f>'MainStation-OBS'!A5</f>
        <v>E12</v>
      </c>
      <c r="B4" t="str">
        <f>'MainStation-OBS'!B5</f>
        <v>N3</v>
      </c>
      <c r="C4">
        <f>'MainStation-OBS'!E5</f>
        <v>0.48</v>
      </c>
      <c r="D4" s="191">
        <f>'MainStation-OBS'!F5</f>
        <v>1</v>
      </c>
      <c r="E4">
        <f>'MainStation-OBS'!G5</f>
        <v>2</v>
      </c>
      <c r="F4">
        <f>'MainStation-OBS'!H5</f>
        <v>-1.5000000000000002</v>
      </c>
      <c r="G4" s="138">
        <f>'MainStation-OBS'!I5</f>
        <v>0</v>
      </c>
      <c r="H4" s="138">
        <f>'MainStation-OBS'!J5</f>
        <v>0.15333333333333332</v>
      </c>
      <c r="I4" s="138">
        <f>'MainStation-OBS'!K5</f>
        <v>-0.17333333333333356</v>
      </c>
      <c r="J4" s="138">
        <f>'MainStation-OBS'!L5</f>
        <v>-0.50000000000000022</v>
      </c>
    </row>
    <row r="5" spans="1:10">
      <c r="A5" t="str">
        <f>'MainStation-OBS'!A6</f>
        <v>E13</v>
      </c>
      <c r="B5" t="str">
        <f>'MainStation-OBS'!B6</f>
        <v>N4</v>
      </c>
      <c r="C5">
        <f>'MainStation-OBS'!E6</f>
        <v>-1.5</v>
      </c>
      <c r="D5" s="191">
        <f>'MainStation-OBS'!F6</f>
        <v>2</v>
      </c>
      <c r="E5">
        <f>'MainStation-OBS'!G6</f>
        <v>1</v>
      </c>
      <c r="F5">
        <f>'MainStation-OBS'!H6</f>
        <v>-3.1499999999999995</v>
      </c>
      <c r="G5" s="138">
        <f>'MainStation-OBS'!I6</f>
        <v>-1</v>
      </c>
      <c r="H5" s="138">
        <f>'MainStation-OBS'!J6</f>
        <v>-1.3833333333333333</v>
      </c>
      <c r="I5" s="138">
        <f>'MainStation-OBS'!K6</f>
        <v>-1.2666666666666664</v>
      </c>
      <c r="J5" s="138">
        <f>'MainStation-OBS'!L6</f>
        <v>-1.1499999999999995</v>
      </c>
    </row>
    <row r="6" spans="1:10">
      <c r="A6" t="str">
        <f>'MainStation-OBS'!A7</f>
        <v>E14</v>
      </c>
      <c r="B6" t="str">
        <f>'MainStation-OBS'!B7</f>
        <v>N5</v>
      </c>
      <c r="C6">
        <f>'MainStation-OBS'!E7</f>
        <v>-0.46</v>
      </c>
      <c r="D6" s="191">
        <f>'MainStation-OBS'!F7</f>
        <v>2</v>
      </c>
      <c r="E6">
        <f>'MainStation-OBS'!G7</f>
        <v>1</v>
      </c>
      <c r="F6">
        <f>'MainStation-OBS'!H7</f>
        <v>-3.0199999999999996</v>
      </c>
      <c r="G6" s="138">
        <f>'MainStation-OBS'!I7</f>
        <v>3</v>
      </c>
      <c r="H6" s="138">
        <f>'MainStation-OBS'!J7</f>
        <v>-0.6466666666666665</v>
      </c>
      <c r="I6" s="138">
        <f>'MainStation-OBS'!K7</f>
        <v>-0.83333333333333304</v>
      </c>
      <c r="J6" s="138">
        <f>'MainStation-OBS'!L7</f>
        <v>-1.0199999999999996</v>
      </c>
    </row>
    <row r="7" spans="1:10">
      <c r="A7" t="str">
        <f>'MainStation-OBS'!A8</f>
        <v>E17</v>
      </c>
      <c r="B7" t="str">
        <f>'MainStation-OBS'!B8</f>
        <v>N6</v>
      </c>
      <c r="C7">
        <f>'MainStation-OBS'!E8</f>
        <v>0.36</v>
      </c>
      <c r="D7" s="191">
        <f>'MainStation-OBS'!F8</f>
        <v>2</v>
      </c>
      <c r="E7">
        <f>'MainStation-OBS'!G8</f>
        <v>1</v>
      </c>
      <c r="F7">
        <f>'MainStation-OBS'!H8</f>
        <v>-1.6400000000000001</v>
      </c>
      <c r="G7" s="138">
        <f>'MainStation-OBS'!I8</f>
        <v>0</v>
      </c>
      <c r="H7" s="138">
        <f>'MainStation-OBS'!J8</f>
        <v>0.36</v>
      </c>
      <c r="I7" s="138">
        <f>'MainStation-OBS'!K8</f>
        <v>0.36</v>
      </c>
      <c r="J7" s="138">
        <f>'MainStation-OBS'!L8</f>
        <v>0.36</v>
      </c>
    </row>
    <row r="8" spans="1:10">
      <c r="A8" t="str">
        <f>'MainStation-OBS'!A14</f>
        <v>E03</v>
      </c>
      <c r="B8" t="str">
        <f>'MainStation-OBS'!B14</f>
        <v>E1</v>
      </c>
      <c r="C8">
        <f>'MainStation-OBS'!E14</f>
        <v>1.79</v>
      </c>
      <c r="D8" s="191">
        <f>'MainStation-OBS'!F14</f>
        <v>2</v>
      </c>
      <c r="E8">
        <f>'MainStation-OBS'!G14</f>
        <v>4</v>
      </c>
      <c r="F8">
        <f>'MainStation-OBS'!H14</f>
        <v>-0.70000000000000018</v>
      </c>
      <c r="G8" s="138">
        <f>'MainStation-OBS'!I14</f>
        <v>0</v>
      </c>
      <c r="H8" s="138">
        <f>'MainStation-OBS'!J14</f>
        <v>1.6266666666666669</v>
      </c>
      <c r="I8" s="138">
        <f>'MainStation-OBS'!K14</f>
        <v>1.4633333333333334</v>
      </c>
      <c r="J8" s="138">
        <f>'MainStation-OBS'!L14</f>
        <v>1.2999999999999998</v>
      </c>
    </row>
    <row r="9" spans="1:10">
      <c r="A9" t="str">
        <f>'MainStation-OBS'!A15</f>
        <v>E11</v>
      </c>
      <c r="B9" t="str">
        <f>'MainStation-OBS'!B15</f>
        <v>E2</v>
      </c>
      <c r="C9">
        <f>'MainStation-OBS'!E15</f>
        <v>0.9</v>
      </c>
      <c r="D9" s="191">
        <f>'MainStation-OBS'!F15</f>
        <v>1</v>
      </c>
      <c r="E9">
        <f>'MainStation-OBS'!G15</f>
        <v>5</v>
      </c>
      <c r="F9">
        <f>'MainStation-OBS'!H15</f>
        <v>-0.2400000000000001</v>
      </c>
      <c r="G9" s="138">
        <f>'MainStation-OBS'!I15</f>
        <v>0</v>
      </c>
      <c r="H9" s="138">
        <f>'MainStation-OBS'!J15</f>
        <v>0.85333333333333339</v>
      </c>
      <c r="I9" s="138">
        <f>'MainStation-OBS'!K15</f>
        <v>0.80666666666666664</v>
      </c>
      <c r="J9" s="138">
        <f>'MainStation-OBS'!L15</f>
        <v>0.7599999999999999</v>
      </c>
    </row>
    <row r="10" spans="1:10">
      <c r="A10" t="str">
        <f>'MainStation-OBS'!A16</f>
        <v>E07</v>
      </c>
      <c r="B10" t="str">
        <f>'MainStation-OBS'!B16</f>
        <v>E3</v>
      </c>
      <c r="C10">
        <f>'MainStation-OBS'!E16</f>
        <v>1.46</v>
      </c>
      <c r="D10" s="191">
        <f>'MainStation-OBS'!F16</f>
        <v>2</v>
      </c>
      <c r="E10">
        <f>'MainStation-OBS'!G16</f>
        <v>2</v>
      </c>
      <c r="F10">
        <f>'MainStation-OBS'!H16</f>
        <v>-0.75</v>
      </c>
      <c r="G10" s="138">
        <f>'MainStation-OBS'!I16</f>
        <v>0</v>
      </c>
      <c r="H10" s="138">
        <f>'MainStation-OBS'!J16</f>
        <v>1.3900000000000001</v>
      </c>
      <c r="I10" s="138">
        <f>'MainStation-OBS'!K16</f>
        <v>1.32</v>
      </c>
      <c r="J10" s="138">
        <f>'MainStation-OBS'!L16</f>
        <v>1.25</v>
      </c>
    </row>
    <row r="11" spans="1:10">
      <c r="A11" t="str">
        <f>'MainStation-OBS'!A17</f>
        <v>E34</v>
      </c>
      <c r="B11" t="str">
        <f>'MainStation-OBS'!B17</f>
        <v>E4</v>
      </c>
      <c r="C11">
        <f>'MainStation-OBS'!E17</f>
        <v>1.71</v>
      </c>
      <c r="D11" s="191">
        <f>'MainStation-OBS'!F17</f>
        <v>2</v>
      </c>
      <c r="E11">
        <f>'MainStation-OBS'!G17</f>
        <v>4</v>
      </c>
      <c r="F11">
        <f>'MainStation-OBS'!H17</f>
        <v>-0.43000000000000016</v>
      </c>
      <c r="G11" s="138">
        <f>'MainStation-OBS'!I17</f>
        <v>0</v>
      </c>
      <c r="H11" s="138">
        <f>'MainStation-OBS'!J17</f>
        <v>1.6633333333333333</v>
      </c>
      <c r="I11" s="138">
        <f>'MainStation-OBS'!K17</f>
        <v>1.6166666666666667</v>
      </c>
      <c r="J11" s="138">
        <f>'MainStation-OBS'!L17</f>
        <v>1.5699999999999998</v>
      </c>
    </row>
    <row r="12" spans="1:10">
      <c r="A12" t="str">
        <f>'MainStation-OBS'!A18</f>
        <v>E43</v>
      </c>
      <c r="B12" t="str">
        <f>'MainStation-OBS'!B18</f>
        <v>E5</v>
      </c>
      <c r="C12">
        <f>'MainStation-OBS'!E18</f>
        <v>1.46</v>
      </c>
      <c r="D12" s="191">
        <f>'MainStation-OBS'!F18</f>
        <v>2</v>
      </c>
      <c r="E12">
        <f>'MainStation-OBS'!G18</f>
        <v>2</v>
      </c>
      <c r="F12">
        <f>'MainStation-OBS'!H18</f>
        <v>-0.89000000000000035</v>
      </c>
      <c r="G12" s="138">
        <f>'MainStation-OBS'!I18</f>
        <v>0</v>
      </c>
      <c r="H12" s="138">
        <f>'MainStation-OBS'!J18</f>
        <v>1.3433333333333333</v>
      </c>
      <c r="I12" s="138">
        <f>'MainStation-OBS'!K18</f>
        <v>1.2266666666666663</v>
      </c>
      <c r="J12" s="138">
        <f>'MainStation-OBS'!L18</f>
        <v>1.1099999999999997</v>
      </c>
    </row>
    <row r="13" spans="1:10">
      <c r="A13" t="str">
        <f>'MainStation-OBS'!A19</f>
        <v>E21</v>
      </c>
      <c r="B13" t="str">
        <f>'MainStation-OBS'!B19</f>
        <v>E6</v>
      </c>
      <c r="C13">
        <f>'MainStation-OBS'!E19</f>
        <v>0.63</v>
      </c>
      <c r="D13" s="191">
        <f>'MainStation-OBS'!F19</f>
        <v>2</v>
      </c>
      <c r="E13">
        <f>'MainStation-OBS'!G19</f>
        <v>1</v>
      </c>
      <c r="F13">
        <f>'MainStation-OBS'!H19</f>
        <v>-1.5100000000000002</v>
      </c>
      <c r="G13" s="138">
        <f>'MainStation-OBS'!I19</f>
        <v>1</v>
      </c>
      <c r="H13" s="138">
        <f>'MainStation-OBS'!J19</f>
        <v>0.58333333333333326</v>
      </c>
      <c r="I13" s="138">
        <f>'MainStation-OBS'!K19</f>
        <v>0.53666666666666651</v>
      </c>
      <c r="J13" s="138">
        <f>'MainStation-OBS'!L19</f>
        <v>0.48999999999999988</v>
      </c>
    </row>
    <row r="14" spans="1:10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1">
        <f>'MainStation-OBS'!F20</f>
        <v>2</v>
      </c>
      <c r="E14">
        <f>'MainStation-OBS'!G20</f>
        <v>1</v>
      </c>
      <c r="F14">
        <f>'MainStation-OBS'!H20</f>
        <v>-3.2800000000000002</v>
      </c>
      <c r="G14" s="138">
        <f>'MainStation-OBS'!I20</f>
        <v>1</v>
      </c>
      <c r="H14" s="138">
        <f>'MainStation-OBS'!J20</f>
        <v>-1.28</v>
      </c>
      <c r="I14" s="138">
        <f>'MainStation-OBS'!K20</f>
        <v>-1.28</v>
      </c>
      <c r="J14" s="138">
        <f>'MainStation-OBS'!L20</f>
        <v>-1.28</v>
      </c>
    </row>
    <row r="15" spans="1:10">
      <c r="A15" t="str">
        <f>'MainStation-OBS'!A21</f>
        <v>E45</v>
      </c>
      <c r="B15" t="str">
        <f>'MainStation-OBS'!B21</f>
        <v>E8</v>
      </c>
      <c r="C15">
        <f>'MainStation-OBS'!E21</f>
        <v>1.3</v>
      </c>
      <c r="D15" s="191">
        <f>'MainStation-OBS'!F21</f>
        <v>2</v>
      </c>
      <c r="E15">
        <f>'MainStation-OBS'!G21</f>
        <v>2</v>
      </c>
      <c r="F15">
        <f>'MainStation-OBS'!H21</f>
        <v>-0.84000000000000008</v>
      </c>
      <c r="G15" s="138">
        <f>'MainStation-OBS'!I21</f>
        <v>1</v>
      </c>
      <c r="H15" s="138">
        <f>'MainStation-OBS'!J21</f>
        <v>1.2533333333333334</v>
      </c>
      <c r="I15" s="138">
        <f>'MainStation-OBS'!K21</f>
        <v>1.2066666666666668</v>
      </c>
      <c r="J15" s="138">
        <f>'MainStation-OBS'!L21</f>
        <v>1.1599999999999999</v>
      </c>
    </row>
    <row r="16" spans="1:10">
      <c r="A16" t="str">
        <f>'MainStation-OBS'!A37</f>
        <v>W01</v>
      </c>
      <c r="B16" t="str">
        <f>'MainStation-OBS'!B37</f>
        <v>W1</v>
      </c>
      <c r="C16">
        <f>'MainStation-OBS'!E37</f>
        <v>2.62</v>
      </c>
      <c r="D16" s="191">
        <f>'MainStation-OBS'!F37</f>
        <v>1</v>
      </c>
      <c r="E16">
        <f>'MainStation-OBS'!G37</f>
        <v>6</v>
      </c>
      <c r="F16">
        <f>'MainStation-OBS'!H37</f>
        <v>1.410000000000001</v>
      </c>
      <c r="G16" s="138">
        <f>'MainStation-OBS'!I37</f>
        <v>-1</v>
      </c>
      <c r="H16" s="138">
        <f>'MainStation-OBS'!J37</f>
        <v>2.5500000000000003</v>
      </c>
      <c r="I16" s="138">
        <f>'MainStation-OBS'!K37</f>
        <v>2.4800000000000009</v>
      </c>
      <c r="J16" s="138">
        <f>'MainStation-OBS'!L37</f>
        <v>2.410000000000001</v>
      </c>
    </row>
    <row r="17" spans="1:10">
      <c r="A17" t="str">
        <f>'MainStation-OBS'!A38</f>
        <v>W23</v>
      </c>
      <c r="B17" t="str">
        <f>'MainStation-OBS'!B38</f>
        <v>W2</v>
      </c>
      <c r="C17">
        <f>'MainStation-OBS'!E38</f>
        <v>1.5549999999999999</v>
      </c>
      <c r="D17" s="191">
        <f>'MainStation-OBS'!F38</f>
        <v>1</v>
      </c>
      <c r="E17">
        <f>'MainStation-OBS'!G38</f>
        <v>6</v>
      </c>
      <c r="F17">
        <f>'MainStation-OBS'!H38</f>
        <v>-0.14500000000000068</v>
      </c>
      <c r="G17" s="138">
        <f>'MainStation-OBS'!I38</f>
        <v>0</v>
      </c>
      <c r="H17" s="138">
        <f>'MainStation-OBS'!J38</f>
        <v>1.3216666666666665</v>
      </c>
      <c r="I17" s="138">
        <f>'MainStation-OBS'!K38</f>
        <v>1.0883333333333329</v>
      </c>
      <c r="J17" s="138">
        <f>'MainStation-OBS'!L38</f>
        <v>0.85499999999999932</v>
      </c>
    </row>
    <row r="18" spans="1:10">
      <c r="A18" t="str">
        <f>'MainStation-OBS'!A39</f>
        <v>W08</v>
      </c>
      <c r="B18" t="str">
        <f>'MainStation-OBS'!B39</f>
        <v>W3</v>
      </c>
      <c r="C18">
        <f>'MainStation-OBS'!E39</f>
        <v>1.1399999999999999</v>
      </c>
      <c r="D18" s="191">
        <f>'MainStation-OBS'!F39</f>
        <v>2</v>
      </c>
      <c r="E18">
        <f>'MainStation-OBS'!G39</f>
        <v>1</v>
      </c>
      <c r="F18">
        <f>'MainStation-OBS'!H39</f>
        <v>-1.2800000000000007</v>
      </c>
      <c r="G18" s="138">
        <f>'MainStation-OBS'!I39</f>
        <v>2</v>
      </c>
      <c r="H18" s="138">
        <f>'MainStation-OBS'!J39</f>
        <v>0.99999999999999967</v>
      </c>
      <c r="I18" s="138">
        <f>'MainStation-OBS'!K39</f>
        <v>0.85999999999999954</v>
      </c>
      <c r="J18" s="138">
        <f>'MainStation-OBS'!L39</f>
        <v>0.71999999999999942</v>
      </c>
    </row>
    <row r="19" spans="1:10">
      <c r="A19" t="str">
        <f>'MainStation-OBS'!A40</f>
        <v>W12</v>
      </c>
      <c r="B19" t="str">
        <f>'MainStation-OBS'!B40</f>
        <v>W4</v>
      </c>
      <c r="C19">
        <f>'MainStation-OBS'!E40</f>
        <v>1.21</v>
      </c>
      <c r="D19" s="191">
        <f>'MainStation-OBS'!F40</f>
        <v>2</v>
      </c>
      <c r="E19">
        <f>'MainStation-OBS'!G40</f>
        <v>2</v>
      </c>
      <c r="F19">
        <f>'MainStation-OBS'!H40</f>
        <v>-0.79</v>
      </c>
      <c r="G19" s="138">
        <f>'MainStation-OBS'!I40</f>
        <v>1</v>
      </c>
      <c r="H19" s="138">
        <f>'MainStation-OBS'!J40</f>
        <v>1.21</v>
      </c>
      <c r="I19" s="138">
        <f>'MainStation-OBS'!K40</f>
        <v>1.21</v>
      </c>
      <c r="J19" s="138">
        <f>'MainStation-OBS'!L40</f>
        <v>1.21</v>
      </c>
    </row>
    <row r="20" spans="1:10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1">
        <f>'MainStation-OBS'!F41</f>
        <v>1</v>
      </c>
      <c r="E20">
        <f>'MainStation-OBS'!G41</f>
        <v>6</v>
      </c>
      <c r="F20">
        <f>'MainStation-OBS'!H41</f>
        <v>0.40999999999999992</v>
      </c>
      <c r="G20" s="138">
        <f>'MainStation-OBS'!I41</f>
        <v>1</v>
      </c>
      <c r="H20" s="138">
        <f>'MainStation-OBS'!J41</f>
        <v>1.41</v>
      </c>
      <c r="I20" s="138">
        <f>'MainStation-OBS'!K41</f>
        <v>1.41</v>
      </c>
      <c r="J20" s="138">
        <f>'MainStation-OBS'!L41</f>
        <v>1.41</v>
      </c>
    </row>
    <row r="21" spans="1:10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 s="191">
        <f>'MainStation-OBS'!F42</f>
        <v>2</v>
      </c>
      <c r="E21">
        <f>'MainStation-OBS'!G42</f>
        <v>2</v>
      </c>
      <c r="F21">
        <f>'MainStation-OBS'!H42</f>
        <v>-0.8</v>
      </c>
      <c r="G21" s="138">
        <f>'MainStation-OBS'!I42</f>
        <v>1</v>
      </c>
      <c r="H21" s="138">
        <f>'MainStation-OBS'!J42</f>
        <v>1.2</v>
      </c>
      <c r="I21" s="138">
        <f>'MainStation-OBS'!K42</f>
        <v>1.2</v>
      </c>
      <c r="J21" s="138">
        <f>'MainStation-OBS'!L42</f>
        <v>1.2</v>
      </c>
    </row>
    <row r="22" spans="1:10">
      <c r="A22" t="str">
        <f>'MainStation-OBS'!A43</f>
        <v>W18</v>
      </c>
      <c r="B22" t="str">
        <f>'MainStation-OBS'!B43</f>
        <v>W7</v>
      </c>
      <c r="C22">
        <f>'MainStation-OBS'!E43</f>
        <v>0.93</v>
      </c>
      <c r="D22" s="191">
        <f>'MainStation-OBS'!F43</f>
        <v>1</v>
      </c>
      <c r="E22">
        <f>'MainStation-OBS'!G43</f>
        <v>5</v>
      </c>
      <c r="F22">
        <f>'MainStation-OBS'!H43</f>
        <v>-0.63000000000000045</v>
      </c>
      <c r="G22" s="138">
        <f>'MainStation-OBS'!I43</f>
        <v>-1</v>
      </c>
      <c r="H22" s="138">
        <f>'MainStation-OBS'!J43</f>
        <v>0.74333333333333329</v>
      </c>
      <c r="I22" s="138">
        <f>'MainStation-OBS'!K43</f>
        <v>0.55666666666666642</v>
      </c>
      <c r="J22" s="138">
        <f>'MainStation-OBS'!L43</f>
        <v>0.36999999999999955</v>
      </c>
    </row>
    <row r="23" spans="1:10">
      <c r="A23" t="str">
        <f>'MainStation-OBS'!A44</f>
        <v>W17</v>
      </c>
      <c r="B23" t="str">
        <f>'MainStation-OBS'!B44</f>
        <v>W8</v>
      </c>
      <c r="C23">
        <f>'MainStation-OBS'!E44</f>
        <v>0.65</v>
      </c>
      <c r="D23" s="191">
        <f>'MainStation-OBS'!F44</f>
        <v>1</v>
      </c>
      <c r="E23">
        <f>'MainStation-OBS'!G44</f>
        <v>3</v>
      </c>
      <c r="F23">
        <f>'MainStation-OBS'!H44</f>
        <v>-0.62999999999999956</v>
      </c>
      <c r="G23" s="138">
        <f>'MainStation-OBS'!I44</f>
        <v>2</v>
      </c>
      <c r="H23" s="138">
        <f>'MainStation-OBS'!J44</f>
        <v>0.55666666666666687</v>
      </c>
      <c r="I23" s="138">
        <f>'MainStation-OBS'!K44</f>
        <v>0.46333333333333365</v>
      </c>
      <c r="J23" s="138">
        <f>'MainStation-OBS'!L44</f>
        <v>0.37000000000000044</v>
      </c>
    </row>
    <row r="24" spans="1:10">
      <c r="A24" t="str">
        <f>'MainStation-OBS'!A45</f>
        <v>W22</v>
      </c>
      <c r="B24" t="str">
        <f>'MainStation-OBS'!B45</f>
        <v>W9</v>
      </c>
      <c r="C24">
        <f>'MainStation-OBS'!E45</f>
        <v>1.27</v>
      </c>
      <c r="D24" s="191">
        <f>'MainStation-OBS'!F45</f>
        <v>1</v>
      </c>
      <c r="E24">
        <f>'MainStation-OBS'!G45</f>
        <v>6</v>
      </c>
      <c r="F24">
        <f>'MainStation-OBS'!H45</f>
        <v>-0.57000000000000073</v>
      </c>
      <c r="G24" s="138">
        <f>'MainStation-OBS'!I45</f>
        <v>0</v>
      </c>
      <c r="H24" s="138">
        <f>'MainStation-OBS'!J45</f>
        <v>0.98999999999999977</v>
      </c>
      <c r="I24" s="138">
        <f>'MainStation-OBS'!K45</f>
        <v>0.70999999999999952</v>
      </c>
      <c r="J24" s="138">
        <f>'MainStation-OBS'!L45</f>
        <v>0.42999999999999927</v>
      </c>
    </row>
    <row r="25" spans="1:10">
      <c r="A25" t="str">
        <f>'MainStation-OBS'!A23</f>
        <v>E19</v>
      </c>
      <c r="B25" t="str">
        <f>'MainStation-OBS'!B23</f>
        <v>E10</v>
      </c>
      <c r="C25">
        <f>'MainStation-OBS'!E23</f>
        <v>-0.09</v>
      </c>
      <c r="D25" s="191">
        <f>'MainStation-OBS'!F23</f>
        <v>1</v>
      </c>
      <c r="E25">
        <f>'MainStation-OBS'!G23</f>
        <v>1</v>
      </c>
      <c r="F25">
        <f>'MainStation-OBS'!H23</f>
        <v>-0.87999999999999989</v>
      </c>
      <c r="G25" s="138">
        <f>'MainStation-OBS'!I23</f>
        <v>1</v>
      </c>
      <c r="H25" s="138">
        <f>'MainStation-OBS'!J23</f>
        <v>-1.9999999999999948E-2</v>
      </c>
      <c r="I25" s="138">
        <f>'MainStation-OBS'!K23</f>
        <v>5.0000000000000072E-2</v>
      </c>
      <c r="J25" s="138">
        <f>'MainStation-OBS'!L23</f>
        <v>0.12000000000000008</v>
      </c>
    </row>
    <row r="26" spans="1:10">
      <c r="A26" t="str">
        <f>'MainStation-OBS'!A9</f>
        <v>E16</v>
      </c>
      <c r="B26" t="str">
        <f>'MainStation-OBS'!B9</f>
        <v>N7</v>
      </c>
      <c r="C26">
        <f>'MainStation-OBS'!E9</f>
        <v>0.25</v>
      </c>
      <c r="D26" s="191">
        <f>'MainStation-OBS'!F9</f>
        <v>2</v>
      </c>
      <c r="E26">
        <f>'MainStation-OBS'!G9</f>
        <v>1</v>
      </c>
      <c r="F26">
        <f>'MainStation-OBS'!H9</f>
        <v>-3.5</v>
      </c>
      <c r="G26" s="138">
        <f>'MainStation-OBS'!I9</f>
        <v>0</v>
      </c>
      <c r="H26" s="138">
        <f>'MainStation-OBS'!J9</f>
        <v>-0.33333333333333359</v>
      </c>
      <c r="I26" s="138">
        <f>'MainStation-OBS'!K9</f>
        <v>-0.91666666666666652</v>
      </c>
      <c r="J26" s="138">
        <f>'MainStation-OBS'!L9</f>
        <v>-1.5</v>
      </c>
    </row>
    <row r="27" spans="1:10">
      <c r="A27" t="str">
        <f>'MainStation-OBS'!A46</f>
        <v>W13</v>
      </c>
      <c r="B27" t="str">
        <f>'MainStation-OBS'!B46</f>
        <v>W10</v>
      </c>
      <c r="C27">
        <f>'MainStation-OBS'!E46</f>
        <v>0.49</v>
      </c>
      <c r="D27" s="191">
        <f>'MainStation-OBS'!F46</f>
        <v>1</v>
      </c>
      <c r="E27">
        <f>'MainStation-OBS'!G46</f>
        <v>2</v>
      </c>
      <c r="F27">
        <f>'MainStation-OBS'!H46</f>
        <v>-1.21</v>
      </c>
      <c r="G27" s="138">
        <f>'MainStation-OBS'!I46</f>
        <v>-1</v>
      </c>
      <c r="H27" s="138">
        <f>'MainStation-OBS'!J46</f>
        <v>0.2566666666666666</v>
      </c>
      <c r="I27" s="138">
        <f>'MainStation-OBS'!K46</f>
        <v>2.3333333333333428E-2</v>
      </c>
      <c r="J27" s="138">
        <f>'MainStation-OBS'!L46</f>
        <v>-0.20999999999999996</v>
      </c>
    </row>
    <row r="28" spans="1:10">
      <c r="A28" t="str">
        <f>'MainStation-OBS'!A24</f>
        <v>E22</v>
      </c>
      <c r="B28" t="str">
        <f>'MainStation-OBS'!B24</f>
        <v>E11</v>
      </c>
      <c r="C28">
        <f>'MainStation-OBS'!E24</f>
        <v>0.4</v>
      </c>
      <c r="D28" s="191">
        <f>'MainStation-OBS'!F24</f>
        <v>2</v>
      </c>
      <c r="E28">
        <f>'MainStation-OBS'!G24</f>
        <v>1</v>
      </c>
      <c r="F28">
        <f>'MainStation-OBS'!H24</f>
        <v>-1.6</v>
      </c>
      <c r="G28" s="138">
        <f>'MainStation-OBS'!I24</f>
        <v>0</v>
      </c>
      <c r="H28" s="138">
        <f>'MainStation-OBS'!J24</f>
        <v>0.4</v>
      </c>
      <c r="I28" s="138">
        <f>'MainStation-OBS'!K24</f>
        <v>0.4</v>
      </c>
      <c r="J28" s="138">
        <f>'MainStation-OBS'!L24</f>
        <v>0.4</v>
      </c>
    </row>
    <row r="29" spans="1:10">
      <c r="A29" t="str">
        <f>'MainStation-OBS'!A25</f>
        <v>E24</v>
      </c>
      <c r="B29" t="str">
        <f>'MainStation-OBS'!B25</f>
        <v>E12</v>
      </c>
      <c r="C29">
        <f>'MainStation-OBS'!E25</f>
        <v>0.23</v>
      </c>
      <c r="D29" s="191">
        <f>'MainStation-OBS'!F25</f>
        <v>2</v>
      </c>
      <c r="E29">
        <f>'MainStation-OBS'!G25</f>
        <v>1</v>
      </c>
      <c r="F29">
        <f>'MainStation-OBS'!H25</f>
        <v>-1.77</v>
      </c>
      <c r="G29" s="138">
        <f>'MainStation-OBS'!I25</f>
        <v>1</v>
      </c>
      <c r="H29" s="138">
        <f>'MainStation-OBS'!J25</f>
        <v>0.23</v>
      </c>
      <c r="I29" s="138">
        <f>'MainStation-OBS'!K25</f>
        <v>0.23</v>
      </c>
      <c r="J29" s="138">
        <f>'MainStation-OBS'!L25</f>
        <v>0.23</v>
      </c>
    </row>
    <row r="30" spans="1:10">
      <c r="A30" t="str">
        <f>'MainStation-OBS'!A54</f>
        <v>W16</v>
      </c>
      <c r="B30" t="str">
        <f>'MainStation-OBS'!B54</f>
        <v>W18</v>
      </c>
      <c r="C30">
        <f>'MainStation-OBS'!E54</f>
        <v>0.8</v>
      </c>
      <c r="D30" s="191">
        <f>'MainStation-OBS'!F54</f>
        <v>1</v>
      </c>
      <c r="E30">
        <f>'MainStation-OBS'!G54</f>
        <v>4</v>
      </c>
      <c r="F30">
        <f>'MainStation-OBS'!H54</f>
        <v>-0.76000000000000056</v>
      </c>
      <c r="G30" s="138">
        <f>'MainStation-OBS'!I54</f>
        <v>1</v>
      </c>
      <c r="H30" s="138">
        <f>'MainStation-OBS'!J54</f>
        <v>0.61333333333333317</v>
      </c>
      <c r="I30" s="138">
        <f>'MainStation-OBS'!K54</f>
        <v>0.42666666666666631</v>
      </c>
      <c r="J30" s="138">
        <f>'MainStation-OBS'!L54</f>
        <v>0.23999999999999944</v>
      </c>
    </row>
    <row r="31" spans="1:10">
      <c r="A31" t="str">
        <f>'MainStation-OBS'!A48</f>
        <v>W10</v>
      </c>
      <c r="B31" t="str">
        <f>'MainStation-OBS'!B48</f>
        <v>W12</v>
      </c>
      <c r="C31">
        <f>'MainStation-OBS'!E48</f>
        <v>0.55000000000000004</v>
      </c>
      <c r="D31" s="191">
        <f>'MainStation-OBS'!F48</f>
        <v>2</v>
      </c>
      <c r="E31">
        <f>'MainStation-OBS'!G48</f>
        <v>1</v>
      </c>
      <c r="F31">
        <f>'MainStation-OBS'!H48</f>
        <v>-2.08</v>
      </c>
      <c r="G31" s="138">
        <f>'MainStation-OBS'!I48</f>
        <v>-1</v>
      </c>
      <c r="H31" s="138">
        <f>'MainStation-OBS'!J48</f>
        <v>0.33999999999999997</v>
      </c>
      <c r="I31" s="138">
        <f>'MainStation-OBS'!K48</f>
        <v>0.13</v>
      </c>
      <c r="J31" s="138">
        <f>'MainStation-OBS'!L48</f>
        <v>-8.0000000000000071E-2</v>
      </c>
    </row>
    <row r="32" spans="1:10">
      <c r="A32" t="str">
        <f>'MainStation-OBS'!A22</f>
        <v>E06</v>
      </c>
      <c r="B32" t="str">
        <f>'MainStation-OBS'!B22</f>
        <v>E9</v>
      </c>
      <c r="C32">
        <f>'MainStation-OBS'!E22</f>
        <v>1.57</v>
      </c>
      <c r="D32" s="191">
        <f>'MainStation-OBS'!F22</f>
        <v>2</v>
      </c>
      <c r="E32">
        <f>'MainStation-OBS'!G22</f>
        <v>3</v>
      </c>
      <c r="F32">
        <f>'MainStation-OBS'!H22</f>
        <v>-0.70999999999999885</v>
      </c>
      <c r="G32" s="138">
        <f>'MainStation-OBS'!I22</f>
        <v>1</v>
      </c>
      <c r="H32" s="138">
        <f>'MainStation-OBS'!J22</f>
        <v>1.476666666666667</v>
      </c>
      <c r="I32" s="138">
        <f>'MainStation-OBS'!K22</f>
        <v>1.383333333333334</v>
      </c>
      <c r="J32" s="138">
        <f>'MainStation-OBS'!L22</f>
        <v>1.2900000000000011</v>
      </c>
    </row>
    <row r="33" spans="1:10">
      <c r="A33" t="str">
        <f>'MainStation-OBS'!A49</f>
        <v>W03</v>
      </c>
      <c r="B33" t="str">
        <f>'MainStation-OBS'!B49</f>
        <v>W13</v>
      </c>
      <c r="C33">
        <f>'MainStation-OBS'!E49</f>
        <v>1.08</v>
      </c>
      <c r="D33" s="191">
        <f>'MainStation-OBS'!F49</f>
        <v>1</v>
      </c>
      <c r="E33">
        <f>'MainStation-OBS'!G49</f>
        <v>6</v>
      </c>
      <c r="F33">
        <f>'MainStation-OBS'!H49</f>
        <v>-0.96999999999999931</v>
      </c>
      <c r="G33" s="138">
        <f>'MainStation-OBS'!I49</f>
        <v>0</v>
      </c>
      <c r="H33" s="138">
        <f>'MainStation-OBS'!J49</f>
        <v>0.73000000000000043</v>
      </c>
      <c r="I33" s="138">
        <f>'MainStation-OBS'!K49</f>
        <v>0.38000000000000056</v>
      </c>
      <c r="J33" s="138">
        <f>'MainStation-OBS'!L49</f>
        <v>3.0000000000000693E-2</v>
      </c>
    </row>
    <row r="34" spans="1:10">
      <c r="A34" t="str">
        <f>'MainStation-OBS'!A26</f>
        <v>E26</v>
      </c>
      <c r="B34" t="str">
        <f>'MainStation-OBS'!B26</f>
        <v>E13</v>
      </c>
      <c r="C34">
        <f>'MainStation-OBS'!E26</f>
        <v>-0.24</v>
      </c>
      <c r="D34" s="191">
        <f>'MainStation-OBS'!F26</f>
        <v>2</v>
      </c>
      <c r="E34">
        <f>'MainStation-OBS'!G26</f>
        <v>1</v>
      </c>
      <c r="F34">
        <f>'MainStation-OBS'!H26</f>
        <v>-2.2400000000000002</v>
      </c>
      <c r="G34" s="138">
        <f>'MainStation-OBS'!I26</f>
        <v>2</v>
      </c>
      <c r="H34" s="138">
        <f>'MainStation-OBS'!J26</f>
        <v>-0.24</v>
      </c>
      <c r="I34" s="138">
        <f>'MainStation-OBS'!K26</f>
        <v>-0.24</v>
      </c>
      <c r="J34" s="138">
        <f>'MainStation-OBS'!L26</f>
        <v>-0.24</v>
      </c>
    </row>
    <row r="35" spans="1:10">
      <c r="A35" t="str">
        <f>'MainStation-OBS'!A10</f>
        <v>E01</v>
      </c>
      <c r="B35" t="str">
        <f>'MainStation-OBS'!B10</f>
        <v>N8</v>
      </c>
      <c r="C35">
        <f>'MainStation-OBS'!E10</f>
        <v>3.2399999999999998</v>
      </c>
      <c r="D35" s="191">
        <f>'MainStation-OBS'!F10</f>
        <v>2</v>
      </c>
      <c r="E35">
        <f>'MainStation-OBS'!G10</f>
        <v>6</v>
      </c>
      <c r="F35">
        <f>'MainStation-OBS'!H10</f>
        <v>0.8199999999999994</v>
      </c>
      <c r="G35" s="138">
        <f>'MainStation-OBS'!I10</f>
        <v>0</v>
      </c>
      <c r="H35" s="138">
        <f>'MainStation-OBS'!J10</f>
        <v>3.0999999999999996</v>
      </c>
      <c r="I35" s="138">
        <f>'MainStation-OBS'!K10</f>
        <v>2.9599999999999995</v>
      </c>
      <c r="J35" s="138">
        <f>'MainStation-OBS'!L10</f>
        <v>2.8199999999999994</v>
      </c>
    </row>
    <row r="36" spans="1:10">
      <c r="A36" t="str">
        <f>'MainStation-OBS'!A11</f>
        <v>E02</v>
      </c>
      <c r="B36" t="str">
        <f>'MainStation-OBS'!B11</f>
        <v>N9</v>
      </c>
      <c r="C36">
        <f>'MainStation-OBS'!E11</f>
        <v>3.2399999999999998</v>
      </c>
      <c r="D36" s="191">
        <f>'MainStation-OBS'!F11</f>
        <v>2</v>
      </c>
      <c r="E36">
        <f>'MainStation-OBS'!G11</f>
        <v>6</v>
      </c>
      <c r="F36">
        <f>'MainStation-OBS'!H11</f>
        <v>0.8199999999999994</v>
      </c>
      <c r="G36" s="138">
        <f>'MainStation-OBS'!I11</f>
        <v>0</v>
      </c>
      <c r="H36" s="138">
        <f>'MainStation-OBS'!J11</f>
        <v>3.0999999999999996</v>
      </c>
      <c r="I36" s="138">
        <f>'MainStation-OBS'!K11</f>
        <v>2.9599999999999995</v>
      </c>
      <c r="J36" s="138">
        <f>'MainStation-OBS'!L11</f>
        <v>2.8199999999999994</v>
      </c>
    </row>
    <row r="37" spans="1:10">
      <c r="A37" t="str">
        <f>'MainStation-OBS'!A27</f>
        <v>E09</v>
      </c>
      <c r="B37" t="str">
        <f>'MainStation-OBS'!B27</f>
        <v>E14</v>
      </c>
      <c r="C37">
        <f>'MainStation-OBS'!E27</f>
        <v>1.28</v>
      </c>
      <c r="D37" s="191">
        <f>'MainStation-OBS'!F27</f>
        <v>2</v>
      </c>
      <c r="E37">
        <f>'MainStation-OBS'!G27</f>
        <v>2</v>
      </c>
      <c r="F37">
        <f>'MainStation-OBS'!H27</f>
        <v>-0.93000000000000016</v>
      </c>
      <c r="G37" s="138">
        <f>'MainStation-OBS'!I27</f>
        <v>0</v>
      </c>
      <c r="H37" s="138">
        <f>'MainStation-OBS'!J27</f>
        <v>1.21</v>
      </c>
      <c r="I37" s="138">
        <f>'MainStation-OBS'!K27</f>
        <v>1.1399999999999999</v>
      </c>
      <c r="J37" s="138">
        <f>'MainStation-OBS'!L27</f>
        <v>1.0699999999999998</v>
      </c>
    </row>
    <row r="38" spans="1:10">
      <c r="A38" t="str">
        <f>'MainStation-OBS'!A50</f>
        <v>W02</v>
      </c>
      <c r="B38" t="str">
        <f>'MainStation-OBS'!B50</f>
        <v>W14</v>
      </c>
      <c r="C38">
        <f>'MainStation-OBS'!E50</f>
        <v>1.7300000000000002</v>
      </c>
      <c r="D38" s="191">
        <f>'MainStation-OBS'!F50</f>
        <v>1</v>
      </c>
      <c r="E38">
        <f>'MainStation-OBS'!G50</f>
        <v>6</v>
      </c>
      <c r="F38">
        <f>'MainStation-OBS'!H50</f>
        <v>-0.3199999999999994</v>
      </c>
      <c r="G38" s="138">
        <f>'MainStation-OBS'!I50</f>
        <v>0</v>
      </c>
      <c r="H38" s="138">
        <f>'MainStation-OBS'!J50</f>
        <v>1.3800000000000003</v>
      </c>
      <c r="I38" s="138">
        <f>'MainStation-OBS'!K50</f>
        <v>1.0300000000000005</v>
      </c>
      <c r="J38" s="138">
        <f>'MainStation-OBS'!L50</f>
        <v>0.6800000000000006</v>
      </c>
    </row>
    <row r="39" spans="1:10">
      <c r="A39" t="str">
        <f>'MainStation-OBS'!A51</f>
        <v>W09</v>
      </c>
      <c r="B39" t="str">
        <f>'MainStation-OBS'!B51</f>
        <v>W15</v>
      </c>
      <c r="C39">
        <f>'MainStation-OBS'!E51</f>
        <v>0.28000000000000003</v>
      </c>
      <c r="D39" s="191">
        <f>'MainStation-OBS'!F51</f>
        <v>1</v>
      </c>
      <c r="E39">
        <f>'MainStation-OBS'!G51</f>
        <v>2</v>
      </c>
      <c r="F39">
        <f>'MainStation-OBS'!H51</f>
        <v>-1.4900000000000002</v>
      </c>
      <c r="G39" s="138">
        <f>'MainStation-OBS'!I51</f>
        <v>3</v>
      </c>
      <c r="H39" s="138">
        <f>'MainStation-OBS'!J51</f>
        <v>2.3333333333333373E-2</v>
      </c>
      <c r="I39" s="138">
        <f>'MainStation-OBS'!K51</f>
        <v>-0.2333333333333335</v>
      </c>
      <c r="J39" s="138">
        <f>'MainStation-OBS'!L51</f>
        <v>-0.4900000000000001</v>
      </c>
    </row>
    <row r="40" spans="1:10">
      <c r="A40" t="str">
        <f>'MainStation-OBS'!A28</f>
        <v>E33</v>
      </c>
      <c r="B40" t="str">
        <f>'MainStation-OBS'!B28</f>
        <v>E15</v>
      </c>
      <c r="C40">
        <f>'MainStation-OBS'!E28</f>
        <v>-0.96</v>
      </c>
      <c r="D40">
        <f>'MainStation-OBS'!F28</f>
        <v>1</v>
      </c>
      <c r="E40">
        <f>'MainStation-OBS'!G28</f>
        <v>1</v>
      </c>
      <c r="F40">
        <f>'MainStation-OBS'!H28</f>
        <v>-1.5399999999999996</v>
      </c>
      <c r="G40" s="138">
        <f>'MainStation-OBS'!I28</f>
        <v>2</v>
      </c>
      <c r="H40" s="138">
        <f>'MainStation-OBS'!J28</f>
        <v>-0.81999999999999973</v>
      </c>
      <c r="I40" s="138">
        <f>'MainStation-OBS'!K28</f>
        <v>-0.6799999999999996</v>
      </c>
      <c r="J40" s="138">
        <f>'MainStation-OBS'!L28</f>
        <v>-0.53999999999999948</v>
      </c>
    </row>
    <row r="41" spans="1:10">
      <c r="A41" t="str">
        <f>'MainStation-OBS'!A29</f>
        <v>E31</v>
      </c>
      <c r="B41" t="str">
        <f>'MainStation-OBS'!B29</f>
        <v>E16</v>
      </c>
      <c r="C41">
        <f>'MainStation-OBS'!E29</f>
        <v>-0.35</v>
      </c>
      <c r="D41">
        <f>'MainStation-OBS'!F29</f>
        <v>2</v>
      </c>
      <c r="E41">
        <f>'MainStation-OBS'!G29</f>
        <v>1</v>
      </c>
      <c r="F41">
        <f>'MainStation-OBS'!H29</f>
        <v>-3.1900000000000004</v>
      </c>
      <c r="G41" s="138">
        <f>'MainStation-OBS'!I29</f>
        <v>2</v>
      </c>
      <c r="H41" s="138">
        <f>'MainStation-OBS'!J29</f>
        <v>-0.63000000000000012</v>
      </c>
      <c r="I41" s="138">
        <f>'MainStation-OBS'!K29</f>
        <v>-0.91</v>
      </c>
      <c r="J41" s="138">
        <f>'MainStation-OBS'!L29</f>
        <v>-1.1900000000000004</v>
      </c>
    </row>
    <row r="42" spans="1:10">
      <c r="A42" t="str">
        <f>'MainStation-OBS'!A53</f>
        <v>W15</v>
      </c>
      <c r="B42" t="str">
        <f>'MainStation-OBS'!B53</f>
        <v>W17</v>
      </c>
      <c r="C42">
        <f>'MainStation-OBS'!E53</f>
        <v>0.5</v>
      </c>
      <c r="D42">
        <f>'MainStation-OBS'!F53</f>
        <v>1</v>
      </c>
      <c r="E42">
        <f>'MainStation-OBS'!G53</f>
        <v>3</v>
      </c>
      <c r="F42">
        <f>'MainStation-OBS'!H53</f>
        <v>-0.5</v>
      </c>
      <c r="G42" s="138">
        <f>'MainStation-OBS'!I53</f>
        <v>1</v>
      </c>
      <c r="H42" s="138">
        <f>'MainStation-OBS'!J53</f>
        <v>0.5</v>
      </c>
      <c r="I42" s="138">
        <f>'MainStation-OBS'!K53</f>
        <v>0.5</v>
      </c>
      <c r="J42" s="138">
        <f>'MainStation-OBS'!L53</f>
        <v>0.5</v>
      </c>
    </row>
    <row r="43" spans="1:10">
      <c r="A43" t="str">
        <f>'MainStation-OBS'!A52</f>
        <v>W14</v>
      </c>
      <c r="B43" t="str">
        <f>'MainStation-OBS'!B52</f>
        <v>W16</v>
      </c>
      <c r="C43">
        <f>'MainStation-OBS'!E52</f>
        <v>0.33</v>
      </c>
      <c r="D43">
        <f>'MainStation-OBS'!F52</f>
        <v>1</v>
      </c>
      <c r="E43">
        <f>'MainStation-OBS'!G52</f>
        <v>2</v>
      </c>
      <c r="F43">
        <f>'MainStation-OBS'!H52</f>
        <v>-0.81</v>
      </c>
      <c r="G43" s="138">
        <f>'MainStation-OBS'!I52</f>
        <v>1</v>
      </c>
      <c r="H43" s="138">
        <f>'MainStation-OBS'!J52</f>
        <v>0.28333333333333333</v>
      </c>
      <c r="I43" s="138">
        <f>'MainStation-OBS'!K52</f>
        <v>0.23666666666666664</v>
      </c>
      <c r="J43" s="138">
        <f>'MainStation-OBS'!L52</f>
        <v>0.18999999999999989</v>
      </c>
    </row>
    <row r="44" spans="1:10">
      <c r="A44" t="str">
        <f>'MainStation-OBS'!A30</f>
        <v>E49</v>
      </c>
      <c r="B44" t="str">
        <f>'MainStation-OBS'!B30</f>
        <v>E17</v>
      </c>
      <c r="C44">
        <f>'MainStation-OBS'!E30</f>
        <v>0.53</v>
      </c>
      <c r="D44">
        <f>'MainStation-OBS'!F30</f>
        <v>2</v>
      </c>
      <c r="E44">
        <f>'MainStation-OBS'!G30</f>
        <v>1</v>
      </c>
      <c r="F44">
        <f>'MainStation-OBS'!H30</f>
        <v>-1.1199999999999997</v>
      </c>
      <c r="G44" s="138">
        <f>'MainStation-OBS'!I30</f>
        <v>0</v>
      </c>
      <c r="H44" s="138">
        <f>'MainStation-OBS'!J30</f>
        <v>0.64666666666666683</v>
      </c>
      <c r="I44" s="138">
        <f>'MainStation-OBS'!K30</f>
        <v>0.76333333333333353</v>
      </c>
      <c r="J44" s="138">
        <f>'MainStation-OBS'!L30</f>
        <v>0.88000000000000045</v>
      </c>
    </row>
    <row r="45" spans="1:10">
      <c r="A45" t="str">
        <f>'MainStation-OBS'!A31</f>
        <v>E50</v>
      </c>
      <c r="B45" t="str">
        <f>'MainStation-OBS'!B31</f>
        <v>E18</v>
      </c>
      <c r="C45">
        <f>'MainStation-OBS'!E31</f>
        <v>0.19</v>
      </c>
      <c r="D45">
        <f>'MainStation-OBS'!F31</f>
        <v>2</v>
      </c>
      <c r="E45">
        <f>'MainStation-OBS'!G31</f>
        <v>1</v>
      </c>
      <c r="F45">
        <f>'MainStation-OBS'!H31</f>
        <v>-1.88</v>
      </c>
      <c r="G45" s="138">
        <f>'MainStation-OBS'!I31</f>
        <v>2</v>
      </c>
      <c r="H45" s="138">
        <f>'MainStation-OBS'!J31</f>
        <v>0.16666666666666674</v>
      </c>
      <c r="I45" s="138">
        <f>'MainStation-OBS'!K31</f>
        <v>0.14333333333333342</v>
      </c>
      <c r="J45" s="138">
        <f>'MainStation-OBS'!L31</f>
        <v>0.12000000000000013</v>
      </c>
    </row>
    <row r="46" spans="1:10">
      <c r="A46" t="str">
        <f>'MainStation-OBS'!A54</f>
        <v>W16</v>
      </c>
      <c r="B46" t="str">
        <f>'MainStation-OBS'!B54</f>
        <v>W18</v>
      </c>
      <c r="C46">
        <f>'MainStation-OBS'!E54</f>
        <v>0.8</v>
      </c>
      <c r="D46">
        <f>'MainStation-OBS'!F54</f>
        <v>1</v>
      </c>
      <c r="E46">
        <f>'MainStation-OBS'!G54</f>
        <v>4</v>
      </c>
      <c r="F46">
        <f>'MainStation-OBS'!H54</f>
        <v>-0.76000000000000056</v>
      </c>
      <c r="G46" s="138">
        <f>'MainStation-OBS'!I54</f>
        <v>1</v>
      </c>
      <c r="H46" s="138">
        <f>'MainStation-OBS'!J54</f>
        <v>0.61333333333333317</v>
      </c>
      <c r="I46" s="138">
        <f>'MainStation-OBS'!K54</f>
        <v>0.42666666666666631</v>
      </c>
      <c r="J46" s="138">
        <f>'MainStation-OBS'!L54</f>
        <v>0.23999999999999944</v>
      </c>
    </row>
    <row r="47" spans="1:10">
      <c r="A47" t="str">
        <f>'MainStation-OBS'!A32</f>
        <v>E48</v>
      </c>
      <c r="B47" t="str">
        <f>'MainStation-OBS'!B32</f>
        <v>E19</v>
      </c>
      <c r="C47">
        <f>'MainStation-OBS'!E32</f>
        <v>0.64</v>
      </c>
      <c r="D47">
        <f>'MainStation-OBS'!F32</f>
        <v>3</v>
      </c>
      <c r="E47">
        <f>'MainStation-OBS'!G32</f>
        <v>1</v>
      </c>
      <c r="F47">
        <f>'MainStation-OBS'!H32</f>
        <v>-2.36</v>
      </c>
      <c r="G47">
        <f>'MainStation-OBS'!I32</f>
        <v>0</v>
      </c>
      <c r="H47">
        <f>'MainStation-OBS'!J32</f>
        <v>0.64</v>
      </c>
      <c r="I47">
        <f>'MainStation-OBS'!K32</f>
        <v>0.64</v>
      </c>
      <c r="J47">
        <f>'MainStation-OBS'!L32</f>
        <v>0.64</v>
      </c>
    </row>
    <row r="48" spans="1:10">
      <c r="A48" t="str">
        <f>'MainStation-OBS'!A33</f>
        <v>E47</v>
      </c>
      <c r="B48" t="str">
        <f>'MainStation-OBS'!B33</f>
        <v>E20</v>
      </c>
      <c r="C48">
        <f>'MainStation-OBS'!E33</f>
        <v>1.1599999999999999</v>
      </c>
      <c r="D48">
        <f>'MainStation-OBS'!F33</f>
        <v>4</v>
      </c>
      <c r="E48">
        <f>'MainStation-OBS'!G33</f>
        <v>1</v>
      </c>
      <c r="F48">
        <f>'MainStation-OBS'!H33</f>
        <v>-3.05</v>
      </c>
      <c r="G48">
        <f>'MainStation-OBS'!I33</f>
        <v>0</v>
      </c>
      <c r="H48">
        <f>'MainStation-OBS'!J33</f>
        <v>1.0900000000000001</v>
      </c>
      <c r="I48">
        <f>'MainStation-OBS'!K33</f>
        <v>1.02</v>
      </c>
      <c r="J48">
        <f>'MainStation-OBS'!L33</f>
        <v>0.95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F50" sqref="A1:F50"/>
    </sheetView>
  </sheetViews>
  <sheetFormatPr defaultColWidth="9.140625" defaultRowHeight="23.25"/>
  <cols>
    <col min="1" max="1" width="4.85546875" customWidth="1"/>
    <col min="2" max="2" width="20.28515625" style="146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42" t="s">
        <v>211</v>
      </c>
      <c r="B1" s="144" t="s">
        <v>97</v>
      </c>
      <c r="C1" s="142" t="s">
        <v>208</v>
      </c>
      <c r="D1" s="142" t="s">
        <v>200</v>
      </c>
      <c r="E1" s="142" t="s">
        <v>201</v>
      </c>
      <c r="F1" s="142" t="s">
        <v>236</v>
      </c>
      <c r="G1" s="154" t="s">
        <v>279</v>
      </c>
    </row>
    <row r="2" spans="1:8">
      <c r="A2" s="252" t="str">
        <f>IF('MainStation-OBS'!B2 = "","",'MainStation-OBS'!B2)</f>
        <v>ด้านเหนือ</v>
      </c>
      <c r="B2" s="252"/>
      <c r="C2" s="153"/>
      <c r="D2" s="153"/>
      <c r="E2" s="153"/>
      <c r="F2" s="153"/>
    </row>
    <row r="3" spans="1:8">
      <c r="A3" s="143" t="str">
        <f>IF('MainStation-OBS'!B3 = "","",'MainStation-OBS'!B3)</f>
        <v>N1</v>
      </c>
      <c r="B3" s="145" t="str">
        <f>IF('MainStation-OBS'!C3 = "","",'MainStation-OBS'!C3)</f>
        <v>บางบัว ถ.พหลโยธิน</v>
      </c>
      <c r="C3" s="143" t="str">
        <f>IFERROR(INDEX('MainStation-OBS'!$B$56:$G$61,IF('MainStation-OBS'!G3="","",'MainStation-OBS'!G3),1),"")</f>
        <v>เริ่มเสี่ยง</v>
      </c>
      <c r="D3" s="143" t="str">
        <f>IFERROR(INDEX('MainStation-OBS'!$B$56:$G$61,IF('MainStation-OBS'!H3="","",'MainStation-OBS'!H3),2),"")</f>
        <v/>
      </c>
      <c r="E3" s="143" t="str">
        <f>IFERROR(INDEX('MainStation-OBS'!$B$56:$G$61,IF('MainStation-OBS'!I3="","",'MainStation-OBS'!I3),3),"")</f>
        <v/>
      </c>
      <c r="F3" s="143">
        <f>IF('MainStation-OBS'!M3 = "","",'MainStation-OBS'!M3)</f>
        <v>-2.9999999999999973</v>
      </c>
      <c r="G3" s="143" t="str">
        <f>IF('MainStation-OBS'!T3 = "","",'MainStation-OBS'!T3)</f>
        <v/>
      </c>
      <c r="H3" s="136"/>
    </row>
    <row r="4" spans="1:8">
      <c r="A4" s="143" t="str">
        <f>IF('MainStation-OBS'!B4 = "","",'MainStation-OBS'!B4)</f>
        <v>N2</v>
      </c>
      <c r="B4" s="145" t="str">
        <f>IF('MainStation-OBS'!C4 = "","",'MainStation-OBS'!C4)</f>
        <v>ค.บางซื่อ﻿﻿</v>
      </c>
      <c r="C4" s="143" t="str">
        <f>IFERROR(INDEX('MainStation-OBS'!$B$56:$G$61,IF('MainStation-OBS'!G4="","",'MainStation-OBS'!G4),1),"")</f>
        <v>ปกติ</v>
      </c>
      <c r="D4" s="143" t="str">
        <f>IFERROR(INDEX('MainStation-OBS'!$B$56:$G$61,IF('MainStation-OBS'!H4="","",'MainStation-OBS'!H4),2),"")</f>
        <v/>
      </c>
      <c r="E4" s="143" t="str">
        <f>IFERROR(INDEX('MainStation-OBS'!$B$56:$G$61,IF('MainStation-OBS'!I4="","",'MainStation-OBS'!I4),3),"")</f>
        <v/>
      </c>
      <c r="F4" s="143">
        <f>IF('MainStation-OBS'!M4 = "","",'MainStation-OBS'!M4)</f>
        <v>-1.2500000000000011</v>
      </c>
      <c r="G4" s="143">
        <f>IF('MainStation-OBS'!T4 = "","",'MainStation-OBS'!T4)</f>
        <v>30</v>
      </c>
      <c r="H4" s="136"/>
    </row>
    <row r="5" spans="1:8">
      <c r="A5" s="143" t="str">
        <f>IF('MainStation-OBS'!B5 = "","",'MainStation-OBS'!B5)</f>
        <v>N3</v>
      </c>
      <c r="B5" s="145" t="str">
        <f>IF('MainStation-OBS'!C5 = "","",'MainStation-OBS'!C5)</f>
        <v>ค.ลาดพร้าว﻿ โชคชัย 4</v>
      </c>
      <c r="C5" s="143" t="str">
        <f>IFERROR(INDEX('MainStation-OBS'!$B$56:$G$61,IF('MainStation-OBS'!G5="","",'MainStation-OBS'!G5),1),"")</f>
        <v>เริ่มเสี่ยง</v>
      </c>
      <c r="D5" s="143" t="str">
        <f>IFERROR(INDEX('MainStation-OBS'!$B$56:$G$61,IF('MainStation-OBS'!H5="","",'MainStation-OBS'!H5),2),"")</f>
        <v/>
      </c>
      <c r="E5" s="143" t="str">
        <f>IFERROR(INDEX('MainStation-OBS'!$B$56:$G$61,IF('MainStation-OBS'!I5="","",'MainStation-OBS'!I5),3),"")</f>
        <v/>
      </c>
      <c r="F5" s="143">
        <f>IF('MainStation-OBS'!M5 = "","",'MainStation-OBS'!M5)</f>
        <v>-2.0000000000000004</v>
      </c>
      <c r="G5" s="143" t="str">
        <f>IF('MainStation-OBS'!T5 = "","",'MainStation-OBS'!T5)</f>
        <v/>
      </c>
      <c r="H5" s="136"/>
    </row>
    <row r="6" spans="1:8">
      <c r="A6" s="143" t="str">
        <f>IF('MainStation-OBS'!B6 = "","",'MainStation-OBS'!B6)</f>
        <v>N4</v>
      </c>
      <c r="B6" s="145" t="str">
        <f>IF('MainStation-OBS'!C6 = "","",'MainStation-OBS'!C6)</f>
        <v>ค.สามเสน﻿﻿﻿ / สามเสน</v>
      </c>
      <c r="C6" s="143" t="str">
        <f>IFERROR(INDEX('MainStation-OBS'!$B$56:$G$61,IF('MainStation-OBS'!G6="","",'MainStation-OBS'!G6),1),"")</f>
        <v>ปกติ</v>
      </c>
      <c r="D6" s="143" t="str">
        <f>IFERROR(INDEX('MainStation-OBS'!$B$56:$G$61,IF('MainStation-OBS'!H6="","",'MainStation-OBS'!H6),2),"")</f>
        <v/>
      </c>
      <c r="E6" s="143" t="str">
        <f>IFERROR(INDEX('MainStation-OBS'!$B$56:$G$61,IF('MainStation-OBS'!I6="","",'MainStation-OBS'!I6),3),"")</f>
        <v/>
      </c>
      <c r="F6" s="143">
        <f>IF('MainStation-OBS'!M6 = "","",'MainStation-OBS'!M6)</f>
        <v>-9.2500000000000036</v>
      </c>
      <c r="G6" s="143">
        <f>IF('MainStation-OBS'!T6 = "","",'MainStation-OBS'!T6)</f>
        <v>30</v>
      </c>
      <c r="H6" s="136"/>
    </row>
    <row r="7" spans="1:8" ht="46.5">
      <c r="A7" s="143" t="str">
        <f>IF('MainStation-OBS'!B7 = "","",'MainStation-OBS'!B7)</f>
        <v>N5</v>
      </c>
      <c r="B7" s="145" t="str">
        <f>IF('MainStation-OBS'!C7 = "","",'MainStation-OBS'!C7)</f>
        <v>ค.เจ้าคุณสิงห์ วังทองหลาง</v>
      </c>
      <c r="C7" s="143" t="str">
        <f>IFERROR(INDEX('MainStation-OBS'!$B$56:$G$61,IF('MainStation-OBS'!G7="","",'MainStation-OBS'!G7),1),"")</f>
        <v>ปกติ</v>
      </c>
      <c r="D7" s="143" t="str">
        <f>IFERROR(INDEX('MainStation-OBS'!$B$56:$G$61,IF('MainStation-OBS'!H7="","",'MainStation-OBS'!H7),2),"")</f>
        <v/>
      </c>
      <c r="E7" s="143" t="str">
        <f>IFERROR(INDEX('MainStation-OBS'!$B$56:$G$61,IF('MainStation-OBS'!I7="","",'MainStation-OBS'!I7),3),"")</f>
        <v>ปานกลาง</v>
      </c>
      <c r="F7" s="143">
        <f>IF('MainStation-OBS'!M7 = "","",'MainStation-OBS'!M7)</f>
        <v>12.499999999999998</v>
      </c>
      <c r="G7" s="143">
        <f>IF('MainStation-OBS'!T7 = "","",'MainStation-OBS'!T7)</f>
        <v>10</v>
      </c>
      <c r="H7" s="141"/>
    </row>
    <row r="8" spans="1:8">
      <c r="A8" s="143" t="str">
        <f>IF('MainStation-OBS'!B8 = "","",'MainStation-OBS'!B8)</f>
        <v>N6</v>
      </c>
      <c r="B8" s="145" t="str">
        <f>IF('MainStation-OBS'!C8 = "","",'MainStation-OBS'!C8)</f>
        <v>บางกะปิ</v>
      </c>
      <c r="C8" s="143" t="str">
        <f>IFERROR(INDEX('MainStation-OBS'!$B$56:$G$61,IF('MainStation-OBS'!G8="","",'MainStation-OBS'!G8),1),"")</f>
        <v>ปกติ</v>
      </c>
      <c r="D8" s="143" t="str">
        <f>IFERROR(INDEX('MainStation-OBS'!$B$56:$G$61,IF('MainStation-OBS'!H8="","",'MainStation-OBS'!H8),2),"")</f>
        <v/>
      </c>
      <c r="E8" s="143" t="str">
        <f>IFERROR(INDEX('MainStation-OBS'!$B$56:$G$61,IF('MainStation-OBS'!I8="","",'MainStation-OBS'!I8),3),"")</f>
        <v/>
      </c>
      <c r="F8" s="143">
        <f>IF('MainStation-OBS'!M8 = "","",'MainStation-OBS'!M8)</f>
        <v>-1.2499999999999998</v>
      </c>
      <c r="G8" s="143">
        <f>IF('MainStation-OBS'!T8 = "","",'MainStation-OBS'!T8)</f>
        <v>15</v>
      </c>
    </row>
    <row r="9" spans="1:8">
      <c r="A9" s="143" t="str">
        <f>IF('MainStation-OBS'!B9 = "","",'MainStation-OBS'!B9)</f>
        <v>N7</v>
      </c>
      <c r="B9" s="145" t="str">
        <f>IF('MainStation-OBS'!C9 = "","",'MainStation-OBS'!C9)</f>
        <v>อนุเสารวรีย์ชัยสมรภูมิ</v>
      </c>
      <c r="C9" s="143" t="str">
        <f>IFERROR(INDEX('MainStation-OBS'!$B$56:$G$61,IF('MainStation-OBS'!G9="","",'MainStation-OBS'!G9),1),"")</f>
        <v>ปกติ</v>
      </c>
      <c r="D9" s="143" t="str">
        <f>IFERROR(INDEX('MainStation-OBS'!$B$56:$G$61,IF('MainStation-OBS'!H9="","",'MainStation-OBS'!H9),2),"")</f>
        <v/>
      </c>
      <c r="E9" s="143" t="str">
        <f>IFERROR(INDEX('MainStation-OBS'!$B$56:$G$61,IF('MainStation-OBS'!I9="","",'MainStation-OBS'!I9),3),"")</f>
        <v/>
      </c>
      <c r="F9" s="143">
        <f>IF('MainStation-OBS'!M9 = "","",'MainStation-OBS'!M9)</f>
        <v>-3.7500000000000004</v>
      </c>
      <c r="G9" s="143">
        <f>IF('MainStation-OBS'!T9 = "","",'MainStation-OBS'!T9)</f>
        <v>30</v>
      </c>
    </row>
    <row r="10" spans="1:8" ht="33" customHeight="1">
      <c r="A10" s="143" t="str">
        <f>IF('MainStation-OBS'!B10 = "","",'MainStation-OBS'!B10)</f>
        <v>N8</v>
      </c>
      <c r="B10" s="145" t="str">
        <f>IF('MainStation-OBS'!C10 = "","",'MainStation-OBS'!C10)</f>
        <v>ค.สอง</v>
      </c>
      <c r="C10" s="143" t="str">
        <f>IFERROR(INDEX('MainStation-OBS'!$B$56:$G$61,IF('MainStation-OBS'!G10="","",'MainStation-OBS'!G10),1),"")</f>
        <v>ล้น</v>
      </c>
      <c r="D10" s="143" t="str">
        <f>IFERROR(INDEX('MainStation-OBS'!$B$56:$G$61,IF('MainStation-OBS'!H10="","",'MainStation-OBS'!H10),2),"")</f>
        <v/>
      </c>
      <c r="E10" s="143" t="str">
        <f>IFERROR(INDEX('MainStation-OBS'!$B$56:$G$61,IF('MainStation-OBS'!I10="","",'MainStation-OBS'!I10),3),"")</f>
        <v/>
      </c>
      <c r="F10" s="143">
        <f>IF('MainStation-OBS'!M10 = "","",'MainStation-OBS'!M10)</f>
        <v>-2.0000000000000018</v>
      </c>
      <c r="G10" s="143" t="str">
        <f>IF('MainStation-OBS'!T10 = "","",'MainStation-OBS'!T10)</f>
        <v/>
      </c>
    </row>
    <row r="11" spans="1:8">
      <c r="A11" s="143" t="str">
        <f>IF('MainStation-OBS'!B11 = "","",'MainStation-OBS'!B11)</f>
        <v>N9</v>
      </c>
      <c r="B11" s="145" t="str">
        <f>IF('MainStation-OBS'!C11 = "","",'MainStation-OBS'!C11)</f>
        <v>ค.พระยาสุเรนทร์</v>
      </c>
      <c r="C11" s="143" t="str">
        <f>IFERROR(INDEX('MainStation-OBS'!$B$56:$G$61,IF('MainStation-OBS'!G11="","",'MainStation-OBS'!G11),1),"")</f>
        <v>ล้น</v>
      </c>
      <c r="D11" s="143" t="str">
        <f>IFERROR(INDEX('MainStation-OBS'!$B$56:$G$61,IF('MainStation-OBS'!H11="","",'MainStation-OBS'!H11),2),"")</f>
        <v/>
      </c>
      <c r="E11" s="143" t="str">
        <f>IFERROR(INDEX('MainStation-OBS'!$B$56:$G$61,IF('MainStation-OBS'!I11="","",'MainStation-OBS'!I11),3),"")</f>
        <v/>
      </c>
      <c r="F11" s="143">
        <f>IF('MainStation-OBS'!M11 = "","",'MainStation-OBS'!M11)</f>
        <v>-2.0000000000000018</v>
      </c>
      <c r="G11" s="143" t="str">
        <f>IF('MainStation-OBS'!T11 = "","",'MainStation-OBS'!T11)</f>
        <v/>
      </c>
    </row>
    <row r="12" spans="1:8">
      <c r="A12" s="253" t="str">
        <f>IF('MainStation-OBS'!B13 = "","",'MainStation-OBS'!B13)</f>
        <v>ด้านตะวันออก</v>
      </c>
      <c r="B12" s="253"/>
      <c r="C12" s="152"/>
      <c r="D12" s="152"/>
      <c r="E12" s="152"/>
      <c r="F12" s="143" t="str">
        <f>IF('MainStation-OBS'!M13 = "","",'MainStation-OBS'!M13)</f>
        <v/>
      </c>
      <c r="G12" s="143" t="str">
        <f>IF('MainStation-OBS'!T13 = "","",'MainStation-OBS'!T13)</f>
        <v/>
      </c>
    </row>
    <row r="13" spans="1:8">
      <c r="A13" s="143" t="str">
        <f>IF('MainStation-OBS'!B14 = "","",'MainStation-OBS'!B14)</f>
        <v>E1</v>
      </c>
      <c r="B13" s="145" t="str">
        <f>IF('MainStation-OBS'!C14 = "","",'MainStation-OBS'!C14)</f>
        <v xml:space="preserve"> ค.สามวา﻿</v>
      </c>
      <c r="C13" s="143" t="str">
        <f>IFERROR(INDEX('MainStation-OBS'!$B$56:$G$61,IF('MainStation-OBS'!G14="","",'MainStation-OBS'!G14),1),"")</f>
        <v>เสี่ยงมาก</v>
      </c>
      <c r="D13" s="143" t="str">
        <f>IFERROR(INDEX('MainStation-OBS'!$B$56:$G$61,IF('MainStation-OBS'!H14="","",'MainStation-OBS'!H14),2),"")</f>
        <v/>
      </c>
      <c r="E13" s="143" t="str">
        <f>IFERROR(INDEX('MainStation-OBS'!$B$56:$G$61,IF('MainStation-OBS'!I14="","",'MainStation-OBS'!I14),3),"")</f>
        <v/>
      </c>
      <c r="F13" s="143">
        <f>IF('MainStation-OBS'!M14 = "","",'MainStation-OBS'!M14)</f>
        <v>-2.2499999999999964</v>
      </c>
      <c r="G13" s="143" t="str">
        <f>IF('MainStation-OBS'!T14 = "","",'MainStation-OBS'!T14)</f>
        <v/>
      </c>
    </row>
    <row r="14" spans="1:8">
      <c r="A14" s="143" t="str">
        <f>IF('MainStation-OBS'!B15 = "","",'MainStation-OBS'!B15)</f>
        <v>E2</v>
      </c>
      <c r="B14" s="145" t="str">
        <f>IF('MainStation-OBS'!C15 = "","",'MainStation-OBS'!C15)</f>
        <v>บางชัน ถ.รามคำแหง﻿﻿</v>
      </c>
      <c r="C14" s="143" t="str">
        <f>IFERROR(INDEX('MainStation-OBS'!$B$56:$G$61,IF('MainStation-OBS'!G15="","",'MainStation-OBS'!G15),1),"")</f>
        <v>ปริ่มตลิ่ง</v>
      </c>
      <c r="D14" s="143" t="str">
        <f>IFERROR(INDEX('MainStation-OBS'!$B$56:$G$61,IF('MainStation-OBS'!H15="","",'MainStation-OBS'!H15),2),"")</f>
        <v/>
      </c>
      <c r="E14" s="143" t="str">
        <f>IFERROR(INDEX('MainStation-OBS'!$B$56:$G$61,IF('MainStation-OBS'!I15="","",'MainStation-OBS'!I15),3),"")</f>
        <v/>
      </c>
      <c r="F14" s="143">
        <f>IF('MainStation-OBS'!M15 = "","",'MainStation-OBS'!M15)</f>
        <v>-2.2500000000000018</v>
      </c>
      <c r="G14" s="143" t="str">
        <f>IF('MainStation-OBS'!T15 = "","",'MainStation-OBS'!T15)</f>
        <v/>
      </c>
    </row>
    <row r="15" spans="1:8">
      <c r="A15" s="143" t="str">
        <f>IF('MainStation-OBS'!B16 = "","",'MainStation-OBS'!B16)</f>
        <v>E3</v>
      </c>
      <c r="B15" s="145" t="str">
        <f>IF('MainStation-OBS'!C16 = "","",'MainStation-OBS'!C16)</f>
        <v>มีนบุรี ถ.ประชาร่วมใจ﻿﻿</v>
      </c>
      <c r="C15" s="143" t="str">
        <f>IFERROR(INDEX('MainStation-OBS'!$B$56:$G$61,IF('MainStation-OBS'!G16="","",'MainStation-OBS'!G16),1),"")</f>
        <v>เริ่มเสี่ยง</v>
      </c>
      <c r="D15" s="143" t="str">
        <f>IFERROR(INDEX('MainStation-OBS'!$B$56:$G$61,IF('MainStation-OBS'!H16="","",'MainStation-OBS'!H16),2),"")</f>
        <v/>
      </c>
      <c r="E15" s="143" t="str">
        <f>IFERROR(INDEX('MainStation-OBS'!$B$56:$G$61,IF('MainStation-OBS'!I16="","",'MainStation-OBS'!I16),3),"")</f>
        <v/>
      </c>
      <c r="F15" s="143">
        <f>IF('MainStation-OBS'!M16 = "","",'MainStation-OBS'!M16)</f>
        <v>-2.4999999999999964</v>
      </c>
      <c r="G15" s="143" t="str">
        <f>IF('MainStation-OBS'!T16 = "","",'MainStation-OBS'!T16)</f>
        <v/>
      </c>
    </row>
    <row r="16" spans="1:8">
      <c r="A16" s="143" t="str">
        <f>IF('MainStation-OBS'!B17 = "","",'MainStation-OBS'!B17)</f>
        <v>E4</v>
      </c>
      <c r="B16" s="145" t="str">
        <f>IF('MainStation-OBS'!C17 = "","",'MainStation-OBS'!C17)</f>
        <v>หนองจอก</v>
      </c>
      <c r="C16" s="143" t="str">
        <f>IFERROR(INDEX('MainStation-OBS'!$B$56:$G$61,IF('MainStation-OBS'!G17="","",'MainStation-OBS'!G17),1),"")</f>
        <v>เสี่ยงมาก</v>
      </c>
      <c r="D16" s="143" t="str">
        <f>IFERROR(INDEX('MainStation-OBS'!$B$56:$G$61,IF('MainStation-OBS'!H17="","",'MainStation-OBS'!H17),2),"")</f>
        <v/>
      </c>
      <c r="E16" s="143" t="str">
        <f>IFERROR(INDEX('MainStation-OBS'!$B$56:$G$61,IF('MainStation-OBS'!I17="","",'MainStation-OBS'!I17),3),"")</f>
        <v/>
      </c>
      <c r="F16" s="143">
        <f>IF('MainStation-OBS'!M17 = "","",'MainStation-OBS'!M17)</f>
        <v>-2.0000000000000018</v>
      </c>
      <c r="G16" s="143" t="str">
        <f>IF('MainStation-OBS'!T17 = "","",'MainStation-OBS'!T17)</f>
        <v/>
      </c>
    </row>
    <row r="17" spans="1:7" ht="46.5">
      <c r="A17" s="143" t="str">
        <f>IF('MainStation-OBS'!B18 = "","",'MainStation-OBS'!B18)</f>
        <v>E5</v>
      </c>
      <c r="B17" s="145" t="str">
        <f>IF('MainStation-OBS'!C18 = "","",'MainStation-OBS'!C18)</f>
        <v>ถ.สังฆสันติสุข หนองจอก</v>
      </c>
      <c r="C17" s="143" t="str">
        <f>IFERROR(INDEX('MainStation-OBS'!$B$56:$G$61,IF('MainStation-OBS'!G18="","",'MainStation-OBS'!G18),1),"")</f>
        <v>เริ่มเสี่ยง</v>
      </c>
      <c r="D17" s="143" t="str">
        <f>IFERROR(INDEX('MainStation-OBS'!$B$56:$G$61,IF('MainStation-OBS'!H18="","",'MainStation-OBS'!H18),2),"")</f>
        <v/>
      </c>
      <c r="E17" s="143" t="str">
        <f>IFERROR(INDEX('MainStation-OBS'!$B$56:$G$61,IF('MainStation-OBS'!I18="","",'MainStation-OBS'!I18),3),"")</f>
        <v/>
      </c>
      <c r="F17" s="143">
        <f>IF('MainStation-OBS'!M18 = "","",'MainStation-OBS'!M18)</f>
        <v>-2.2500000000000018</v>
      </c>
      <c r="G17" s="143" t="str">
        <f>IF('MainStation-OBS'!T18 = "","",'MainStation-OBS'!T18)</f>
        <v/>
      </c>
    </row>
    <row r="18" spans="1:7">
      <c r="A18" s="143" t="str">
        <f>IF('MainStation-OBS'!B19 = "","",'MainStation-OBS'!B19)</f>
        <v>E6</v>
      </c>
      <c r="B18" s="145" t="str">
        <f>IF('MainStation-OBS'!C19 = "","",'MainStation-OBS'!C19)</f>
        <v>ลาดกระบัง</v>
      </c>
      <c r="C18" s="143" t="str">
        <f>IFERROR(INDEX('MainStation-OBS'!$B$56:$G$61,IF('MainStation-OBS'!G19="","",'MainStation-OBS'!G19),1),"")</f>
        <v>ปกติ</v>
      </c>
      <c r="D18" s="143" t="str">
        <f>IFERROR(INDEX('MainStation-OBS'!$B$56:$G$61,IF('MainStation-OBS'!H19="","",'MainStation-OBS'!H19),2),"")</f>
        <v/>
      </c>
      <c r="E18" s="143" t="str">
        <f>IFERROR(INDEX('MainStation-OBS'!$B$56:$G$61,IF('MainStation-OBS'!I19="","",'MainStation-OBS'!I19),3),"")</f>
        <v>เล็กน้อย</v>
      </c>
      <c r="F18" s="143">
        <f>IF('MainStation-OBS'!M19 = "","",'MainStation-OBS'!M19)</f>
        <v>-0.74999999999999789</v>
      </c>
      <c r="G18" s="143" t="str">
        <f>IF('MainStation-OBS'!T19 = "","",'MainStation-OBS'!T19)</f>
        <v/>
      </c>
    </row>
    <row r="19" spans="1:7">
      <c r="A19" s="143" t="str">
        <f>IF('MainStation-OBS'!B20 = "","",'MainStation-OBS'!B20)</f>
        <v>E7</v>
      </c>
      <c r="B19" s="145" t="str">
        <f>IF('MainStation-OBS'!C20 = "","",'MainStation-OBS'!C20)</f>
        <v>บางนา-ศรีนครินทร์</v>
      </c>
      <c r="C19" s="143" t="str">
        <f>IFERROR(INDEX('MainStation-OBS'!$B$56:$G$61,IF('MainStation-OBS'!G20="","",'MainStation-OBS'!G20),1),"")</f>
        <v>ปกติ</v>
      </c>
      <c r="D19" s="143" t="str">
        <f>IFERROR(INDEX('MainStation-OBS'!$B$56:$G$61,IF('MainStation-OBS'!H20="","",'MainStation-OBS'!H20),2),"")</f>
        <v/>
      </c>
      <c r="E19" s="143" t="str">
        <f>IFERROR(INDEX('MainStation-OBS'!$B$56:$G$61,IF('MainStation-OBS'!I20="","",'MainStation-OBS'!I20),3),"")</f>
        <v>เล็กน้อย</v>
      </c>
      <c r="F19" s="143">
        <f>IF('MainStation-OBS'!M20 = "","",'MainStation-OBS'!M20)</f>
        <v>0</v>
      </c>
      <c r="G19" s="143" t="str">
        <f>IF('MainStation-OBS'!T20 = "","",'MainStation-OBS'!T20)</f>
        <v/>
      </c>
    </row>
    <row r="20" spans="1:7">
      <c r="A20" s="143" t="str">
        <f>IF('MainStation-OBS'!B21 = "","",'MainStation-OBS'!B21)</f>
        <v>E8</v>
      </c>
      <c r="B20" s="145" t="str">
        <f>IF('MainStation-OBS'!C21 = "","",'MainStation-OBS'!C21)</f>
        <v>ค.หลวงแพ่ง</v>
      </c>
      <c r="C20" s="143" t="str">
        <f>IFERROR(INDEX('MainStation-OBS'!$B$56:$G$61,IF('MainStation-OBS'!G21="","",'MainStation-OBS'!G21),1),"")</f>
        <v>เริ่มเสี่ยง</v>
      </c>
      <c r="D20" s="143" t="str">
        <f>IFERROR(INDEX('MainStation-OBS'!$B$56:$G$61,IF('MainStation-OBS'!H21="","",'MainStation-OBS'!H21),2),"")</f>
        <v/>
      </c>
      <c r="E20" s="143" t="str">
        <f>IFERROR(INDEX('MainStation-OBS'!$B$56:$G$61,IF('MainStation-OBS'!I21="","",'MainStation-OBS'!I21),3),"")</f>
        <v>เล็กน้อย</v>
      </c>
      <c r="F20" s="143">
        <f>IF('MainStation-OBS'!M21 = "","",'MainStation-OBS'!M21)</f>
        <v>0</v>
      </c>
      <c r="G20" s="143" t="str">
        <f>IF('MainStation-OBS'!T21 = "","",'MainStation-OBS'!T21)</f>
        <v/>
      </c>
    </row>
    <row r="21" spans="1:7">
      <c r="A21" s="143" t="str">
        <f>IF('MainStation-OBS'!B22 = "","",'MainStation-OBS'!B22)</f>
        <v>E9</v>
      </c>
      <c r="B21" s="145" t="str">
        <f>IF('MainStation-OBS'!C22 = "","",'MainStation-OBS'!C22)</f>
        <v>รามอินทรา-นวมินทร์</v>
      </c>
      <c r="C21" s="143" t="str">
        <f>IFERROR(INDEX('MainStation-OBS'!$B$56:$G$61,IF('MainStation-OBS'!G22="","",'MainStation-OBS'!G22),1),"")</f>
        <v>เสี่ยง</v>
      </c>
      <c r="D21" s="143" t="str">
        <f>IFERROR(INDEX('MainStation-OBS'!$B$56:$G$61,IF('MainStation-OBS'!H22="","",'MainStation-OBS'!H22),2),"")</f>
        <v/>
      </c>
      <c r="E21" s="143" t="str">
        <f>IFERROR(INDEX('MainStation-OBS'!$B$56:$G$61,IF('MainStation-OBS'!I22="","",'MainStation-OBS'!I22),3),"")</f>
        <v>เล็กน้อย</v>
      </c>
      <c r="F21" s="143">
        <f>IF('MainStation-OBS'!M22 = "","",'MainStation-OBS'!M22)</f>
        <v>-1.0000000000000009</v>
      </c>
      <c r="G21" s="143" t="str">
        <f>IF('MainStation-OBS'!T22 = "","",'MainStation-OBS'!T22)</f>
        <v/>
      </c>
    </row>
    <row r="22" spans="1:7">
      <c r="A22" s="143" t="str">
        <f>IF('MainStation-OBS'!B23 = "","",'MainStation-OBS'!B23)</f>
        <v>E10</v>
      </c>
      <c r="B22" s="145" t="str">
        <f>IF('MainStation-OBS'!C23 = "","",'MainStation-OBS'!C23)</f>
        <v>ค.ตัน ถ.เพชรบุรี</v>
      </c>
      <c r="C22" s="143" t="str">
        <f>IFERROR(INDEX('MainStation-OBS'!$B$56:$G$61,IF('MainStation-OBS'!G23="","",'MainStation-OBS'!G23),1),"")</f>
        <v>ปกติ</v>
      </c>
      <c r="D22" s="143" t="str">
        <f>IFERROR(INDEX('MainStation-OBS'!$B$56:$G$61,IF('MainStation-OBS'!H23="","",'MainStation-OBS'!H23),2),"")</f>
        <v/>
      </c>
      <c r="E22" s="143" t="str">
        <f>IFERROR(INDEX('MainStation-OBS'!$B$56:$G$61,IF('MainStation-OBS'!I23="","",'MainStation-OBS'!I23),3),"")</f>
        <v>เล็กน้อย</v>
      </c>
      <c r="F22" s="143">
        <f>IF('MainStation-OBS'!M23 = "","",'MainStation-OBS'!M23)</f>
        <v>-0.25000000000000022</v>
      </c>
      <c r="G22" s="143">
        <f>IF('MainStation-OBS'!T23 = "","",'MainStation-OBS'!T23)</f>
        <v>30</v>
      </c>
    </row>
    <row r="23" spans="1:7" ht="46.5">
      <c r="A23" s="143" t="str">
        <f>IF('MainStation-OBS'!B24 = "","",'MainStation-OBS'!B24)</f>
        <v>E11</v>
      </c>
      <c r="B23" s="145" t="str">
        <f>IF('MainStation-OBS'!C24 = "","",'MainStation-OBS'!C24)</f>
        <v>ถ.อ่อนนุช วัดกระทุ่มเสือปลา</v>
      </c>
      <c r="C23" s="143" t="str">
        <f>IFERROR(INDEX('MainStation-OBS'!$B$56:$G$61,IF('MainStation-OBS'!G24="","",'MainStation-OBS'!G24),1),"")</f>
        <v>ปกติ</v>
      </c>
      <c r="D23" s="143" t="str">
        <f>IFERROR(INDEX('MainStation-OBS'!$B$56:$G$61,IF('MainStation-OBS'!H24="","",'MainStation-OBS'!H24),2),"")</f>
        <v/>
      </c>
      <c r="E23" s="143" t="str">
        <f>IFERROR(INDEX('MainStation-OBS'!$B$56:$G$61,IF('MainStation-OBS'!I24="","",'MainStation-OBS'!I24),3),"")</f>
        <v/>
      </c>
      <c r="F23" s="143">
        <f>IF('MainStation-OBS'!M24 = "","",'MainStation-OBS'!M24)</f>
        <v>-1.2499999999999998</v>
      </c>
      <c r="G23" s="143" t="str">
        <f>IF('MainStation-OBS'!T24 = "","",'MainStation-OBS'!T24)</f>
        <v/>
      </c>
    </row>
    <row r="24" spans="1:7">
      <c r="A24" s="143" t="str">
        <f>IF('MainStation-OBS'!B25 = "","",'MainStation-OBS'!B25)</f>
        <v>E12</v>
      </c>
      <c r="B24" s="145" t="str">
        <f>IF('MainStation-OBS'!C25 = "","",'MainStation-OBS'!C25)</f>
        <v>ถ.ศรีนครินทร์-อ่อนนุช</v>
      </c>
      <c r="C24" s="143" t="str">
        <f>IFERROR(INDEX('MainStation-OBS'!$B$56:$G$61,IF('MainStation-OBS'!G25="","",'MainStation-OBS'!G25),1),"")</f>
        <v>ปกติ</v>
      </c>
      <c r="D24" s="143" t="str">
        <f>IFERROR(INDEX('MainStation-OBS'!$B$56:$G$61,IF('MainStation-OBS'!H25="","",'MainStation-OBS'!H25),2),"")</f>
        <v/>
      </c>
      <c r="E24" s="143" t="str">
        <f>IFERROR(INDEX('MainStation-OBS'!$B$56:$G$61,IF('MainStation-OBS'!I25="","",'MainStation-OBS'!I25),3),"")</f>
        <v>เล็กน้อย</v>
      </c>
      <c r="F24" s="143">
        <f>IF('MainStation-OBS'!M25 = "","",'MainStation-OBS'!M25)</f>
        <v>-1.0000000000000002</v>
      </c>
      <c r="G24" s="143" t="str">
        <f>IF('MainStation-OBS'!T25 = "","",'MainStation-OBS'!T25)</f>
        <v/>
      </c>
    </row>
    <row r="25" spans="1:7">
      <c r="A25" s="143" t="str">
        <f>IF('MainStation-OBS'!B26 = "","",'MainStation-OBS'!B26)</f>
        <v>E13</v>
      </c>
      <c r="B25" s="145" t="str">
        <f>IF('MainStation-OBS'!C26 = "","",'MainStation-OBS'!C26)</f>
        <v>พระโขนง</v>
      </c>
      <c r="C25" s="143" t="str">
        <f>IFERROR(INDEX('MainStation-OBS'!$B$56:$G$61,IF('MainStation-OBS'!G26="","",'MainStation-OBS'!G26),1),"")</f>
        <v>ปกติ</v>
      </c>
      <c r="D25" s="143" t="str">
        <f>IFERROR(INDEX('MainStation-OBS'!$B$56:$G$61,IF('MainStation-OBS'!H26="","",'MainStation-OBS'!H26),2),"")</f>
        <v/>
      </c>
      <c r="E25" s="143" t="str">
        <f>IFERROR(INDEX('MainStation-OBS'!$B$56:$G$61,IF('MainStation-OBS'!I26="","",'MainStation-OBS'!I26),3),"")</f>
        <v>น้อย</v>
      </c>
      <c r="F25" s="143">
        <f>IF('MainStation-OBS'!M26 = "","",'MainStation-OBS'!M26)</f>
        <v>2.0000000000000004</v>
      </c>
      <c r="G25" s="143" t="str">
        <f>IF('MainStation-OBS'!T26 = "","",'MainStation-OBS'!T26)</f>
        <v/>
      </c>
    </row>
    <row r="26" spans="1:7">
      <c r="A26" s="143" t="str">
        <f>IF('MainStation-OBS'!B27 = "","",'MainStation-OBS'!B27)</f>
        <v>E14</v>
      </c>
      <c r="B26" s="145" t="str">
        <f>IF('MainStation-OBS'!C27 = "","",'MainStation-OBS'!C27)</f>
        <v>ถ.ร่มเกล้า บึงขวาง</v>
      </c>
      <c r="C26" s="143" t="str">
        <f>IFERROR(INDEX('MainStation-OBS'!$B$56:$G$61,IF('MainStation-OBS'!G27="","",'MainStation-OBS'!G27),1),"")</f>
        <v>เริ่มเสี่ยง</v>
      </c>
      <c r="D26" s="143" t="str">
        <f>IFERROR(INDEX('MainStation-OBS'!$B$56:$G$61,IF('MainStation-OBS'!H27="","",'MainStation-OBS'!H27),2),"")</f>
        <v/>
      </c>
      <c r="E26" s="143" t="str">
        <f>IFERROR(INDEX('MainStation-OBS'!$B$56:$G$61,IF('MainStation-OBS'!I27="","",'MainStation-OBS'!I27),3),"")</f>
        <v/>
      </c>
      <c r="F26" s="143">
        <f>IF('MainStation-OBS'!M27 = "","",'MainStation-OBS'!M27)</f>
        <v>-2.4999999999999964</v>
      </c>
      <c r="G26" s="143"/>
    </row>
    <row r="27" spans="1:7">
      <c r="A27" s="143" t="str">
        <f>IF('MainStation-OBS'!B28 = "","",'MainStation-OBS'!B28)</f>
        <v>E15</v>
      </c>
      <c r="B27" s="145" t="str">
        <f>IF('MainStation-OBS'!C28 = "","",'MainStation-OBS'!C28)</f>
        <v>สำโรง</v>
      </c>
      <c r="C27" s="143" t="str">
        <f>IFERROR(INDEX('MainStation-OBS'!$B$56:$G$61,IF('MainStation-OBS'!G28="","",'MainStation-OBS'!G28),1),"")</f>
        <v>ปกติ</v>
      </c>
      <c r="D27" s="143" t="str">
        <f>IFERROR(INDEX('MainStation-OBS'!$B$56:$G$61,IF('MainStation-OBS'!H28="","",'MainStation-OBS'!H28),2),"")</f>
        <v/>
      </c>
      <c r="E27" s="143" t="str">
        <f>IFERROR(INDEX('MainStation-OBS'!$B$56:$G$61,IF('MainStation-OBS'!I28="","",'MainStation-OBS'!I28),3),"")</f>
        <v>น้อย</v>
      </c>
      <c r="F27" s="143">
        <f>IF('MainStation-OBS'!M28 = "","",'MainStation-OBS'!M28)</f>
        <v>1.5000000000000013</v>
      </c>
      <c r="G27" s="143"/>
    </row>
    <row r="28" spans="1:7">
      <c r="A28" s="143" t="str">
        <f>IF('MainStation-OBS'!B29 = "","",'MainStation-OBS'!B29)</f>
        <v>E16</v>
      </c>
      <c r="B28" s="145" t="str">
        <f>IF('MainStation-OBS'!C29 = "","",'MainStation-OBS'!C29)</f>
        <v>ค.บางนา-สรรพาวุธ</v>
      </c>
      <c r="C28" s="143" t="str">
        <f>IFERROR(INDEX('MainStation-OBS'!$B$56:$G$61,IF('MainStation-OBS'!G29="","",'MainStation-OBS'!G29),1),"")</f>
        <v>ปกติ</v>
      </c>
      <c r="D28" s="143" t="str">
        <f>IFERROR(INDEX('MainStation-OBS'!$B$56:$G$61,IF('MainStation-OBS'!H29="","",'MainStation-OBS'!H29),2),"")</f>
        <v/>
      </c>
      <c r="E28" s="143" t="str">
        <f>IFERROR(INDEX('MainStation-OBS'!$B$56:$G$61,IF('MainStation-OBS'!I29="","",'MainStation-OBS'!I29),3),"")</f>
        <v>น้อย</v>
      </c>
      <c r="F28" s="143">
        <f>IF('MainStation-OBS'!M29 = "","",'MainStation-OBS'!M29)</f>
        <v>1.7500000000000002</v>
      </c>
      <c r="G28" s="143"/>
    </row>
    <row r="29" spans="1:7">
      <c r="A29" s="143" t="str">
        <f>IF('MainStation-OBS'!B30 = "","",'MainStation-OBS'!B30)</f>
        <v>E17</v>
      </c>
      <c r="B29" s="145" t="str">
        <f>IF('MainStation-OBS'!C30 = "","",'MainStation-OBS'!C30)</f>
        <v>ค.ประเวศบุรีรัมย์</v>
      </c>
      <c r="C29" s="143" t="str">
        <f>IFERROR(INDEX('MainStation-OBS'!$B$56:$G$61,IF('MainStation-OBS'!G30="","",'MainStation-OBS'!G30),1),"")</f>
        <v>ปกติ</v>
      </c>
      <c r="D29" s="143" t="str">
        <f>IFERROR(INDEX('MainStation-OBS'!$B$56:$G$61,IF('MainStation-OBS'!H30="","",'MainStation-OBS'!H30),2),"")</f>
        <v/>
      </c>
      <c r="E29" s="143" t="str">
        <f>IFERROR(INDEX('MainStation-OBS'!$B$56:$G$61,IF('MainStation-OBS'!I30="","",'MainStation-OBS'!I30),3),"")</f>
        <v/>
      </c>
      <c r="F29" s="143">
        <f>IF('MainStation-OBS'!M30 = "","",'MainStation-OBS'!M30)</f>
        <v>-3.25</v>
      </c>
      <c r="G29" s="143"/>
    </row>
    <row r="30" spans="1:7">
      <c r="A30" s="143" t="str">
        <f>IF('MainStation-OBS'!B31 = "","",'MainStation-OBS'!B31)</f>
        <v>E18</v>
      </c>
      <c r="B30" s="145" t="str">
        <f>IF('MainStation-OBS'!C31 = "","",'MainStation-OBS'!C31)</f>
        <v>หนองบอน</v>
      </c>
      <c r="C30" s="143" t="str">
        <f>IFERROR(INDEX('MainStation-OBS'!$B$56:$G$61,IF('MainStation-OBS'!G31="","",'MainStation-OBS'!G31),1),"")</f>
        <v>ปกติ</v>
      </c>
      <c r="D30" s="143" t="str">
        <f>IFERROR(INDEX('MainStation-OBS'!$B$56:$G$61,IF('MainStation-OBS'!H31="","",'MainStation-OBS'!H31),2),"")</f>
        <v/>
      </c>
      <c r="E30" s="143" t="str">
        <f>IFERROR(INDEX('MainStation-OBS'!$B$56:$G$61,IF('MainStation-OBS'!I31="","",'MainStation-OBS'!I31),3),"")</f>
        <v>น้อย</v>
      </c>
      <c r="F30" s="143">
        <f>IF('MainStation-OBS'!M31 = "","",'MainStation-OBS'!M31)</f>
        <v>4.7499999999999982</v>
      </c>
      <c r="G30" s="143"/>
    </row>
    <row r="31" spans="1:7" ht="46.5">
      <c r="A31" s="143" t="str">
        <f>IF('MainStation-OBS'!B32 = "","",'MainStation-OBS'!B32)</f>
        <v>E19</v>
      </c>
      <c r="B31" s="145" t="str">
        <f>IF('MainStation-OBS'!C32 = "","",'MainStation-OBS'!C32)</f>
        <v>สำนักงานเขตลาดกระบัง</v>
      </c>
      <c r="C31" s="143" t="str">
        <f>IFERROR(INDEX('MainStation-OBS'!$B$56:$G$61,IF('MainStation-OBS'!G32="","",'MainStation-OBS'!G32),1),"")</f>
        <v>ปกติ</v>
      </c>
      <c r="D31" s="143" t="str">
        <f>IFERROR(INDEX('MainStation-OBS'!$B$56:$G$61,IF('MainStation-OBS'!H32="","",'MainStation-OBS'!H32),2),"")</f>
        <v/>
      </c>
      <c r="E31" s="143" t="str">
        <f>IFERROR(INDEX('MainStation-OBS'!$B$56:$G$61,IF('MainStation-OBS'!I32="","",'MainStation-OBS'!I32),3),"")</f>
        <v/>
      </c>
      <c r="F31" s="143">
        <f>IF('MainStation-OBS'!M32 = "","",'MainStation-OBS'!M32)</f>
        <v>-1.7499999999999987</v>
      </c>
      <c r="G31" s="143"/>
    </row>
    <row r="32" spans="1:7">
      <c r="A32" s="143" t="str">
        <f>IF('MainStation-OBS'!B31 = "","",'MainStation-OBS'!B31)</f>
        <v>E18</v>
      </c>
      <c r="B32" s="145" t="str">
        <f>IF('MainStation-OBS'!C31 = "","",'MainStation-OBS'!C31)</f>
        <v>หนองบอน</v>
      </c>
      <c r="C32" s="143" t="str">
        <f>IFERROR(INDEX('MainStation-OBS'!$B$56:$G$61,IF('MainStation-OBS'!G31="","",'MainStation-OBS'!G31),1),"")</f>
        <v>ปกติ</v>
      </c>
      <c r="D32" s="143" t="str">
        <f>IFERROR(INDEX('MainStation-OBS'!$B$56:$G$61,IF('MainStation-OBS'!H31="","",'MainStation-OBS'!H31),2),"")</f>
        <v/>
      </c>
      <c r="E32" s="143" t="str">
        <f>IFERROR(INDEX('MainStation-OBS'!$B$56:$G$61,IF('MainStation-OBS'!I31="","",'MainStation-OBS'!I31),3),"")</f>
        <v>น้อย</v>
      </c>
      <c r="F32" s="143">
        <f>IF('MainStation-OBS'!M31 = "","",'MainStation-OBS'!M31)</f>
        <v>4.7499999999999982</v>
      </c>
      <c r="G32" s="143"/>
    </row>
    <row r="33" spans="1:7">
      <c r="A33" s="253" t="str">
        <f>IF('MainStation-OBS'!B36 = "","",'MainStation-OBS'!B36)</f>
        <v>ด้านตะวันตก</v>
      </c>
      <c r="B33" s="253"/>
      <c r="C33" s="152"/>
      <c r="D33" s="152"/>
      <c r="E33" s="152"/>
      <c r="F33" s="143" t="str">
        <f>IF('MainStation-OBS'!M36 = "","",'MainStation-OBS'!M36)</f>
        <v/>
      </c>
      <c r="G33" s="143" t="str">
        <f>IF('MainStation-OBS'!T36 = "","",'MainStation-OBS'!T36)</f>
        <v/>
      </c>
    </row>
    <row r="34" spans="1:7" ht="46.5">
      <c r="A34" s="143" t="str">
        <f>IF('MainStation-OBS'!B37 = "","",'MainStation-OBS'!B37)</f>
        <v>W1</v>
      </c>
      <c r="B34" s="145" t="str">
        <f>IF('MainStation-OBS'!C37 = "","",'MainStation-OBS'!C37)</f>
        <v>ค.ทวีวัฒนา ศาลาธรรมสพน์</v>
      </c>
      <c r="C34" s="143" t="str">
        <f>IFERROR(INDEX('MainStation-OBS'!$B$56:$G$61,IF('MainStation-OBS'!G37="","",'MainStation-OBS'!G37),1),"")</f>
        <v>ล้น</v>
      </c>
      <c r="D34" s="143" t="str">
        <f>IFERROR(INDEX('MainStation-OBS'!$B$56:$G$61,IF('MainStation-OBS'!H37="","",'MainStation-OBS'!H37),2),"")</f>
        <v>ลดระดับลง</v>
      </c>
      <c r="E34" s="143" t="str">
        <f>IFERROR(INDEX('MainStation-OBS'!$B$56:$G$61,IF('MainStation-OBS'!I37="","",'MainStation-OBS'!I37),3),"")</f>
        <v/>
      </c>
      <c r="F34" s="143">
        <f>IF('MainStation-OBS'!M37 = "","",'MainStation-OBS'!M37)</f>
        <v>-5.2499999999999991</v>
      </c>
      <c r="G34" s="143" t="str">
        <f>IF('MainStation-OBS'!T37 = "","",'MainStation-OBS'!T37)</f>
        <v/>
      </c>
    </row>
    <row r="35" spans="1:7">
      <c r="A35" s="143" t="str">
        <f>IF('MainStation-OBS'!B38 = "","",'MainStation-OBS'!B38)</f>
        <v>W2</v>
      </c>
      <c r="B35" s="145" t="str">
        <f>IF('MainStation-OBS'!C38 = "","",'MainStation-OBS'!C38)</f>
        <v>ศาลาแดง / ทวีวัฒนา</v>
      </c>
      <c r="C35" s="143" t="str">
        <f>IFERROR(INDEX('MainStation-OBS'!$B$56:$G$61,IF('MainStation-OBS'!G38="","",'MainStation-OBS'!G38),1),"")</f>
        <v>ล้น</v>
      </c>
      <c r="D35" s="143" t="str">
        <f>IFERROR(INDEX('MainStation-OBS'!$B$56:$G$61,IF('MainStation-OBS'!H38="","",'MainStation-OBS'!H38),2),"")</f>
        <v/>
      </c>
      <c r="E35" s="143" t="str">
        <f>IFERROR(INDEX('MainStation-OBS'!$B$56:$G$61,IF('MainStation-OBS'!I38="","",'MainStation-OBS'!I38),3),"")</f>
        <v/>
      </c>
      <c r="F35" s="143">
        <f>IF('MainStation-OBS'!M38 = "","",'MainStation-OBS'!M38)</f>
        <v>-3.9999999999999982</v>
      </c>
      <c r="G35" s="143" t="str">
        <f>IF('MainStation-OBS'!T38 = "","",'MainStation-OBS'!T38)</f>
        <v/>
      </c>
    </row>
    <row r="36" spans="1:7">
      <c r="A36" s="143" t="str">
        <f>IF('MainStation-OBS'!B39 = "","",'MainStation-OBS'!B39)</f>
        <v>W3</v>
      </c>
      <c r="B36" s="145" t="str">
        <f>IF('MainStation-OBS'!C39 = "","",'MainStation-OBS'!C39)</f>
        <v>บางหว้า ถ.เพชรเกษม﻿﻿</v>
      </c>
      <c r="C36" s="143" t="str">
        <f>IFERROR(INDEX('MainStation-OBS'!$B$56:$G$61,IF('MainStation-OBS'!G39="","",'MainStation-OBS'!G39),1),"")</f>
        <v>ปกติ</v>
      </c>
      <c r="D36" s="143" t="str">
        <f>IFERROR(INDEX('MainStation-OBS'!$B$56:$G$61,IF('MainStation-OBS'!H39="","",'MainStation-OBS'!H39),2),"")</f>
        <v/>
      </c>
      <c r="E36" s="143" t="str">
        <f>IFERROR(INDEX('MainStation-OBS'!$B$56:$G$61,IF('MainStation-OBS'!I39="","",'MainStation-OBS'!I39),3),"")</f>
        <v>น้อย</v>
      </c>
      <c r="F36" s="143">
        <f>IF('MainStation-OBS'!M39 = "","",'MainStation-OBS'!M39)</f>
        <v>2.4999999999999964</v>
      </c>
      <c r="G36" s="143">
        <f>IF('MainStation-OBS'!T39 = "","",'MainStation-OBS'!T39)</f>
        <v>50</v>
      </c>
    </row>
    <row r="37" spans="1:7" ht="46.5">
      <c r="A37" s="143" t="str">
        <f>IF('MainStation-OBS'!B40 = "","",'MainStation-OBS'!B40)</f>
        <v>W4</v>
      </c>
      <c r="B37" s="145" t="str">
        <f>IF('MainStation-OBS'!C40 = "","",'MainStation-OBS'!C40)</f>
        <v xml:space="preserve">ค.ภาษีเจริญ หลักสอง/หนองแขม﻿ </v>
      </c>
      <c r="C37" s="143" t="str">
        <f>IFERROR(INDEX('MainStation-OBS'!$B$56:$G$61,IF('MainStation-OBS'!G40="","",'MainStation-OBS'!G40),1),"")</f>
        <v>เริ่มเสี่ยง</v>
      </c>
      <c r="D37" s="143" t="str">
        <f>IFERROR(INDEX('MainStation-OBS'!$B$56:$G$61,IF('MainStation-OBS'!H40="","",'MainStation-OBS'!H40),2),"")</f>
        <v/>
      </c>
      <c r="E37" s="143" t="str">
        <f>IFERROR(INDEX('MainStation-OBS'!$B$56:$G$61,IF('MainStation-OBS'!I40="","",'MainStation-OBS'!I40),3),"")</f>
        <v>เล็กน้อย</v>
      </c>
      <c r="F37" s="143">
        <f>IF('MainStation-OBS'!M40 = "","",'MainStation-OBS'!M40)</f>
        <v>-1.0000000000000009</v>
      </c>
      <c r="G37" s="143" t="str">
        <f>IF('MainStation-OBS'!T40 = "","",'MainStation-OBS'!T40)</f>
        <v/>
      </c>
    </row>
    <row r="38" spans="1:7">
      <c r="A38" s="143" t="str">
        <f>IF('MainStation-OBS'!B41 = "","",'MainStation-OBS'!B41)</f>
        <v>W5</v>
      </c>
      <c r="B38" s="145" t="str">
        <f>IF('MainStation-OBS'!C41 = "","",'MainStation-OBS'!C41)</f>
        <v>บางน้ำจืด﻿ สมุทรสาคร</v>
      </c>
      <c r="C38" s="143" t="str">
        <f>IFERROR(INDEX('MainStation-OBS'!$B$56:$G$61,IF('MainStation-OBS'!G41="","",'MainStation-OBS'!G41),1),"")</f>
        <v>ล้น</v>
      </c>
      <c r="D38" s="143" t="str">
        <f>IFERROR(INDEX('MainStation-OBS'!$B$56:$G$61,IF('MainStation-OBS'!H41="","",'MainStation-OBS'!H41),2),"")</f>
        <v/>
      </c>
      <c r="E38" s="143" t="str">
        <f>IFERROR(INDEX('MainStation-OBS'!$B$56:$G$61,IF('MainStation-OBS'!I41="","",'MainStation-OBS'!I41),3),"")</f>
        <v>เล็กน้อย</v>
      </c>
      <c r="F38" s="143">
        <f>IF('MainStation-OBS'!M41 = "","",'MainStation-OBS'!M41)</f>
        <v>0</v>
      </c>
      <c r="G38" s="143" t="str">
        <f>IF('MainStation-OBS'!T41 = "","",'MainStation-OBS'!T41)</f>
        <v/>
      </c>
    </row>
    <row r="39" spans="1:7" ht="46.5">
      <c r="A39" s="143" t="str">
        <f>IF('MainStation-OBS'!B42 = "","",'MainStation-OBS'!B42)</f>
        <v>W6</v>
      </c>
      <c r="B39" s="145" t="str">
        <f>IF('MainStation-OBS'!C42 = "","",'MainStation-OBS'!C42)</f>
        <v>ถ.กาญจนภิเษก / บางแวก﻿﻿﻿﻿﻿</v>
      </c>
      <c r="C39" s="143" t="str">
        <f>IFERROR(INDEX('MainStation-OBS'!$B$56:$G$61,IF('MainStation-OBS'!G42="","",'MainStation-OBS'!G42),1),"")</f>
        <v>เริ่มเสี่ยง</v>
      </c>
      <c r="D39" s="143" t="str">
        <f>IFERROR(INDEX('MainStation-OBS'!$B$56:$G$61,IF('MainStation-OBS'!H42="","",'MainStation-OBS'!H42),2),"")</f>
        <v/>
      </c>
      <c r="E39" s="143" t="str">
        <f>IFERROR(INDEX('MainStation-OBS'!$B$56:$G$61,IF('MainStation-OBS'!I42="","",'MainStation-OBS'!I42),3),"")</f>
        <v>เล็กน้อย</v>
      </c>
      <c r="F39" s="143">
        <f>IF('MainStation-OBS'!M42 = "","",'MainStation-OBS'!M42)</f>
        <v>0</v>
      </c>
      <c r="G39" s="143" t="str">
        <f>IF('MainStation-OBS'!T42 = "","",'MainStation-OBS'!T42)</f>
        <v/>
      </c>
    </row>
    <row r="40" spans="1:7">
      <c r="A40" s="143" t="str">
        <f>IF('MainStation-OBS'!B43 = "","",'MainStation-OBS'!B43)</f>
        <v>W7</v>
      </c>
      <c r="B40" s="145" t="str">
        <f>IF('MainStation-OBS'!C43 = "","",'MainStation-OBS'!C43)</f>
        <v>ค.พระยาฯ บางขุนเทียน﻿</v>
      </c>
      <c r="C40" s="143" t="str">
        <f>IFERROR(INDEX('MainStation-OBS'!$B$56:$G$61,IF('MainStation-OBS'!G43="","",'MainStation-OBS'!G43),1),"")</f>
        <v>ปริ่มตลิ่ง</v>
      </c>
      <c r="D40" s="143" t="str">
        <f>IFERROR(INDEX('MainStation-OBS'!$B$56:$G$61,IF('MainStation-OBS'!H43="","",'MainStation-OBS'!H43),2),"")</f>
        <v/>
      </c>
      <c r="E40" s="143" t="str">
        <f>IFERROR(INDEX('MainStation-OBS'!$B$56:$G$61,IF('MainStation-OBS'!I43="","",'MainStation-OBS'!I43),3),"")</f>
        <v/>
      </c>
      <c r="F40" s="143">
        <f>IF('MainStation-OBS'!M43 = "","",'MainStation-OBS'!M43)</f>
        <v>-14.499999999999998</v>
      </c>
      <c r="G40" s="143" t="str">
        <f>IF('MainStation-OBS'!T43 = "","",'MainStation-OBS'!T43)</f>
        <v/>
      </c>
    </row>
    <row r="41" spans="1:7">
      <c r="A41" s="143" t="str">
        <f>IF('MainStation-OBS'!B44 = "","",'MainStation-OBS'!B44)</f>
        <v>W8</v>
      </c>
      <c r="B41" s="145" t="str">
        <f>IF('MainStation-OBS'!C44 = "","",'MainStation-OBS'!C44)</f>
        <v>แสมดำ</v>
      </c>
      <c r="C41" s="143" t="str">
        <f>IFERROR(INDEX('MainStation-OBS'!$B$56:$G$61,IF('MainStation-OBS'!G44="","",'MainStation-OBS'!G44),1),"")</f>
        <v>เสี่ยง</v>
      </c>
      <c r="D41" s="143" t="str">
        <f>IFERROR(INDEX('MainStation-OBS'!$B$56:$G$61,IF('MainStation-OBS'!H44="","",'MainStation-OBS'!H44),2),"")</f>
        <v/>
      </c>
      <c r="E41" s="143" t="str">
        <f>IFERROR(INDEX('MainStation-OBS'!$B$56:$G$61,IF('MainStation-OBS'!I44="","",'MainStation-OBS'!I44),3),"")</f>
        <v>น้อย</v>
      </c>
      <c r="F41" s="143">
        <f>IF('MainStation-OBS'!M44 = "","",'MainStation-OBS'!M44)</f>
        <v>2.5</v>
      </c>
      <c r="G41" s="143">
        <f>IF('MainStation-OBS'!T44 = "","",'MainStation-OBS'!T44)</f>
        <v>100</v>
      </c>
    </row>
    <row r="42" spans="1:7">
      <c r="A42" s="143" t="str">
        <f>IF('MainStation-OBS'!B45 = "","",'MainStation-OBS'!B45)</f>
        <v>W9</v>
      </c>
      <c r="B42" s="145" t="str">
        <f>IF('MainStation-OBS'!C45 = "","",'MainStation-OBS'!C45)</f>
        <v>ค.มอญ บางเชือกหนัง</v>
      </c>
      <c r="C42" s="143" t="str">
        <f>IFERROR(INDEX('MainStation-OBS'!$B$56:$G$61,IF('MainStation-OBS'!G45="","",'MainStation-OBS'!G45),1),"")</f>
        <v>ล้น</v>
      </c>
      <c r="D42" s="143" t="str">
        <f>IFERROR(INDEX('MainStation-OBS'!$B$56:$G$61,IF('MainStation-OBS'!H45="","",'MainStation-OBS'!H45),2),"")</f>
        <v/>
      </c>
      <c r="E42" s="143" t="str">
        <f>IFERROR(INDEX('MainStation-OBS'!$B$56:$G$61,IF('MainStation-OBS'!I45="","",'MainStation-OBS'!I45),3),"")</f>
        <v/>
      </c>
      <c r="F42" s="143">
        <f>IF('MainStation-OBS'!M45 = "","",'MainStation-OBS'!M45)</f>
        <v>-4.9999999999999991</v>
      </c>
      <c r="G42" s="143" t="str">
        <f>IF('MainStation-OBS'!T45 = "","",'MainStation-OBS'!T45)</f>
        <v/>
      </c>
    </row>
    <row r="43" spans="1:7">
      <c r="A43" s="143" t="str">
        <f>IF('MainStation-OBS'!B46 = "","",'MainStation-OBS'!B46)</f>
        <v>W10</v>
      </c>
      <c r="B43" s="145" t="str">
        <f>IF('MainStation-OBS'!C46 = "","",'MainStation-OBS'!C46)</f>
        <v>ค.สี่บาท พระราม 2</v>
      </c>
      <c r="C43" s="143" t="str">
        <f>IFERROR(INDEX('MainStation-OBS'!$B$56:$G$61,IF('MainStation-OBS'!G46="","",'MainStation-OBS'!G46),1),"")</f>
        <v>เริ่มเสี่ยง</v>
      </c>
      <c r="D43" s="143" t="str">
        <f>IFERROR(INDEX('MainStation-OBS'!$B$56:$G$61,IF('MainStation-OBS'!H46="","",'MainStation-OBS'!H46),2),"")</f>
        <v/>
      </c>
      <c r="E43" s="143" t="str">
        <f>IFERROR(INDEX('MainStation-OBS'!$B$56:$G$61,IF('MainStation-OBS'!I46="","",'MainStation-OBS'!I46),3),"")</f>
        <v/>
      </c>
      <c r="F43" s="143">
        <f>IF('MainStation-OBS'!M46 = "","",'MainStation-OBS'!M46)</f>
        <v>-12.5</v>
      </c>
      <c r="G43" s="143" t="str">
        <f>IF('MainStation-OBS'!T46 = "","",'MainStation-OBS'!T46)</f>
        <v/>
      </c>
    </row>
    <row r="44" spans="1:7">
      <c r="A44" s="143" t="str">
        <f>IF('MainStation-OBS'!B54 = "","",'MainStation-OBS'!B54)</f>
        <v>W18</v>
      </c>
      <c r="B44" s="145" t="str">
        <f>IF('MainStation-OBS'!C54 = "","",'MainStation-OBS'!C54)</f>
        <v>ค.เลนเปน</v>
      </c>
      <c r="C44" s="143" t="str">
        <f>IFERROR(INDEX('MainStation-OBS'!$B$56:$G$61,IF('MainStation-OBS'!G54="","",'MainStation-OBS'!G54),1),"")</f>
        <v>เสี่ยงมาก</v>
      </c>
      <c r="D44" s="143" t="str">
        <f>IFERROR(INDEX('MainStation-OBS'!$B$56:$G$61,IF('MainStation-OBS'!H54="","",'MainStation-OBS'!H54),2),"")</f>
        <v/>
      </c>
      <c r="E44" s="143" t="str">
        <f>IFERROR(INDEX('MainStation-OBS'!$B$56:$G$61,IF('MainStation-OBS'!I54="","",'MainStation-OBS'!I54),3),"")</f>
        <v>เล็กน้อย</v>
      </c>
      <c r="F44" s="143">
        <f>IF('MainStation-OBS'!M54 = "","",'MainStation-OBS'!M54)</f>
        <v>0</v>
      </c>
      <c r="G44" s="143">
        <f>IF('MainStation-OBS'!O54 = "","",'MainStation-OBS'!O54)</f>
        <v>-4.0000000000000009</v>
      </c>
    </row>
    <row r="45" spans="1:7">
      <c r="A45" s="143" t="str">
        <f>IF('MainStation-OBS'!B48 = "","",'MainStation-OBS'!B48)</f>
        <v>W12</v>
      </c>
      <c r="B45" s="145" t="str">
        <f>IF('MainStation-OBS'!C48 = "","",'MainStation-OBS'!C48)</f>
        <v>บางคล้อ ค.บางขุนเทียน</v>
      </c>
      <c r="C45" s="143" t="str">
        <f>IFERROR(INDEX('MainStation-OBS'!$B$56:$G$61,IF('MainStation-OBS'!G48="","",'MainStation-OBS'!G48),1),"")</f>
        <v>ปกติ</v>
      </c>
      <c r="D45" s="143" t="str">
        <f>IFERROR(INDEX('MainStation-OBS'!$B$56:$G$61,IF('MainStation-OBS'!H48="","",'MainStation-OBS'!H48),2),"")</f>
        <v/>
      </c>
      <c r="E45" s="143" t="str">
        <f>IFERROR(INDEX('MainStation-OBS'!$B$56:$G$61,IF('MainStation-OBS'!I48="","",'MainStation-OBS'!I48),3),"")</f>
        <v/>
      </c>
      <c r="F45" s="143">
        <f>IF('MainStation-OBS'!M48 = "","",'MainStation-OBS'!M48)</f>
        <v>-5.75</v>
      </c>
      <c r="G45" s="143" t="str">
        <f>IF('MainStation-OBS'!T48 = "","",'MainStation-OBS'!T48)</f>
        <v/>
      </c>
    </row>
    <row r="46" spans="1:7">
      <c r="A46" s="143" t="str">
        <f>IF('MainStation-OBS'!B49 = "","",'MainStation-OBS'!B49)</f>
        <v>W13</v>
      </c>
      <c r="B46" s="145" t="str">
        <f>IF('MainStation-OBS'!C49 = "","",'MainStation-OBS'!C49)</f>
        <v>ค.ชักพระ ตลิ่งชัน</v>
      </c>
      <c r="C46" s="143" t="str">
        <f>IFERROR(INDEX('MainStation-OBS'!$B$56:$G$61,IF('MainStation-OBS'!G49="","",'MainStation-OBS'!G49),1),"")</f>
        <v>ล้น</v>
      </c>
      <c r="D46" s="143" t="str">
        <f>IFERROR(INDEX('MainStation-OBS'!$B$56:$G$61,IF('MainStation-OBS'!H49="","",'MainStation-OBS'!H49),2),"")</f>
        <v/>
      </c>
      <c r="E46" s="143" t="str">
        <f>IFERROR(INDEX('MainStation-OBS'!$B$56:$G$61,IF('MainStation-OBS'!I49="","",'MainStation-OBS'!I49),3),"")</f>
        <v/>
      </c>
      <c r="F46" s="143">
        <f>IF('MainStation-OBS'!M49 = "","",'MainStation-OBS'!M49)</f>
        <v>-3.9999999999999982</v>
      </c>
    </row>
    <row r="47" spans="1:7">
      <c r="A47" s="143" t="str">
        <f>IF('MainStation-OBS'!B50 = "","",'MainStation-OBS'!B50)</f>
        <v>W14</v>
      </c>
      <c r="B47" s="145" t="str">
        <f>IF('MainStation-OBS'!C50 = "","",'MainStation-OBS'!C50)</f>
        <v>ทางรถไฟสายใต้</v>
      </c>
      <c r="C47" s="143" t="str">
        <f>IFERROR(INDEX('MainStation-OBS'!$B$56:$G$61,IF('MainStation-OBS'!G50="","",'MainStation-OBS'!G50),1),"")</f>
        <v>ล้น</v>
      </c>
      <c r="D47" s="143" t="str">
        <f>IFERROR(INDEX('MainStation-OBS'!$B$56:$G$61,IF('MainStation-OBS'!H50="","",'MainStation-OBS'!H50),2),"")</f>
        <v/>
      </c>
      <c r="E47" s="143" t="str">
        <f>IFERROR(INDEX('MainStation-OBS'!$B$56:$G$61,IF('MainStation-OBS'!I50="","",'MainStation-OBS'!I50),3),"")</f>
        <v/>
      </c>
      <c r="F47" s="143">
        <f>IF('MainStation-OBS'!M50 = "","",'MainStation-OBS'!M50)</f>
        <v>-3.9999999999999982</v>
      </c>
    </row>
    <row r="48" spans="1:7">
      <c r="A48" s="143" t="str">
        <f>IF('MainStation-OBS'!B51 = "","",'MainStation-OBS'!B51)</f>
        <v>W15</v>
      </c>
      <c r="B48" s="145" t="str">
        <f>IF('MainStation-OBS'!C51 = "","",'MainStation-OBS'!C51)</f>
        <v>สำเหร่</v>
      </c>
      <c r="C48" s="143" t="str">
        <f>IFERROR(INDEX('MainStation-OBS'!$B$56:$G$61,IF('MainStation-OBS'!G51="","",'MainStation-OBS'!G51),1),"")</f>
        <v>เริ่มเสี่ยง</v>
      </c>
      <c r="D48" s="143" t="str">
        <f>IFERROR(INDEX('MainStation-OBS'!$B$56:$G$61,IF('MainStation-OBS'!H51="","",'MainStation-OBS'!H51),2),"")</f>
        <v/>
      </c>
      <c r="E48" s="143" t="str">
        <f>IFERROR(INDEX('MainStation-OBS'!$B$56:$G$61,IF('MainStation-OBS'!I51="","",'MainStation-OBS'!I51),3),"")</f>
        <v>ปานกลาง</v>
      </c>
      <c r="F48" s="143">
        <f>IF('MainStation-OBS'!M51 = "","",'MainStation-OBS'!M51)</f>
        <v>6.0000000000000009</v>
      </c>
    </row>
    <row r="49" spans="1:6">
      <c r="A49" s="143" t="str">
        <f>IF('MainStation-OBS'!B52 = "","",'MainStation-OBS'!B52)</f>
        <v>W16</v>
      </c>
      <c r="B49" s="145" t="str">
        <f>IF('MainStation-OBS'!C52 = "","",'MainStation-OBS'!C52)</f>
        <v>แจงร้อน</v>
      </c>
      <c r="C49" s="143" t="str">
        <f>IFERROR(INDEX('MainStation-OBS'!$B$56:$G$61,IF('MainStation-OBS'!G52="","",'MainStation-OBS'!G52),1),"")</f>
        <v>เริ่มเสี่ยง</v>
      </c>
      <c r="D49" s="143" t="str">
        <f>IFERROR(INDEX('MainStation-OBS'!$B$56:$G$61,IF('MainStation-OBS'!H52="","",'MainStation-OBS'!H52),2),"")</f>
        <v/>
      </c>
      <c r="E49" s="143" t="str">
        <f>IFERROR(INDEX('MainStation-OBS'!$B$56:$G$61,IF('MainStation-OBS'!I52="","",'MainStation-OBS'!I52),3),"")</f>
        <v>เล็กน้อย</v>
      </c>
      <c r="F49" s="143">
        <f>IF('MainStation-OBS'!M52 = "","",'MainStation-OBS'!M52)</f>
        <v>-0.74999999999999933</v>
      </c>
    </row>
    <row r="50" spans="1:6">
      <c r="A50" s="143" t="str">
        <f>IF('MainStation-OBS'!B53 = "","",'MainStation-OBS'!B53)</f>
        <v>W17</v>
      </c>
      <c r="B50" s="145" t="str">
        <f>IF('MainStation-OBS'!C53 = "","",'MainStation-OBS'!C53)</f>
        <v>แยกครุใน</v>
      </c>
      <c r="C50" s="143" t="str">
        <f>IFERROR(INDEX('MainStation-OBS'!$B$56:$G$61,IF('MainStation-OBS'!G53="","",'MainStation-OBS'!G53),1),"")</f>
        <v>เสี่ยง</v>
      </c>
      <c r="D50" s="143" t="str">
        <f>IFERROR(INDEX('MainStation-OBS'!$B$56:$G$61,IF('MainStation-OBS'!H53="","",'MainStation-OBS'!H53),2),"")</f>
        <v/>
      </c>
      <c r="E50" s="143" t="str">
        <f>IFERROR(INDEX('MainStation-OBS'!$B$56:$G$61,IF('MainStation-OBS'!I53="","",'MainStation-OBS'!I53),3),"")</f>
        <v>เล็กน้อย</v>
      </c>
      <c r="F50" s="143">
        <f>IF('MainStation-OBS'!M53 = "","",'MainStation-OBS'!M53)</f>
        <v>-0.75000000000000067</v>
      </c>
    </row>
    <row r="51" spans="1:6">
      <c r="A51" s="143" t="str">
        <f>IF('MainStation-OBS'!B55 = "","",'MainStation-OBS'!B55)</f>
        <v/>
      </c>
      <c r="B51" s="145" t="str">
        <f>IF('MainStation-OBS'!C55 = "","",'MainStation-OBS'!C55)</f>
        <v/>
      </c>
      <c r="C51" s="143" t="str">
        <f>IFERROR(INDEX('MainStation-OBS'!$B$56:$G$61,IF('MainStation-OBS'!G55="","",'MainStation-OBS'!G55),1),"")</f>
        <v/>
      </c>
      <c r="D51" s="143" t="str">
        <f>IFERROR(INDEX('MainStation-OBS'!$B$56:$G$61,IF('MainStation-OBS'!H55="","",'MainStation-OBS'!H55),2),"")</f>
        <v/>
      </c>
      <c r="E51" s="143" t="str">
        <f>IFERROR(INDEX('MainStation-OBS'!$B$56:$G$61,IF('MainStation-OBS'!I55="","",'MainStation-OBS'!I55),3),"")</f>
        <v/>
      </c>
      <c r="F51" s="143" t="str">
        <f>IF('MainStation-OBS'!M55 = "","",'MainStation-OBS'!M55)</f>
        <v/>
      </c>
    </row>
  </sheetData>
  <mergeCells count="3">
    <mergeCell ref="A2:B2"/>
    <mergeCell ref="A12:B12"/>
    <mergeCell ref="A33:B33"/>
  </mergeCells>
  <conditionalFormatting sqref="B4:B11 B9:D11 B34:D51 C3:D11 B13:D32">
    <cfRule type="containsText" dxfId="5" priority="6" operator="containsText" text="ล้น">
      <formula>NOT(ISERROR(SEARCH("ล้น",B3)))</formula>
    </cfRule>
  </conditionalFormatting>
  <conditionalFormatting sqref="E3:E11 E34:E51 E13:E32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4:C51 C3:C11 C13:C32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7">
    <webPublishItem id="23185" divId="Status WL-v5 - lag more retard_23185" sourceType="range" sourceRef="A1:F42" destinationFile="C:\Dokumente und Einstellungen\Child\Desktop\Flood2011\WebPage Temp\Status WL-v8.htm"/>
    <webPublishItem id="29931" divId="Status WL-v6 4-11-2011_29931" sourceType="range" sourceRef="A1:F48" destinationFile="C:\Dokumente und Einstellungen\Child\Desktop\Flood2011\WebPage Temp\Status WL-v12.htm"/>
    <webPublishItem id="22599" divId="Status WL-v6 10-11-2011_22599" sourceType="range" sourceRef="A1:F50" destinationFile="D:\Flood2011\WebPage Temp\Status WL-v23.htm"/>
    <webPublishItem id="9513" divId="Status WL-v6_9513" sourceType="range" sourceRef="A1:G45" destinationFile="C:\Dokumente und Einstellungen\Child\Desktop\Flood2011\WebPage Temp\Status WL-v9.htm"/>
    <webPublishItem id="9521" divId="Status WL-v6_9521" sourceType="range" sourceRef="A1:G46" destinationFile="C:\Dokumente und Einstellungen\Child\Desktop\Flood2011\WebPage Temp\Status WL-v6 3-11-2011.htm"/>
    <webPublishItem id="9040" divId="Status WL-v6 4-11-2011_9040" sourceType="range" sourceRef="A1:G48" destinationFile="D:\Flood2011\WebPage Temp\Status WL-v5.htm"/>
    <webPublishItem id="2703" divId="Status WL-v6 9-11-2011_2703" sourceType="range" sourceRef="A1:G50" destinationFile="D:\Flood2011\WebPage Temp\Status WL-v6 9-11-2011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350</v>
      </c>
      <c r="B1" t="s">
        <v>242</v>
      </c>
      <c r="C1" t="str">
        <f>'MainStation-OBS'!E1</f>
        <v>WL_MSL</v>
      </c>
      <c r="D1" t="str">
        <f>'MainStation-OBS'!F1</f>
        <v>Tofull_cm</v>
      </c>
      <c r="E1" t="s">
        <v>243</v>
      </c>
      <c r="F1" t="s">
        <v>244</v>
      </c>
      <c r="G1" t="s">
        <v>245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1.31</v>
      </c>
      <c r="D2">
        <f>'MainStation-OBS'!F3</f>
        <v>2</v>
      </c>
      <c r="E2">
        <f>'MainStation-OBS'!G3</f>
        <v>2</v>
      </c>
      <c r="F2">
        <f>'MainStation-OBS'!H3</f>
        <v>-1.3200000000000005</v>
      </c>
      <c r="G2">
        <f>'MainStation-OBS'!I3</f>
        <v>0</v>
      </c>
      <c r="I2">
        <f>MAX(F2:F34)</f>
        <v>1.410000000000001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-0.75</v>
      </c>
      <c r="D3">
        <f>'MainStation-OBS'!F4</f>
        <v>2</v>
      </c>
      <c r="E3">
        <f>'MainStation-OBS'!G4</f>
        <v>1</v>
      </c>
      <c r="F3">
        <f>'MainStation-OBS'!H4</f>
        <v>-4.8499999999999988</v>
      </c>
      <c r="G3">
        <f>'MainStation-OBS'!I4</f>
        <v>0</v>
      </c>
      <c r="I3">
        <f>MIN(F2:F34)</f>
        <v>-4.8499999999999988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0.48</v>
      </c>
      <c r="D4">
        <f>'MainStation-OBS'!F5</f>
        <v>1</v>
      </c>
      <c r="E4">
        <f>'MainStation-OBS'!G5</f>
        <v>2</v>
      </c>
      <c r="F4">
        <f>'MainStation-OBS'!H5</f>
        <v>-1.5000000000000002</v>
      </c>
      <c r="G4">
        <f>'MainStation-OBS'!I5</f>
        <v>0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-1.5</v>
      </c>
      <c r="D5">
        <f>'MainStation-OBS'!F6</f>
        <v>2</v>
      </c>
      <c r="E5">
        <f>'MainStation-OBS'!G6</f>
        <v>1</v>
      </c>
      <c r="F5">
        <f>'MainStation-OBS'!H6</f>
        <v>-3.1499999999999995</v>
      </c>
      <c r="G5">
        <f>'MainStation-OBS'!I6</f>
        <v>-1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-0.46</v>
      </c>
      <c r="D6">
        <f>'MainStation-OBS'!F7</f>
        <v>2</v>
      </c>
      <c r="E6">
        <f>'MainStation-OBS'!G7</f>
        <v>1</v>
      </c>
      <c r="F6">
        <f>'MainStation-OBS'!H7</f>
        <v>-3.0199999999999996</v>
      </c>
      <c r="G6">
        <f>'MainStation-OBS'!I7</f>
        <v>3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0.36</v>
      </c>
      <c r="D7">
        <f>'MainStation-OBS'!F8</f>
        <v>2</v>
      </c>
      <c r="E7">
        <f>'MainStation-OBS'!G8</f>
        <v>1</v>
      </c>
      <c r="F7">
        <f>'MainStation-OBS'!H8</f>
        <v>-1.6400000000000001</v>
      </c>
      <c r="G7">
        <f>'MainStation-OBS'!I8</f>
        <v>0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1.79</v>
      </c>
      <c r="D8">
        <f>'MainStation-OBS'!F14</f>
        <v>2</v>
      </c>
      <c r="E8">
        <f>'MainStation-OBS'!G14</f>
        <v>4</v>
      </c>
      <c r="F8">
        <f>'MainStation-OBS'!H14</f>
        <v>-0.70000000000000018</v>
      </c>
      <c r="G8">
        <f>'MainStation-OBS'!I14</f>
        <v>0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0.9</v>
      </c>
      <c r="D9">
        <f>'MainStation-OBS'!F15</f>
        <v>1</v>
      </c>
      <c r="E9">
        <f>'MainStation-OBS'!G15</f>
        <v>5</v>
      </c>
      <c r="F9">
        <f>'MainStation-OBS'!H15</f>
        <v>-0.2400000000000001</v>
      </c>
      <c r="G9">
        <f>'MainStation-OBS'!I15</f>
        <v>0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1.46</v>
      </c>
      <c r="D10">
        <f>'MainStation-OBS'!F16</f>
        <v>2</v>
      </c>
      <c r="E10">
        <f>'MainStation-OBS'!G16</f>
        <v>2</v>
      </c>
      <c r="F10">
        <f>'MainStation-OBS'!H16</f>
        <v>-0.75</v>
      </c>
      <c r="G10">
        <f>'MainStation-OBS'!I16</f>
        <v>0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1.71</v>
      </c>
      <c r="D11">
        <f>'MainStation-OBS'!F17</f>
        <v>2</v>
      </c>
      <c r="E11">
        <f>'MainStation-OBS'!G17</f>
        <v>4</v>
      </c>
      <c r="F11">
        <f>'MainStation-OBS'!H17</f>
        <v>-0.43000000000000016</v>
      </c>
      <c r="G11">
        <f>'MainStation-OBS'!I17</f>
        <v>0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1.46</v>
      </c>
      <c r="D12">
        <f>'MainStation-OBS'!F18</f>
        <v>2</v>
      </c>
      <c r="E12">
        <f>'MainStation-OBS'!G18</f>
        <v>2</v>
      </c>
      <c r="F12">
        <f>'MainStation-OBS'!H18</f>
        <v>-0.89000000000000035</v>
      </c>
      <c r="G12">
        <f>'MainStation-OBS'!I18</f>
        <v>0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0.63</v>
      </c>
      <c r="D13">
        <f>'MainStation-OBS'!F19</f>
        <v>2</v>
      </c>
      <c r="E13">
        <f>'MainStation-OBS'!G19</f>
        <v>1</v>
      </c>
      <c r="F13">
        <f>'MainStation-OBS'!H19</f>
        <v>-1.5100000000000002</v>
      </c>
      <c r="G13">
        <f>'MainStation-OBS'!I19</f>
        <v>1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2</v>
      </c>
      <c r="E14">
        <f>'MainStation-OBS'!G20</f>
        <v>1</v>
      </c>
      <c r="F14">
        <f>'MainStation-OBS'!H20</f>
        <v>-3.2800000000000002</v>
      </c>
      <c r="G14">
        <f>'MainStation-OBS'!I20</f>
        <v>1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1.3</v>
      </c>
      <c r="D15">
        <f>'MainStation-OBS'!F21</f>
        <v>2</v>
      </c>
      <c r="E15">
        <f>'MainStation-OBS'!G21</f>
        <v>2</v>
      </c>
      <c r="F15">
        <f>'MainStation-OBS'!H21</f>
        <v>-0.84000000000000008</v>
      </c>
      <c r="G15">
        <f>'MainStation-OBS'!I21</f>
        <v>1</v>
      </c>
    </row>
    <row r="16" spans="1:9">
      <c r="A16" t="str">
        <f>'MainStation-OBS'!A37</f>
        <v>W01</v>
      </c>
      <c r="B16" t="str">
        <f>'MainStation-OBS'!B37</f>
        <v>W1</v>
      </c>
      <c r="C16">
        <f>'MainStation-OBS'!E37</f>
        <v>2.62</v>
      </c>
      <c r="D16">
        <f>'MainStation-OBS'!F37</f>
        <v>1</v>
      </c>
      <c r="E16">
        <f>'MainStation-OBS'!G37</f>
        <v>6</v>
      </c>
      <c r="F16">
        <f>'MainStation-OBS'!H37</f>
        <v>1.410000000000001</v>
      </c>
      <c r="G16">
        <f>'MainStation-OBS'!I37</f>
        <v>-1</v>
      </c>
    </row>
    <row r="17" spans="1:7">
      <c r="A17" t="str">
        <f>'MainStation-OBS'!A38</f>
        <v>W23</v>
      </c>
      <c r="B17" t="str">
        <f>'MainStation-OBS'!B38</f>
        <v>W2</v>
      </c>
      <c r="C17">
        <f>'MainStation-OBS'!E38</f>
        <v>1.5549999999999999</v>
      </c>
      <c r="D17">
        <f>'MainStation-OBS'!F38</f>
        <v>1</v>
      </c>
      <c r="E17">
        <f>'MainStation-OBS'!G38</f>
        <v>6</v>
      </c>
      <c r="F17">
        <f>'MainStation-OBS'!H38</f>
        <v>-0.14500000000000068</v>
      </c>
      <c r="G17">
        <f>'MainStation-OBS'!I38</f>
        <v>0</v>
      </c>
    </row>
    <row r="18" spans="1:7">
      <c r="A18" t="str">
        <f>'MainStation-OBS'!A39</f>
        <v>W08</v>
      </c>
      <c r="B18" t="str">
        <f>'MainStation-OBS'!B39</f>
        <v>W3</v>
      </c>
      <c r="C18">
        <f>'MainStation-OBS'!E39</f>
        <v>1.1399999999999999</v>
      </c>
      <c r="D18">
        <f>'MainStation-OBS'!F39</f>
        <v>2</v>
      </c>
      <c r="E18">
        <f>'MainStation-OBS'!G39</f>
        <v>1</v>
      </c>
      <c r="F18">
        <f>'MainStation-OBS'!H39</f>
        <v>-1.2800000000000007</v>
      </c>
      <c r="G18">
        <f>'MainStation-OBS'!I39</f>
        <v>2</v>
      </c>
    </row>
    <row r="19" spans="1:7">
      <c r="A19" t="str">
        <f>'MainStation-OBS'!A40</f>
        <v>W12</v>
      </c>
      <c r="B19" t="str">
        <f>'MainStation-OBS'!B40</f>
        <v>W4</v>
      </c>
      <c r="C19">
        <f>'MainStation-OBS'!E40</f>
        <v>1.21</v>
      </c>
      <c r="D19">
        <f>'MainStation-OBS'!F40</f>
        <v>2</v>
      </c>
      <c r="E19">
        <f>'MainStation-OBS'!G40</f>
        <v>2</v>
      </c>
      <c r="F19">
        <f>'MainStation-OBS'!H40</f>
        <v>-0.79</v>
      </c>
      <c r="G19">
        <f>'MainStation-OBS'!I40</f>
        <v>1</v>
      </c>
    </row>
    <row r="20" spans="1:7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>
        <f>'MainStation-OBS'!F41</f>
        <v>1</v>
      </c>
      <c r="E20">
        <f>'MainStation-OBS'!G41</f>
        <v>6</v>
      </c>
      <c r="F20">
        <f>'MainStation-OBS'!H41</f>
        <v>0.40999999999999992</v>
      </c>
      <c r="G20">
        <f>'MainStation-OBS'!I41</f>
        <v>1</v>
      </c>
    </row>
    <row r="21" spans="1:7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>
        <f>'MainStation-OBS'!F42</f>
        <v>2</v>
      </c>
      <c r="E21">
        <f>'MainStation-OBS'!G42</f>
        <v>2</v>
      </c>
      <c r="F21">
        <f>'MainStation-OBS'!H42</f>
        <v>-0.8</v>
      </c>
      <c r="G21">
        <f>'MainStation-OBS'!I42</f>
        <v>1</v>
      </c>
    </row>
    <row r="22" spans="1:7">
      <c r="A22" t="str">
        <f>'MainStation-OBS'!A43</f>
        <v>W18</v>
      </c>
      <c r="B22" t="str">
        <f>'MainStation-OBS'!B43</f>
        <v>W7</v>
      </c>
      <c r="C22">
        <f>'MainStation-OBS'!E43</f>
        <v>0.93</v>
      </c>
      <c r="D22">
        <f>'MainStation-OBS'!F43</f>
        <v>1</v>
      </c>
      <c r="E22">
        <f>'MainStation-OBS'!G43</f>
        <v>5</v>
      </c>
      <c r="F22">
        <f>'MainStation-OBS'!H43</f>
        <v>-0.63000000000000045</v>
      </c>
      <c r="G22">
        <f>'MainStation-OBS'!I43</f>
        <v>-1</v>
      </c>
    </row>
    <row r="23" spans="1:7">
      <c r="A23" t="str">
        <f>'MainStation-OBS'!A44</f>
        <v>W17</v>
      </c>
      <c r="B23" t="str">
        <f>'MainStation-OBS'!B44</f>
        <v>W8</v>
      </c>
      <c r="C23">
        <f>'MainStation-OBS'!E44</f>
        <v>0.65</v>
      </c>
      <c r="D23">
        <f>'MainStation-OBS'!F44</f>
        <v>1</v>
      </c>
      <c r="E23">
        <f>'MainStation-OBS'!G44</f>
        <v>3</v>
      </c>
      <c r="F23">
        <f>'MainStation-OBS'!H44</f>
        <v>-0.62999999999999956</v>
      </c>
      <c r="G23">
        <f>'MainStation-OBS'!I44</f>
        <v>2</v>
      </c>
    </row>
    <row r="24" spans="1:7">
      <c r="A24" t="str">
        <f>'MainStation-OBS'!A45</f>
        <v>W22</v>
      </c>
      <c r="B24" t="str">
        <f>'MainStation-OBS'!B45</f>
        <v>W9</v>
      </c>
      <c r="C24">
        <f>'MainStation-OBS'!E45</f>
        <v>1.27</v>
      </c>
      <c r="D24">
        <f>'MainStation-OBS'!F45</f>
        <v>1</v>
      </c>
      <c r="E24">
        <f>'MainStation-OBS'!G45</f>
        <v>6</v>
      </c>
      <c r="F24">
        <f>'MainStation-OBS'!H45</f>
        <v>-0.57000000000000073</v>
      </c>
      <c r="G24">
        <f>'MainStation-OBS'!I45</f>
        <v>0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-0.09</v>
      </c>
      <c r="D25">
        <f>'MainStation-OBS'!F23</f>
        <v>1</v>
      </c>
      <c r="E25">
        <f>'MainStation-OBS'!G23</f>
        <v>1</v>
      </c>
      <c r="F25">
        <f>'MainStation-OBS'!H23</f>
        <v>-0.87999999999999989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0.25</v>
      </c>
      <c r="D26">
        <f>'MainStation-OBS'!F9</f>
        <v>2</v>
      </c>
      <c r="E26">
        <f>'MainStation-OBS'!G9</f>
        <v>1</v>
      </c>
      <c r="F26">
        <f>'MainStation-OBS'!H9</f>
        <v>-3.5</v>
      </c>
      <c r="G26">
        <f>'MainStation-OBS'!I9</f>
        <v>0</v>
      </c>
    </row>
    <row r="27" spans="1:7">
      <c r="A27" t="str">
        <f>'MainStation-OBS'!A46</f>
        <v>W13</v>
      </c>
      <c r="B27" t="str">
        <f>'MainStation-OBS'!B46</f>
        <v>W10</v>
      </c>
      <c r="C27">
        <f>'MainStation-OBS'!E46</f>
        <v>0.49</v>
      </c>
      <c r="D27">
        <f>'MainStation-OBS'!F46</f>
        <v>1</v>
      </c>
      <c r="E27">
        <f>'MainStation-OBS'!G46</f>
        <v>2</v>
      </c>
      <c r="F27">
        <f>'MainStation-OBS'!H46</f>
        <v>-1.21</v>
      </c>
      <c r="G27">
        <f>'MainStation-OBS'!I46</f>
        <v>-1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0.4</v>
      </c>
      <c r="D28">
        <f>'MainStation-OBS'!F24</f>
        <v>2</v>
      </c>
      <c r="E28">
        <f>'MainStation-OBS'!G24</f>
        <v>1</v>
      </c>
      <c r="F28">
        <f>'MainStation-OBS'!H24</f>
        <v>-1.6</v>
      </c>
      <c r="G28">
        <f>'MainStation-OBS'!I24</f>
        <v>0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0.23</v>
      </c>
      <c r="D29">
        <f>'MainStation-OBS'!F25</f>
        <v>2</v>
      </c>
      <c r="E29">
        <f>'MainStation-OBS'!G25</f>
        <v>1</v>
      </c>
      <c r="F29">
        <f>'MainStation-OBS'!H25</f>
        <v>-1.77</v>
      </c>
      <c r="G29">
        <f>'MainStation-OBS'!I25</f>
        <v>1</v>
      </c>
    </row>
    <row r="30" spans="1:7">
      <c r="A30" t="str">
        <f>'MainStation-OBS'!A54</f>
        <v>W16</v>
      </c>
      <c r="B30" t="str">
        <f>'MainStation-OBS'!B54</f>
        <v>W18</v>
      </c>
      <c r="C30">
        <f>'MainStation-OBS'!E54</f>
        <v>0.8</v>
      </c>
      <c r="D30">
        <f>'MainStation-OBS'!F54</f>
        <v>1</v>
      </c>
      <c r="E30">
        <f>'MainStation-OBS'!G54</f>
        <v>4</v>
      </c>
      <c r="F30">
        <f>'MainStation-OBS'!H54</f>
        <v>-0.76000000000000056</v>
      </c>
      <c r="G30">
        <f>'MainStation-OBS'!I54</f>
        <v>1</v>
      </c>
    </row>
    <row r="31" spans="1:7">
      <c r="A31" t="str">
        <f>'MainStation-OBS'!A48</f>
        <v>W10</v>
      </c>
      <c r="B31" t="str">
        <f>'MainStation-OBS'!B48</f>
        <v>W12</v>
      </c>
      <c r="C31">
        <f>'MainStation-OBS'!E48</f>
        <v>0.55000000000000004</v>
      </c>
      <c r="D31">
        <f>'MainStation-OBS'!F48</f>
        <v>2</v>
      </c>
      <c r="E31">
        <f>'MainStation-OBS'!G48</f>
        <v>1</v>
      </c>
      <c r="F31">
        <f>'MainStation-OBS'!H48</f>
        <v>-2.08</v>
      </c>
      <c r="G31">
        <f>'MainStation-OBS'!I48</f>
        <v>-1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1.57</v>
      </c>
      <c r="D32">
        <f>'MainStation-OBS'!F22</f>
        <v>2</v>
      </c>
      <c r="E32">
        <f>'MainStation-OBS'!G22</f>
        <v>3</v>
      </c>
      <c r="F32">
        <f>'MainStation-OBS'!H22</f>
        <v>-0.70999999999999885</v>
      </c>
      <c r="G32">
        <f>'MainStation-OBS'!I22</f>
        <v>1</v>
      </c>
    </row>
    <row r="33" spans="1:7">
      <c r="A33" t="str">
        <f>'MainStation-OBS'!A49</f>
        <v>W03</v>
      </c>
      <c r="B33" t="str">
        <f>'MainStation-OBS'!B49</f>
        <v>W13</v>
      </c>
      <c r="C33">
        <f>'MainStation-OBS'!E49</f>
        <v>1.08</v>
      </c>
      <c r="D33">
        <f>'MainStation-OBS'!F49</f>
        <v>1</v>
      </c>
      <c r="E33">
        <f>'MainStation-OBS'!G49</f>
        <v>6</v>
      </c>
      <c r="F33">
        <f>'MainStation-OBS'!H49</f>
        <v>-0.96999999999999931</v>
      </c>
      <c r="G33">
        <f>'MainStation-OBS'!I49</f>
        <v>0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-0.24</v>
      </c>
      <c r="D34">
        <f>'MainStation-OBS'!F26</f>
        <v>2</v>
      </c>
      <c r="E34">
        <f>'MainStation-OBS'!G26</f>
        <v>1</v>
      </c>
      <c r="F34">
        <f>'MainStation-OBS'!H26</f>
        <v>-2.2400000000000002</v>
      </c>
      <c r="G34">
        <f>'MainStation-OBS'!I26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27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27"/>
      <c r="B2" s="118" t="s">
        <v>102</v>
      </c>
      <c r="C2" s="119" t="s">
        <v>102</v>
      </c>
      <c r="D2" s="119" t="s">
        <v>102</v>
      </c>
      <c r="E2" s="119" t="s">
        <v>102</v>
      </c>
      <c r="F2" s="119" t="s">
        <v>102</v>
      </c>
      <c r="G2" s="119" t="s">
        <v>102</v>
      </c>
      <c r="H2" s="119" t="s">
        <v>102</v>
      </c>
      <c r="I2" s="119" t="s">
        <v>102</v>
      </c>
    </row>
    <row r="3" spans="1:9">
      <c r="A3" s="228"/>
      <c r="B3" s="60" t="s">
        <v>46</v>
      </c>
      <c r="C3" s="120" t="s">
        <v>46</v>
      </c>
      <c r="D3" s="120" t="s">
        <v>46</v>
      </c>
      <c r="E3" s="120" t="s">
        <v>46</v>
      </c>
      <c r="F3" s="120" t="s">
        <v>46</v>
      </c>
      <c r="G3" s="120" t="s">
        <v>46</v>
      </c>
      <c r="H3" s="120" t="s">
        <v>46</v>
      </c>
      <c r="I3" s="120" t="s">
        <v>46</v>
      </c>
    </row>
    <row r="4" spans="1:9">
      <c r="A4" s="121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1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1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1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1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1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1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1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1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1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1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1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1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1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1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1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1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1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1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1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1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1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1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1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1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1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1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1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1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1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1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1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1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1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1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1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1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1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1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1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1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1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1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1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1" t="s">
        <v>147</v>
      </c>
      <c r="B48" s="122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1" t="s">
        <v>148</v>
      </c>
      <c r="B49" s="122">
        <v>1454</v>
      </c>
      <c r="C49" s="123">
        <v>148</v>
      </c>
      <c r="D49" s="124">
        <v>180</v>
      </c>
      <c r="E49" s="125">
        <v>1565</v>
      </c>
      <c r="F49" s="125">
        <v>4632</v>
      </c>
      <c r="G49" s="124">
        <v>1365</v>
      </c>
      <c r="H49" s="125">
        <v>202</v>
      </c>
      <c r="I49" s="124">
        <v>3979</v>
      </c>
    </row>
    <row r="50" spans="1:9">
      <c r="A50" s="121" t="s">
        <v>149</v>
      </c>
      <c r="B50" s="122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1" t="s">
        <v>150</v>
      </c>
      <c r="B51" s="122"/>
      <c r="C51" s="62"/>
      <c r="D51" s="62"/>
      <c r="E51" s="61"/>
      <c r="F51" s="61"/>
      <c r="G51" s="62"/>
      <c r="H51" s="61"/>
      <c r="I51" s="62"/>
    </row>
    <row r="52" spans="1:9">
      <c r="A52" s="121" t="s">
        <v>151</v>
      </c>
      <c r="B52" s="122"/>
      <c r="C52" s="62"/>
      <c r="D52" s="62"/>
      <c r="E52" s="61"/>
      <c r="F52" s="61"/>
      <c r="G52" s="62"/>
      <c r="H52" s="61"/>
      <c r="I52" s="62"/>
    </row>
    <row r="53" spans="1:9">
      <c r="A53" s="126" t="s">
        <v>152</v>
      </c>
      <c r="B53" s="127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topLeftCell="A34" workbookViewId="0">
      <selection activeCell="B49" sqref="B49:B5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34" t="s">
        <v>47</v>
      </c>
      <c r="B1" s="236" t="s">
        <v>37</v>
      </c>
      <c r="C1" s="230" t="s">
        <v>154</v>
      </c>
      <c r="D1" s="231"/>
      <c r="E1" s="232" t="s">
        <v>92</v>
      </c>
      <c r="F1" s="233"/>
      <c r="G1" s="229" t="s">
        <v>95</v>
      </c>
      <c r="H1" s="229"/>
      <c r="I1" s="229"/>
      <c r="J1" s="229"/>
      <c r="K1" s="229"/>
      <c r="L1" s="229"/>
    </row>
    <row r="2" spans="1:12" ht="162.75">
      <c r="A2" s="235"/>
      <c r="B2" s="235"/>
      <c r="C2" s="130" t="s">
        <v>99</v>
      </c>
      <c r="D2" s="130" t="s">
        <v>155</v>
      </c>
      <c r="E2" s="102" t="s">
        <v>93</v>
      </c>
      <c r="F2" s="102" t="s">
        <v>94</v>
      </c>
      <c r="G2" s="103" t="s">
        <v>87</v>
      </c>
      <c r="H2" s="103" t="s">
        <v>86</v>
      </c>
      <c r="I2" s="102" t="s">
        <v>88</v>
      </c>
      <c r="J2" s="130" t="s">
        <v>156</v>
      </c>
      <c r="K2" s="130" t="s">
        <v>157</v>
      </c>
      <c r="L2" s="129" t="s">
        <v>153</v>
      </c>
    </row>
    <row r="3" spans="1:12" hidden="1">
      <c r="A3" s="101">
        <v>40820</v>
      </c>
      <c r="B3" s="96"/>
      <c r="C3" s="96"/>
      <c r="D3" s="96"/>
      <c r="E3" s="96">
        <v>5</v>
      </c>
      <c r="F3" s="96">
        <v>6</v>
      </c>
      <c r="G3" s="100"/>
      <c r="H3" s="100"/>
      <c r="I3" s="96"/>
      <c r="J3" s="96"/>
      <c r="K3" s="96"/>
      <c r="L3" s="113"/>
    </row>
    <row r="4" spans="1:12" hidden="1">
      <c r="A4" s="101">
        <v>40821</v>
      </c>
      <c r="B4" s="96"/>
      <c r="C4" s="96"/>
      <c r="D4" s="96"/>
      <c r="E4" s="96">
        <v>6</v>
      </c>
      <c r="F4" s="96">
        <v>6</v>
      </c>
      <c r="G4" s="100"/>
      <c r="H4" s="100"/>
      <c r="I4" s="96"/>
      <c r="J4" s="96"/>
      <c r="K4" s="96"/>
      <c r="L4" s="113"/>
    </row>
    <row r="5" spans="1:12" hidden="1">
      <c r="A5" s="101">
        <v>40822</v>
      </c>
      <c r="B5" s="96"/>
      <c r="C5" s="96"/>
      <c r="D5" s="96"/>
      <c r="E5" s="96">
        <v>14</v>
      </c>
      <c r="F5" s="96">
        <v>6</v>
      </c>
      <c r="G5" s="100"/>
      <c r="H5" s="100"/>
      <c r="I5" s="96"/>
      <c r="J5" s="96"/>
      <c r="K5" s="96"/>
      <c r="L5" s="113"/>
    </row>
    <row r="6" spans="1:12" hidden="1">
      <c r="A6" s="101">
        <v>40823</v>
      </c>
      <c r="B6" s="96"/>
      <c r="C6" s="96"/>
      <c r="D6" s="96"/>
      <c r="E6" s="96">
        <v>10</v>
      </c>
      <c r="F6" s="96">
        <v>6</v>
      </c>
      <c r="G6" s="100"/>
      <c r="H6" s="100"/>
      <c r="I6" s="96"/>
      <c r="J6" s="96"/>
      <c r="K6" s="96"/>
      <c r="L6" s="113"/>
    </row>
    <row r="7" spans="1:12" hidden="1">
      <c r="A7" s="101">
        <v>40824</v>
      </c>
      <c r="B7" s="96"/>
      <c r="C7" s="96"/>
      <c r="D7" s="96"/>
      <c r="E7" s="96">
        <v>10</v>
      </c>
      <c r="F7" s="96">
        <v>5</v>
      </c>
      <c r="G7" s="100"/>
      <c r="H7" s="100"/>
      <c r="I7" s="96"/>
      <c r="J7" s="96"/>
      <c r="K7" s="96"/>
      <c r="L7" s="113"/>
    </row>
    <row r="8" spans="1:12" hidden="1">
      <c r="A8" s="101">
        <v>40825</v>
      </c>
      <c r="B8" s="96"/>
      <c r="C8" s="96"/>
      <c r="D8" s="96"/>
      <c r="E8" s="96">
        <v>10</v>
      </c>
      <c r="F8" s="96">
        <v>5</v>
      </c>
      <c r="G8" s="100"/>
      <c r="H8" s="100"/>
      <c r="I8" s="96"/>
      <c r="J8" s="96"/>
      <c r="K8" s="96"/>
      <c r="L8" s="113"/>
    </row>
    <row r="9" spans="1:12" hidden="1">
      <c r="A9" s="101">
        <v>40826</v>
      </c>
      <c r="B9" s="96"/>
      <c r="C9" s="96"/>
      <c r="D9" s="96"/>
      <c r="E9" s="96">
        <v>9</v>
      </c>
      <c r="F9" s="96">
        <v>4</v>
      </c>
      <c r="G9" s="100">
        <f t="shared" ref="G9:G40" si="0">C9+E4+F6</f>
        <v>12</v>
      </c>
      <c r="H9" s="100"/>
      <c r="I9" s="96"/>
      <c r="J9" s="96"/>
      <c r="K9" s="96"/>
      <c r="L9" s="113"/>
    </row>
    <row r="10" spans="1:12" hidden="1">
      <c r="A10" s="101">
        <v>40827</v>
      </c>
      <c r="B10" s="96">
        <v>1</v>
      </c>
      <c r="C10" s="96"/>
      <c r="D10" s="96"/>
      <c r="E10" s="96">
        <v>9</v>
      </c>
      <c r="F10" s="96">
        <v>4</v>
      </c>
      <c r="G10" s="100">
        <f t="shared" si="0"/>
        <v>19</v>
      </c>
      <c r="H10" s="100">
        <f t="shared" ref="H10:H40" si="1">C10+E4+F6</f>
        <v>12</v>
      </c>
      <c r="I10" s="96"/>
      <c r="J10" s="96"/>
      <c r="K10" s="96"/>
      <c r="L10" s="113"/>
    </row>
    <row r="11" spans="1:12" hidden="1">
      <c r="A11" s="101">
        <v>40828</v>
      </c>
      <c r="B11" s="96">
        <v>1</v>
      </c>
      <c r="C11" s="96"/>
      <c r="D11" s="96"/>
      <c r="E11" s="96">
        <v>9</v>
      </c>
      <c r="F11" s="96">
        <v>3</v>
      </c>
      <c r="G11" s="100">
        <f t="shared" si="0"/>
        <v>15</v>
      </c>
      <c r="H11" s="100">
        <f t="shared" si="1"/>
        <v>19</v>
      </c>
      <c r="I11" s="100">
        <f>C11+E4+F6</f>
        <v>12</v>
      </c>
      <c r="J11" s="96"/>
      <c r="K11" s="96"/>
      <c r="L11" s="113"/>
    </row>
    <row r="12" spans="1:12" hidden="1">
      <c r="A12" s="101">
        <v>40829</v>
      </c>
      <c r="B12" s="113">
        <v>1</v>
      </c>
      <c r="C12" s="113"/>
      <c r="D12" s="113"/>
      <c r="E12" s="114">
        <v>8</v>
      </c>
      <c r="F12" s="114">
        <v>2</v>
      </c>
      <c r="G12" s="113">
        <f t="shared" si="0"/>
        <v>14</v>
      </c>
      <c r="H12" s="113">
        <f t="shared" si="1"/>
        <v>15</v>
      </c>
      <c r="I12" s="115">
        <f>C12+E5+F7+B12/2</f>
        <v>19.5</v>
      </c>
      <c r="J12" s="113">
        <f>C12+E4+F6+B12</f>
        <v>13</v>
      </c>
      <c r="K12" s="113" t="e">
        <f>C12+E2+F4+B12</f>
        <v>#VALUE!</v>
      </c>
      <c r="L12" s="113"/>
    </row>
    <row r="13" spans="1:12" hidden="1">
      <c r="A13" s="101">
        <v>40830</v>
      </c>
      <c r="B13" s="113">
        <v>1</v>
      </c>
      <c r="C13" s="113"/>
      <c r="D13" s="113"/>
      <c r="E13" s="116">
        <v>6</v>
      </c>
      <c r="F13" s="116">
        <v>2</v>
      </c>
      <c r="G13" s="113">
        <f t="shared" si="0"/>
        <v>14</v>
      </c>
      <c r="H13" s="113">
        <f t="shared" si="1"/>
        <v>14</v>
      </c>
      <c r="I13" s="115">
        <f t="shared" ref="I13:I40" si="2">C13+E6+F8+B13/2</f>
        <v>15.5</v>
      </c>
      <c r="J13" s="113">
        <f t="shared" ref="J13:J40" si="3">C13+E5+F7+B13</f>
        <v>20</v>
      </c>
      <c r="K13" s="113">
        <f>C13+E3+F5+B13</f>
        <v>12</v>
      </c>
      <c r="L13" s="113"/>
    </row>
    <row r="14" spans="1:12" hidden="1">
      <c r="A14" s="101">
        <v>40831</v>
      </c>
      <c r="B14" s="113">
        <v>2</v>
      </c>
      <c r="C14" s="113">
        <v>2</v>
      </c>
      <c r="D14" s="113"/>
      <c r="E14" s="116">
        <v>6</v>
      </c>
      <c r="F14" s="116">
        <v>2</v>
      </c>
      <c r="G14" s="113">
        <f t="shared" si="0"/>
        <v>14</v>
      </c>
      <c r="H14" s="113">
        <f t="shared" si="1"/>
        <v>16</v>
      </c>
      <c r="I14" s="115">
        <f t="shared" si="2"/>
        <v>17</v>
      </c>
      <c r="J14" s="113">
        <f t="shared" si="3"/>
        <v>19</v>
      </c>
      <c r="K14" s="113">
        <f>C14+E4+F6+B14</f>
        <v>16</v>
      </c>
      <c r="L14" s="113" t="e">
        <f>C14+E2+F6+B14</f>
        <v>#VALUE!</v>
      </c>
    </row>
    <row r="15" spans="1:12">
      <c r="A15" s="101">
        <v>40832</v>
      </c>
      <c r="B15" s="113">
        <v>3</v>
      </c>
      <c r="C15" s="113">
        <v>2</v>
      </c>
      <c r="D15" s="113"/>
      <c r="E15" s="116">
        <v>5</v>
      </c>
      <c r="F15" s="116">
        <v>2</v>
      </c>
      <c r="G15" s="113">
        <f t="shared" si="0"/>
        <v>13</v>
      </c>
      <c r="H15" s="113">
        <f t="shared" si="1"/>
        <v>14</v>
      </c>
      <c r="I15" s="115">
        <f t="shared" si="2"/>
        <v>17.5</v>
      </c>
      <c r="J15" s="113">
        <f t="shared" si="3"/>
        <v>19</v>
      </c>
      <c r="K15" s="113">
        <f t="shared" ref="K15:K20" si="4">C15+E5+F7+B15+D14</f>
        <v>24</v>
      </c>
      <c r="L15" s="115">
        <f>C15+E3+F7+B15*1.25+D12</f>
        <v>15.75</v>
      </c>
    </row>
    <row r="16" spans="1:12">
      <c r="A16" s="101">
        <v>40833</v>
      </c>
      <c r="B16" s="113">
        <v>3</v>
      </c>
      <c r="C16" s="113">
        <v>1</v>
      </c>
      <c r="D16" s="113"/>
      <c r="E16" s="116">
        <v>5</v>
      </c>
      <c r="F16" s="116">
        <v>2</v>
      </c>
      <c r="G16" s="113">
        <f t="shared" si="0"/>
        <v>12</v>
      </c>
      <c r="H16" s="113">
        <f t="shared" si="1"/>
        <v>12</v>
      </c>
      <c r="I16" s="115">
        <f t="shared" si="2"/>
        <v>14.5</v>
      </c>
      <c r="J16" s="113">
        <f t="shared" si="3"/>
        <v>18</v>
      </c>
      <c r="K16" s="113">
        <f t="shared" si="4"/>
        <v>19</v>
      </c>
      <c r="L16" s="115">
        <f t="shared" ref="L16:L40" si="5">C16+E4+F8+B16*1.25+D13</f>
        <v>15.75</v>
      </c>
    </row>
    <row r="17" spans="1:12">
      <c r="A17" s="101">
        <v>40834</v>
      </c>
      <c r="B17" s="113">
        <v>2</v>
      </c>
      <c r="C17" s="113">
        <v>1</v>
      </c>
      <c r="D17" s="113"/>
      <c r="E17" s="116">
        <v>5</v>
      </c>
      <c r="F17" s="116">
        <v>2</v>
      </c>
      <c r="G17" s="113">
        <f t="shared" si="0"/>
        <v>11</v>
      </c>
      <c r="H17" s="113">
        <f t="shared" si="1"/>
        <v>12</v>
      </c>
      <c r="I17" s="115">
        <f t="shared" si="2"/>
        <v>13</v>
      </c>
      <c r="J17" s="113">
        <f t="shared" si="3"/>
        <v>15</v>
      </c>
      <c r="K17" s="113">
        <f t="shared" si="4"/>
        <v>17</v>
      </c>
      <c r="L17" s="115">
        <f t="shared" si="5"/>
        <v>21.5</v>
      </c>
    </row>
    <row r="18" spans="1:12">
      <c r="A18" s="101">
        <v>40835</v>
      </c>
      <c r="B18" s="113">
        <v>1</v>
      </c>
      <c r="C18" s="113">
        <v>1</v>
      </c>
      <c r="D18" s="113">
        <v>1</v>
      </c>
      <c r="E18" s="116">
        <v>6</v>
      </c>
      <c r="F18" s="116">
        <v>1</v>
      </c>
      <c r="G18" s="113">
        <f t="shared" si="0"/>
        <v>9</v>
      </c>
      <c r="H18" s="113">
        <f t="shared" si="1"/>
        <v>11</v>
      </c>
      <c r="I18" s="115">
        <f t="shared" si="2"/>
        <v>12.5</v>
      </c>
      <c r="J18" s="113">
        <f t="shared" si="3"/>
        <v>13</v>
      </c>
      <c r="K18" s="113">
        <f t="shared" si="4"/>
        <v>16</v>
      </c>
      <c r="L18" s="115">
        <f t="shared" si="5"/>
        <v>16.25</v>
      </c>
    </row>
    <row r="19" spans="1:12">
      <c r="A19" s="101">
        <v>40836</v>
      </c>
      <c r="B19" s="113">
        <v>1</v>
      </c>
      <c r="C19" s="113">
        <v>1</v>
      </c>
      <c r="D19" s="113">
        <v>1</v>
      </c>
      <c r="E19" s="116">
        <v>6</v>
      </c>
      <c r="F19" s="116">
        <v>1</v>
      </c>
      <c r="G19" s="113">
        <f t="shared" si="0"/>
        <v>9</v>
      </c>
      <c r="H19" s="113">
        <f t="shared" si="1"/>
        <v>9</v>
      </c>
      <c r="I19" s="115">
        <f t="shared" si="2"/>
        <v>11.5</v>
      </c>
      <c r="J19" s="113">
        <f t="shared" si="3"/>
        <v>13</v>
      </c>
      <c r="K19" s="113">
        <f t="shared" si="4"/>
        <v>15</v>
      </c>
      <c r="L19" s="115">
        <f t="shared" si="5"/>
        <v>15.25</v>
      </c>
    </row>
    <row r="20" spans="1:12">
      <c r="A20" s="101">
        <v>40837</v>
      </c>
      <c r="B20" s="113"/>
      <c r="C20" s="113">
        <v>1</v>
      </c>
      <c r="D20" s="113">
        <v>2</v>
      </c>
      <c r="E20" s="132">
        <v>6</v>
      </c>
      <c r="F20" s="132">
        <v>1</v>
      </c>
      <c r="G20" s="113">
        <f t="shared" si="0"/>
        <v>8</v>
      </c>
      <c r="H20" s="113">
        <f t="shared" si="1"/>
        <v>9</v>
      </c>
      <c r="I20" s="115">
        <f t="shared" si="2"/>
        <v>9</v>
      </c>
      <c r="J20" s="113">
        <f t="shared" si="3"/>
        <v>11</v>
      </c>
      <c r="K20" s="113">
        <f t="shared" si="4"/>
        <v>13</v>
      </c>
      <c r="L20" s="115">
        <f t="shared" si="5"/>
        <v>13</v>
      </c>
    </row>
    <row r="21" spans="1:12">
      <c r="A21" s="101">
        <v>40838</v>
      </c>
      <c r="B21" s="113"/>
      <c r="C21" s="113">
        <v>1</v>
      </c>
      <c r="D21" s="113">
        <v>2</v>
      </c>
      <c r="E21" s="132">
        <v>6</v>
      </c>
      <c r="F21" s="132">
        <v>1</v>
      </c>
      <c r="G21" s="113">
        <f t="shared" si="0"/>
        <v>7</v>
      </c>
      <c r="H21" s="113">
        <f t="shared" si="1"/>
        <v>8</v>
      </c>
      <c r="I21" s="115">
        <f t="shared" si="2"/>
        <v>9</v>
      </c>
      <c r="J21" s="113">
        <f t="shared" si="3"/>
        <v>9</v>
      </c>
      <c r="K21" s="113">
        <f t="shared" ref="K21:K40" si="6">C21+E11+F13+B21+D20</f>
        <v>14</v>
      </c>
      <c r="L21" s="115">
        <f t="shared" si="5"/>
        <v>13</v>
      </c>
    </row>
    <row r="22" spans="1:12">
      <c r="A22" s="101">
        <v>40839</v>
      </c>
      <c r="B22" s="113"/>
      <c r="C22" s="113">
        <v>1</v>
      </c>
      <c r="D22" s="113">
        <v>1</v>
      </c>
      <c r="E22" s="132">
        <v>6</v>
      </c>
      <c r="F22" s="132">
        <v>1</v>
      </c>
      <c r="G22" s="113">
        <f t="shared" si="0"/>
        <v>7</v>
      </c>
      <c r="H22" s="113">
        <f t="shared" si="1"/>
        <v>7</v>
      </c>
      <c r="I22" s="115">
        <f t="shared" si="2"/>
        <v>8</v>
      </c>
      <c r="J22" s="113">
        <f t="shared" si="3"/>
        <v>9</v>
      </c>
      <c r="K22" s="113">
        <f t="shared" si="6"/>
        <v>13</v>
      </c>
      <c r="L22" s="115">
        <f t="shared" si="5"/>
        <v>13</v>
      </c>
    </row>
    <row r="23" spans="1:12">
      <c r="A23" s="101">
        <v>40840</v>
      </c>
      <c r="B23" s="113">
        <v>1</v>
      </c>
      <c r="C23" s="113">
        <v>1</v>
      </c>
      <c r="D23" s="113">
        <v>1</v>
      </c>
      <c r="E23" s="132">
        <v>6</v>
      </c>
      <c r="F23" s="132">
        <v>1</v>
      </c>
      <c r="G23" s="113">
        <f t="shared" si="0"/>
        <v>8</v>
      </c>
      <c r="H23" s="113">
        <f t="shared" si="1"/>
        <v>7</v>
      </c>
      <c r="I23" s="115">
        <f t="shared" si="2"/>
        <v>7.5</v>
      </c>
      <c r="J23" s="113">
        <f t="shared" si="3"/>
        <v>9</v>
      </c>
      <c r="K23" s="113">
        <f t="shared" si="6"/>
        <v>11</v>
      </c>
      <c r="L23" s="115">
        <f t="shared" si="5"/>
        <v>15.25</v>
      </c>
    </row>
    <row r="24" spans="1:12">
      <c r="A24" s="101">
        <v>40841</v>
      </c>
      <c r="B24" s="113">
        <v>1</v>
      </c>
      <c r="C24" s="113">
        <v>2</v>
      </c>
      <c r="D24" s="113">
        <v>1</v>
      </c>
      <c r="E24" s="132">
        <v>6</v>
      </c>
      <c r="F24" s="132">
        <v>1</v>
      </c>
      <c r="G24" s="113">
        <f t="shared" si="0"/>
        <v>9</v>
      </c>
      <c r="H24" s="113">
        <f t="shared" si="1"/>
        <v>9</v>
      </c>
      <c r="I24" s="115">
        <f t="shared" si="2"/>
        <v>8.5</v>
      </c>
      <c r="J24" s="113">
        <f t="shared" si="3"/>
        <v>9</v>
      </c>
      <c r="K24" s="113">
        <f t="shared" si="6"/>
        <v>12</v>
      </c>
      <c r="L24" s="115">
        <f t="shared" si="5"/>
        <v>15.25</v>
      </c>
    </row>
    <row r="25" spans="1:12">
      <c r="A25" s="133">
        <v>40842</v>
      </c>
      <c r="B25" s="100">
        <v>2</v>
      </c>
      <c r="C25" s="100">
        <v>2</v>
      </c>
      <c r="D25" s="100">
        <v>1</v>
      </c>
      <c r="E25" s="134">
        <v>6</v>
      </c>
      <c r="F25" s="134">
        <v>1</v>
      </c>
      <c r="G25" s="100">
        <f t="shared" si="0"/>
        <v>9</v>
      </c>
      <c r="H25" s="100">
        <f t="shared" si="1"/>
        <v>9</v>
      </c>
      <c r="I25" s="109">
        <f t="shared" si="2"/>
        <v>10</v>
      </c>
      <c r="J25" s="100">
        <f t="shared" si="3"/>
        <v>10</v>
      </c>
      <c r="K25" s="113">
        <f t="shared" si="6"/>
        <v>12</v>
      </c>
      <c r="L25" s="115">
        <f t="shared" si="5"/>
        <v>13.5</v>
      </c>
    </row>
    <row r="26" spans="1:12">
      <c r="A26" s="101">
        <v>40843</v>
      </c>
      <c r="B26" s="100">
        <v>3</v>
      </c>
      <c r="C26" s="100">
        <v>2</v>
      </c>
      <c r="D26" s="100">
        <v>1</v>
      </c>
      <c r="E26" s="134">
        <v>5</v>
      </c>
      <c r="F26" s="134">
        <v>2</v>
      </c>
      <c r="G26" s="100">
        <f t="shared" si="0"/>
        <v>9</v>
      </c>
      <c r="H26" s="100">
        <f t="shared" si="1"/>
        <v>9</v>
      </c>
      <c r="I26" s="109">
        <f t="shared" si="2"/>
        <v>10.5</v>
      </c>
      <c r="J26" s="100">
        <f t="shared" si="3"/>
        <v>12</v>
      </c>
      <c r="K26" s="113">
        <f t="shared" si="6"/>
        <v>12</v>
      </c>
      <c r="L26" s="115">
        <f t="shared" si="5"/>
        <v>13.75</v>
      </c>
    </row>
    <row r="27" spans="1:12">
      <c r="A27" s="101">
        <v>40844</v>
      </c>
      <c r="B27" s="100">
        <v>4</v>
      </c>
      <c r="C27" s="100">
        <v>1</v>
      </c>
      <c r="D27" s="100">
        <v>1</v>
      </c>
      <c r="E27" s="134">
        <v>4</v>
      </c>
      <c r="F27" s="134">
        <v>2</v>
      </c>
      <c r="G27" s="100">
        <f t="shared" si="0"/>
        <v>8</v>
      </c>
      <c r="H27" s="100">
        <f t="shared" si="1"/>
        <v>8</v>
      </c>
      <c r="I27" s="109">
        <f t="shared" si="2"/>
        <v>10</v>
      </c>
      <c r="J27" s="100">
        <f t="shared" si="3"/>
        <v>12</v>
      </c>
      <c r="K27" s="113">
        <f t="shared" si="6"/>
        <v>12</v>
      </c>
      <c r="L27" s="115">
        <f t="shared" si="5"/>
        <v>13</v>
      </c>
    </row>
    <row r="28" spans="1:12">
      <c r="A28" s="101">
        <v>40845</v>
      </c>
      <c r="B28" s="100">
        <v>4</v>
      </c>
      <c r="C28" s="100">
        <v>1</v>
      </c>
      <c r="D28" s="100">
        <v>1</v>
      </c>
      <c r="E28" s="134">
        <v>4</v>
      </c>
      <c r="F28" s="134">
        <v>2</v>
      </c>
      <c r="G28" s="100">
        <f t="shared" si="0"/>
        <v>8</v>
      </c>
      <c r="H28" s="100">
        <f t="shared" si="1"/>
        <v>8</v>
      </c>
      <c r="I28" s="109">
        <f t="shared" si="2"/>
        <v>10</v>
      </c>
      <c r="J28" s="100">
        <f t="shared" si="3"/>
        <v>12</v>
      </c>
      <c r="K28" s="113">
        <f t="shared" si="6"/>
        <v>13</v>
      </c>
      <c r="L28" s="115">
        <f t="shared" si="5"/>
        <v>13</v>
      </c>
    </row>
    <row r="29" spans="1:12">
      <c r="A29" s="101">
        <v>40846</v>
      </c>
      <c r="B29" s="100">
        <v>3</v>
      </c>
      <c r="C29" s="100">
        <v>1</v>
      </c>
      <c r="D29" s="100">
        <v>1</v>
      </c>
      <c r="E29" s="134">
        <v>4</v>
      </c>
      <c r="F29" s="134">
        <v>2</v>
      </c>
      <c r="G29" s="100">
        <f t="shared" si="0"/>
        <v>9</v>
      </c>
      <c r="H29" s="100">
        <f t="shared" si="1"/>
        <v>8</v>
      </c>
      <c r="I29" s="109">
        <f t="shared" si="2"/>
        <v>9.5</v>
      </c>
      <c r="J29" s="100">
        <f t="shared" si="3"/>
        <v>11</v>
      </c>
      <c r="K29" s="113">
        <f t="shared" si="6"/>
        <v>12</v>
      </c>
      <c r="L29" s="115">
        <f t="shared" si="5"/>
        <v>11.75</v>
      </c>
    </row>
    <row r="30" spans="1:12">
      <c r="A30" s="101">
        <v>40847</v>
      </c>
      <c r="B30" s="113">
        <v>3</v>
      </c>
      <c r="C30" s="113"/>
      <c r="D30" s="100">
        <v>2</v>
      </c>
      <c r="E30" s="132">
        <v>3</v>
      </c>
      <c r="F30" s="134">
        <v>2</v>
      </c>
      <c r="G30" s="100">
        <f t="shared" si="0"/>
        <v>8</v>
      </c>
      <c r="H30" s="100">
        <f t="shared" si="1"/>
        <v>8</v>
      </c>
      <c r="I30" s="109">
        <f t="shared" si="2"/>
        <v>8.5</v>
      </c>
      <c r="J30" s="100">
        <f t="shared" si="3"/>
        <v>10</v>
      </c>
      <c r="K30" s="113">
        <f t="shared" si="6"/>
        <v>11</v>
      </c>
      <c r="L30" s="115">
        <f t="shared" si="5"/>
        <v>11.75</v>
      </c>
    </row>
    <row r="31" spans="1:12">
      <c r="A31" s="98">
        <v>40848</v>
      </c>
      <c r="B31" s="113">
        <v>2</v>
      </c>
      <c r="C31" s="113"/>
      <c r="D31" s="100">
        <v>3</v>
      </c>
      <c r="E31" s="132">
        <v>3</v>
      </c>
      <c r="F31" s="134">
        <v>2</v>
      </c>
      <c r="G31" s="97">
        <f t="shared" si="0"/>
        <v>7</v>
      </c>
      <c r="H31" s="97">
        <f t="shared" si="1"/>
        <v>8</v>
      </c>
      <c r="I31" s="109">
        <f t="shared" si="2"/>
        <v>9</v>
      </c>
      <c r="J31" s="100">
        <f t="shared" si="3"/>
        <v>9</v>
      </c>
      <c r="K31" s="113">
        <f t="shared" si="6"/>
        <v>11</v>
      </c>
      <c r="L31" s="115">
        <f t="shared" si="5"/>
        <v>10.5</v>
      </c>
    </row>
    <row r="32" spans="1:12">
      <c r="A32" s="98">
        <v>40849</v>
      </c>
      <c r="B32" s="113">
        <v>1</v>
      </c>
      <c r="C32" s="113"/>
      <c r="D32" s="100">
        <v>3</v>
      </c>
      <c r="E32" s="132">
        <v>3</v>
      </c>
      <c r="F32" s="134">
        <v>2</v>
      </c>
      <c r="G32" s="97">
        <f t="shared" si="0"/>
        <v>6</v>
      </c>
      <c r="H32" s="97">
        <f t="shared" si="1"/>
        <v>7</v>
      </c>
      <c r="I32" s="109">
        <f t="shared" si="2"/>
        <v>8.5</v>
      </c>
      <c r="J32" s="100">
        <f t="shared" si="3"/>
        <v>9</v>
      </c>
      <c r="K32" s="113">
        <f t="shared" si="6"/>
        <v>11</v>
      </c>
      <c r="L32" s="115">
        <f t="shared" si="5"/>
        <v>9.25</v>
      </c>
    </row>
    <row r="33" spans="1:12">
      <c r="A33" s="98">
        <v>40850</v>
      </c>
      <c r="B33" s="113">
        <v>1</v>
      </c>
      <c r="C33" s="113"/>
      <c r="D33" s="100">
        <v>3</v>
      </c>
      <c r="E33" s="132">
        <v>3</v>
      </c>
      <c r="F33" s="134">
        <v>2</v>
      </c>
      <c r="G33" s="97">
        <f t="shared" si="0"/>
        <v>6</v>
      </c>
      <c r="H33" s="97">
        <f t="shared" si="1"/>
        <v>6</v>
      </c>
      <c r="I33" s="109">
        <f t="shared" si="2"/>
        <v>7.5</v>
      </c>
      <c r="J33" s="100">
        <f t="shared" si="3"/>
        <v>9</v>
      </c>
      <c r="K33" s="113">
        <f t="shared" si="6"/>
        <v>11</v>
      </c>
      <c r="L33" s="115">
        <f t="shared" si="5"/>
        <v>10.25</v>
      </c>
    </row>
    <row r="34" spans="1:12">
      <c r="A34" s="98">
        <v>40851</v>
      </c>
      <c r="B34" s="113"/>
      <c r="C34" s="113"/>
      <c r="D34" s="100">
        <v>3</v>
      </c>
      <c r="E34" s="132">
        <v>3</v>
      </c>
      <c r="F34" s="134">
        <v>2</v>
      </c>
      <c r="G34" s="97">
        <f t="shared" si="0"/>
        <v>6</v>
      </c>
      <c r="H34" s="97">
        <f t="shared" si="1"/>
        <v>6</v>
      </c>
      <c r="I34" s="109">
        <f t="shared" si="2"/>
        <v>6</v>
      </c>
      <c r="J34" s="100">
        <f t="shared" si="3"/>
        <v>7</v>
      </c>
      <c r="K34" s="113">
        <f t="shared" si="6"/>
        <v>11</v>
      </c>
      <c r="L34" s="115">
        <f t="shared" si="5"/>
        <v>11</v>
      </c>
    </row>
    <row r="35" spans="1:12">
      <c r="A35" s="98">
        <v>40852</v>
      </c>
      <c r="B35" s="113"/>
      <c r="C35" s="113"/>
      <c r="D35" s="100">
        <v>3</v>
      </c>
      <c r="E35" s="132">
        <v>3</v>
      </c>
      <c r="F35" s="134">
        <v>2</v>
      </c>
      <c r="G35" s="97">
        <f t="shared" si="0"/>
        <v>5</v>
      </c>
      <c r="H35" s="97">
        <f t="shared" si="1"/>
        <v>6</v>
      </c>
      <c r="I35" s="109">
        <f t="shared" si="2"/>
        <v>6</v>
      </c>
      <c r="J35" s="100">
        <f t="shared" si="3"/>
        <v>6</v>
      </c>
      <c r="K35" s="113">
        <f t="shared" si="6"/>
        <v>11</v>
      </c>
      <c r="L35" s="115">
        <f t="shared" si="5"/>
        <v>11</v>
      </c>
    </row>
    <row r="36" spans="1:12">
      <c r="A36" s="98">
        <v>40853</v>
      </c>
      <c r="B36" s="113"/>
      <c r="C36" s="113"/>
      <c r="D36" s="100">
        <v>3</v>
      </c>
      <c r="E36" s="132">
        <v>3</v>
      </c>
      <c r="F36" s="134">
        <v>2</v>
      </c>
      <c r="G36" s="97">
        <f t="shared" si="0"/>
        <v>5</v>
      </c>
      <c r="H36" s="97">
        <f t="shared" si="1"/>
        <v>5</v>
      </c>
      <c r="I36" s="109">
        <f t="shared" si="2"/>
        <v>6</v>
      </c>
      <c r="J36" s="100">
        <f t="shared" si="3"/>
        <v>6</v>
      </c>
      <c r="K36" s="113">
        <f t="shared" si="6"/>
        <v>10</v>
      </c>
      <c r="L36" s="115">
        <f t="shared" si="5"/>
        <v>11</v>
      </c>
    </row>
    <row r="37" spans="1:12">
      <c r="A37" s="98">
        <v>40854</v>
      </c>
      <c r="B37" s="97"/>
      <c r="C37" s="113"/>
      <c r="D37" s="100">
        <v>3</v>
      </c>
      <c r="E37" s="132">
        <v>3</v>
      </c>
      <c r="F37" s="134">
        <v>2</v>
      </c>
      <c r="G37" s="97">
        <f t="shared" si="0"/>
        <v>5</v>
      </c>
      <c r="H37" s="97">
        <f t="shared" si="1"/>
        <v>5</v>
      </c>
      <c r="I37" s="109">
        <f t="shared" si="2"/>
        <v>5</v>
      </c>
      <c r="J37" s="100">
        <f t="shared" si="3"/>
        <v>6</v>
      </c>
      <c r="K37" s="113">
        <f t="shared" si="6"/>
        <v>9</v>
      </c>
      <c r="L37" s="115">
        <f t="shared" si="5"/>
        <v>11</v>
      </c>
    </row>
    <row r="38" spans="1:12">
      <c r="A38" s="98">
        <v>40855</v>
      </c>
      <c r="B38" s="97"/>
      <c r="C38" s="113"/>
      <c r="D38" s="100">
        <v>3</v>
      </c>
      <c r="E38" s="132">
        <v>3</v>
      </c>
      <c r="F38" s="134">
        <v>2</v>
      </c>
      <c r="G38" s="97">
        <f t="shared" si="0"/>
        <v>5</v>
      </c>
      <c r="H38" s="97">
        <f t="shared" si="1"/>
        <v>5</v>
      </c>
      <c r="I38" s="109">
        <f t="shared" si="2"/>
        <v>5</v>
      </c>
      <c r="J38" s="100">
        <f t="shared" si="3"/>
        <v>5</v>
      </c>
      <c r="K38" s="113">
        <f t="shared" si="6"/>
        <v>9</v>
      </c>
      <c r="L38" s="115">
        <f t="shared" si="5"/>
        <v>10</v>
      </c>
    </row>
    <row r="39" spans="1:12">
      <c r="A39" s="98">
        <v>40856</v>
      </c>
      <c r="B39" s="97"/>
      <c r="C39" s="113"/>
      <c r="D39" s="100">
        <v>3</v>
      </c>
      <c r="E39" s="132">
        <v>3</v>
      </c>
      <c r="F39" s="134">
        <v>2</v>
      </c>
      <c r="G39" s="97">
        <f t="shared" si="0"/>
        <v>5</v>
      </c>
      <c r="H39" s="97">
        <f t="shared" si="1"/>
        <v>5</v>
      </c>
      <c r="I39" s="109">
        <f t="shared" si="2"/>
        <v>5</v>
      </c>
      <c r="J39" s="100">
        <f>C39+E31+F33+B39</f>
        <v>5</v>
      </c>
      <c r="K39" s="113">
        <f t="shared" si="6"/>
        <v>9</v>
      </c>
      <c r="L39" s="115">
        <f t="shared" si="5"/>
        <v>9</v>
      </c>
    </row>
    <row r="40" spans="1:12">
      <c r="A40" s="98">
        <v>40857</v>
      </c>
      <c r="B40" s="97"/>
      <c r="C40" s="113"/>
      <c r="D40" s="100">
        <v>3</v>
      </c>
      <c r="E40" s="132">
        <v>3</v>
      </c>
      <c r="F40" s="134">
        <v>2</v>
      </c>
      <c r="G40" s="97">
        <f t="shared" si="0"/>
        <v>5</v>
      </c>
      <c r="H40" s="97">
        <f t="shared" si="1"/>
        <v>5</v>
      </c>
      <c r="I40" s="109">
        <f t="shared" si="2"/>
        <v>5</v>
      </c>
      <c r="J40" s="100">
        <f t="shared" si="3"/>
        <v>5</v>
      </c>
      <c r="K40" s="113">
        <f t="shared" si="6"/>
        <v>8</v>
      </c>
      <c r="L40" s="115">
        <f t="shared" si="5"/>
        <v>9</v>
      </c>
    </row>
    <row r="41" spans="1:12">
      <c r="A41" s="98">
        <v>40858</v>
      </c>
      <c r="B41" s="97">
        <v>1</v>
      </c>
      <c r="C41" s="113"/>
      <c r="D41" s="100">
        <v>3</v>
      </c>
      <c r="E41" s="132">
        <v>3</v>
      </c>
      <c r="F41" s="134">
        <v>1</v>
      </c>
      <c r="G41" s="97">
        <f>C41+E36+F38</f>
        <v>5</v>
      </c>
      <c r="H41" s="97">
        <f>C41+E35+F37</f>
        <v>5</v>
      </c>
      <c r="I41" s="109">
        <f>C41+E34+F36+B41/2</f>
        <v>5.5</v>
      </c>
      <c r="J41" s="100">
        <f>C41+E33+F35+B41</f>
        <v>6</v>
      </c>
      <c r="K41" s="113">
        <f>C41+E31+F33+B41+D40</f>
        <v>9</v>
      </c>
      <c r="L41" s="115">
        <f>C41+E29+F33+B41*1.25+D38</f>
        <v>10.25</v>
      </c>
    </row>
    <row r="42" spans="1:12">
      <c r="A42" s="98">
        <v>40859</v>
      </c>
      <c r="B42" s="97">
        <v>2</v>
      </c>
      <c r="C42" s="113"/>
      <c r="D42" s="100">
        <v>3</v>
      </c>
      <c r="E42" s="132">
        <v>3</v>
      </c>
      <c r="F42" s="134">
        <v>1</v>
      </c>
      <c r="G42" s="97">
        <f>C42+E37+F39</f>
        <v>5</v>
      </c>
      <c r="H42" s="97">
        <f>C42+E36+F38</f>
        <v>5</v>
      </c>
      <c r="I42" s="109">
        <f>C42+E35+F37+B42/2</f>
        <v>6</v>
      </c>
      <c r="J42" s="100">
        <f>C42+E34+F36+B42</f>
        <v>7</v>
      </c>
      <c r="K42" s="113">
        <f>C42+E32+F34+B42+D41</f>
        <v>10</v>
      </c>
      <c r="L42" s="115">
        <f>C42+E30+F34+B42*1.25+D39</f>
        <v>10.5</v>
      </c>
    </row>
    <row r="43" spans="1:12">
      <c r="A43" s="98">
        <v>40860</v>
      </c>
      <c r="B43" s="97">
        <v>3</v>
      </c>
      <c r="C43" s="113"/>
      <c r="D43" s="100">
        <v>3</v>
      </c>
      <c r="E43" s="132">
        <v>3</v>
      </c>
      <c r="F43" s="134">
        <v>2</v>
      </c>
      <c r="G43" s="97">
        <f>C43+E38+F40</f>
        <v>5</v>
      </c>
      <c r="H43" s="97">
        <f>C43+E37+F39</f>
        <v>5</v>
      </c>
      <c r="I43" s="109">
        <f>C43+E36+F38+B43/2</f>
        <v>6.5</v>
      </c>
      <c r="J43" s="100">
        <f>C43+E35+F37+B43</f>
        <v>8</v>
      </c>
      <c r="K43" s="113">
        <f>C43+E33+F35+B43+D42</f>
        <v>11</v>
      </c>
      <c r="L43" s="115">
        <f>C43+E31+F35+B43*1.25+D40</f>
        <v>11.75</v>
      </c>
    </row>
    <row r="44" spans="1:12">
      <c r="A44" s="98">
        <v>40861</v>
      </c>
      <c r="B44" s="135">
        <v>2</v>
      </c>
      <c r="C44" s="113"/>
      <c r="D44" s="100">
        <v>3</v>
      </c>
      <c r="E44" s="132">
        <v>3</v>
      </c>
      <c r="F44" s="134">
        <v>2</v>
      </c>
      <c r="G44" s="97">
        <f>C44+E39+F41</f>
        <v>4</v>
      </c>
      <c r="H44" s="97">
        <f>C44+E38+F40</f>
        <v>5</v>
      </c>
      <c r="I44" s="109">
        <f>C44+E37+F39+B44/2</f>
        <v>6</v>
      </c>
      <c r="J44" s="100">
        <f>C44+E36+F38+B44</f>
        <v>7</v>
      </c>
      <c r="K44" s="113">
        <f>C44+E34+F36+B44+D43</f>
        <v>10</v>
      </c>
      <c r="L44" s="115">
        <f>C44+E32+F36+B44*1.25+D41</f>
        <v>10.5</v>
      </c>
    </row>
    <row r="45" spans="1:12">
      <c r="A45" s="98">
        <v>40862</v>
      </c>
      <c r="B45" s="135">
        <v>2</v>
      </c>
      <c r="C45" s="113"/>
      <c r="D45" s="100">
        <v>3</v>
      </c>
      <c r="E45" s="132">
        <v>2</v>
      </c>
      <c r="F45" s="134">
        <v>2</v>
      </c>
      <c r="G45" s="97">
        <f>C45+E40+F42</f>
        <v>4</v>
      </c>
      <c r="H45" s="97">
        <f>C45+E39+F41</f>
        <v>4</v>
      </c>
      <c r="I45" s="109">
        <f>C45+E38+F40+B45/2</f>
        <v>6</v>
      </c>
      <c r="J45" s="100">
        <f>C45+E37+F39+B45</f>
        <v>7</v>
      </c>
      <c r="K45" s="113">
        <f>C45+E35+F37+B45+D44</f>
        <v>10</v>
      </c>
      <c r="L45" s="115">
        <f>C45+E33+F37+B45*1.25+D42</f>
        <v>10.5</v>
      </c>
    </row>
    <row r="46" spans="1:12">
      <c r="A46" s="98">
        <v>40863</v>
      </c>
      <c r="B46" s="97">
        <v>1.3333333333333299</v>
      </c>
      <c r="C46" s="113"/>
      <c r="D46" s="100">
        <v>3</v>
      </c>
      <c r="E46" s="132">
        <v>2</v>
      </c>
      <c r="F46" s="134">
        <v>2</v>
      </c>
      <c r="G46" s="97">
        <f t="shared" ref="G46:G55" si="7">C46+E41+F43</f>
        <v>5</v>
      </c>
      <c r="H46" s="97">
        <f t="shared" ref="H46:H55" si="8">C46+E40+F42</f>
        <v>4</v>
      </c>
      <c r="I46" s="109">
        <f t="shared" ref="I46:I55" si="9">C46+E39+F41+B46/2</f>
        <v>4.6666666666666652</v>
      </c>
      <c r="J46" s="100">
        <f t="shared" ref="J46:J55" si="10">C46+E38+F40+B46</f>
        <v>6.3333333333333304</v>
      </c>
      <c r="K46" s="113">
        <f t="shared" ref="K46:K55" si="11">C46+E36+F38+B46+D45</f>
        <v>9.3333333333333304</v>
      </c>
      <c r="L46" s="115">
        <f t="shared" ref="L46:L55" si="12">C46+E34+F38+B46*1.25+D43</f>
        <v>9.6666666666666625</v>
      </c>
    </row>
    <row r="47" spans="1:12">
      <c r="A47" s="98">
        <v>40864</v>
      </c>
      <c r="B47" s="135">
        <v>0.83333333333333304</v>
      </c>
      <c r="C47" s="113"/>
      <c r="D47" s="100">
        <v>3</v>
      </c>
      <c r="E47" s="132">
        <v>2</v>
      </c>
      <c r="F47" s="134">
        <v>2</v>
      </c>
      <c r="G47" s="97">
        <f t="shared" si="7"/>
        <v>5</v>
      </c>
      <c r="H47" s="97">
        <f t="shared" si="8"/>
        <v>5</v>
      </c>
      <c r="I47" s="109">
        <f t="shared" si="9"/>
        <v>4.4166666666666661</v>
      </c>
      <c r="J47" s="100">
        <f t="shared" si="10"/>
        <v>4.833333333333333</v>
      </c>
      <c r="K47" s="113">
        <f t="shared" si="11"/>
        <v>8.8333333333333321</v>
      </c>
      <c r="L47" s="115">
        <f t="shared" si="12"/>
        <v>9.0416666666666661</v>
      </c>
    </row>
    <row r="48" spans="1:12">
      <c r="A48" s="98">
        <v>40865</v>
      </c>
      <c r="B48" s="135">
        <v>0.33333333333333298</v>
      </c>
      <c r="C48" s="113"/>
      <c r="D48" s="100">
        <v>3</v>
      </c>
      <c r="E48" s="132">
        <v>2</v>
      </c>
      <c r="F48" s="134">
        <v>2</v>
      </c>
      <c r="G48" s="97">
        <f t="shared" si="7"/>
        <v>5</v>
      </c>
      <c r="H48" s="97">
        <f t="shared" si="8"/>
        <v>5</v>
      </c>
      <c r="I48" s="109">
        <f t="shared" si="9"/>
        <v>5.1666666666666661</v>
      </c>
      <c r="J48" s="100">
        <f t="shared" si="10"/>
        <v>4.333333333333333</v>
      </c>
      <c r="K48" s="113">
        <f t="shared" si="11"/>
        <v>8.3333333333333321</v>
      </c>
      <c r="L48" s="115">
        <f t="shared" si="12"/>
        <v>8.4166666666666661</v>
      </c>
    </row>
    <row r="49" spans="1:12">
      <c r="A49" s="98">
        <v>40866</v>
      </c>
      <c r="B49" s="97"/>
      <c r="C49" s="113"/>
      <c r="D49" s="100">
        <v>3</v>
      </c>
      <c r="E49" s="117">
        <v>6</v>
      </c>
      <c r="F49" s="111">
        <v>2</v>
      </c>
      <c r="G49" s="97">
        <f t="shared" si="7"/>
        <v>5</v>
      </c>
      <c r="H49" s="97">
        <f t="shared" si="8"/>
        <v>5</v>
      </c>
      <c r="I49" s="109">
        <f t="shared" si="9"/>
        <v>5</v>
      </c>
      <c r="J49" s="100">
        <f t="shared" si="10"/>
        <v>5</v>
      </c>
      <c r="K49" s="113">
        <f t="shared" si="11"/>
        <v>7</v>
      </c>
      <c r="L49" s="115">
        <f t="shared" si="12"/>
        <v>7</v>
      </c>
    </row>
    <row r="50" spans="1:12">
      <c r="A50" s="98">
        <v>40867</v>
      </c>
      <c r="B50" s="135"/>
      <c r="C50" s="113"/>
      <c r="D50" s="100">
        <v>3</v>
      </c>
      <c r="E50" s="117">
        <v>6</v>
      </c>
      <c r="F50" s="111">
        <v>2</v>
      </c>
      <c r="G50" s="97">
        <f t="shared" si="7"/>
        <v>4</v>
      </c>
      <c r="H50" s="97">
        <f t="shared" si="8"/>
        <v>5</v>
      </c>
      <c r="I50" s="109">
        <f t="shared" si="9"/>
        <v>5</v>
      </c>
      <c r="J50" s="100">
        <f t="shared" si="10"/>
        <v>5</v>
      </c>
      <c r="K50" s="113">
        <f t="shared" si="11"/>
        <v>7</v>
      </c>
      <c r="L50" s="115">
        <f t="shared" si="12"/>
        <v>7</v>
      </c>
    </row>
    <row r="51" spans="1:12">
      <c r="A51" s="98">
        <v>40868</v>
      </c>
      <c r="B51" s="135"/>
      <c r="C51" s="113"/>
      <c r="D51" s="100">
        <v>3</v>
      </c>
      <c r="E51" s="117">
        <v>6</v>
      </c>
      <c r="F51" s="111">
        <v>2</v>
      </c>
      <c r="G51" s="97">
        <f t="shared" si="7"/>
        <v>4</v>
      </c>
      <c r="H51" s="97">
        <f t="shared" si="8"/>
        <v>4</v>
      </c>
      <c r="I51" s="109">
        <f t="shared" si="9"/>
        <v>5</v>
      </c>
      <c r="J51" s="100">
        <f t="shared" si="10"/>
        <v>5</v>
      </c>
      <c r="K51" s="113">
        <f t="shared" si="11"/>
        <v>8</v>
      </c>
      <c r="L51" s="115">
        <f t="shared" si="12"/>
        <v>8</v>
      </c>
    </row>
    <row r="52" spans="1:12">
      <c r="A52" s="98">
        <v>40869</v>
      </c>
      <c r="B52" s="97"/>
      <c r="C52" s="113"/>
      <c r="D52" s="100">
        <v>3</v>
      </c>
      <c r="E52" s="117">
        <v>6</v>
      </c>
      <c r="F52" s="111">
        <v>2</v>
      </c>
      <c r="G52" s="97">
        <f t="shared" si="7"/>
        <v>4</v>
      </c>
      <c r="H52" s="97">
        <f t="shared" si="8"/>
        <v>4</v>
      </c>
      <c r="I52" s="109">
        <f t="shared" si="9"/>
        <v>4</v>
      </c>
      <c r="J52" s="100">
        <f t="shared" si="10"/>
        <v>5</v>
      </c>
      <c r="K52" s="113">
        <f t="shared" si="11"/>
        <v>8</v>
      </c>
      <c r="L52" s="115">
        <f t="shared" si="12"/>
        <v>8</v>
      </c>
    </row>
    <row r="53" spans="1:12">
      <c r="A53" s="98">
        <v>40870</v>
      </c>
      <c r="B53" s="135"/>
      <c r="C53" s="113"/>
      <c r="D53" s="100">
        <v>3</v>
      </c>
      <c r="E53" s="117">
        <v>6</v>
      </c>
      <c r="F53" s="111">
        <v>2</v>
      </c>
      <c r="G53" s="97">
        <f t="shared" si="7"/>
        <v>4</v>
      </c>
      <c r="H53" s="97">
        <f t="shared" si="8"/>
        <v>4</v>
      </c>
      <c r="I53" s="109">
        <f t="shared" si="9"/>
        <v>4</v>
      </c>
      <c r="J53" s="100">
        <f t="shared" si="10"/>
        <v>4</v>
      </c>
      <c r="K53" s="113">
        <f t="shared" si="11"/>
        <v>8</v>
      </c>
      <c r="L53" s="115">
        <f t="shared" si="12"/>
        <v>8</v>
      </c>
    </row>
    <row r="54" spans="1:12">
      <c r="A54" s="98">
        <v>40871</v>
      </c>
      <c r="B54" s="135"/>
      <c r="C54" s="113"/>
      <c r="D54" s="100">
        <v>3</v>
      </c>
      <c r="E54" s="117">
        <v>6</v>
      </c>
      <c r="F54" s="111">
        <v>2</v>
      </c>
      <c r="G54" s="97">
        <f t="shared" si="7"/>
        <v>8</v>
      </c>
      <c r="H54" s="97">
        <f t="shared" si="8"/>
        <v>4</v>
      </c>
      <c r="I54" s="109">
        <f t="shared" si="9"/>
        <v>4</v>
      </c>
      <c r="J54" s="100">
        <f t="shared" si="10"/>
        <v>4</v>
      </c>
      <c r="K54" s="113">
        <f t="shared" si="11"/>
        <v>8</v>
      </c>
      <c r="L54" s="115">
        <f t="shared" si="12"/>
        <v>8</v>
      </c>
    </row>
    <row r="55" spans="1:12">
      <c r="A55" s="98">
        <v>40872</v>
      </c>
      <c r="B55" s="97"/>
      <c r="C55" s="113"/>
      <c r="D55" s="100">
        <v>3</v>
      </c>
      <c r="E55" s="117">
        <v>6</v>
      </c>
      <c r="F55" s="111">
        <v>2</v>
      </c>
      <c r="G55" s="97">
        <f t="shared" si="7"/>
        <v>8</v>
      </c>
      <c r="H55" s="97">
        <f t="shared" si="8"/>
        <v>8</v>
      </c>
      <c r="I55" s="109">
        <f t="shared" si="9"/>
        <v>4</v>
      </c>
      <c r="J55" s="100">
        <f t="shared" si="10"/>
        <v>4</v>
      </c>
      <c r="K55" s="113">
        <f t="shared" si="11"/>
        <v>7</v>
      </c>
      <c r="L55" s="115">
        <f t="shared" si="12"/>
        <v>8</v>
      </c>
    </row>
    <row r="56" spans="1:12">
      <c r="D56" s="54" t="s">
        <v>96</v>
      </c>
      <c r="E56" s="54" t="s">
        <v>85</v>
      </c>
      <c r="F56" s="54" t="s">
        <v>91</v>
      </c>
    </row>
    <row r="57" spans="1:12">
      <c r="D57" t="s">
        <v>87</v>
      </c>
      <c r="E57">
        <v>5</v>
      </c>
      <c r="F57" s="54">
        <v>3</v>
      </c>
    </row>
    <row r="58" spans="1:12">
      <c r="D58" t="s">
        <v>86</v>
      </c>
      <c r="E58">
        <f t="shared" ref="E58:F61" si="13">E57+1</f>
        <v>6</v>
      </c>
      <c r="F58">
        <f t="shared" si="13"/>
        <v>4</v>
      </c>
    </row>
    <row r="59" spans="1:12">
      <c r="D59" s="54" t="s">
        <v>88</v>
      </c>
      <c r="E59">
        <f t="shared" si="13"/>
        <v>7</v>
      </c>
      <c r="F59">
        <f t="shared" si="13"/>
        <v>5</v>
      </c>
    </row>
    <row r="60" spans="1:12">
      <c r="D60" s="54" t="s">
        <v>89</v>
      </c>
      <c r="E60">
        <f t="shared" si="13"/>
        <v>8</v>
      </c>
      <c r="F60">
        <f t="shared" si="13"/>
        <v>6</v>
      </c>
    </row>
    <row r="61" spans="1:12">
      <c r="D61" s="54" t="s">
        <v>90</v>
      </c>
      <c r="E61">
        <f t="shared" si="13"/>
        <v>9</v>
      </c>
      <c r="F61">
        <f t="shared" si="13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37" t="s">
        <v>160</v>
      </c>
      <c r="C1" s="238"/>
      <c r="D1" s="238"/>
      <c r="E1" s="238"/>
      <c r="F1" s="238"/>
      <c r="G1" s="238"/>
      <c r="H1" s="238"/>
      <c r="I1" s="238"/>
      <c r="J1" s="238"/>
    </row>
    <row r="2" spans="1:13">
      <c r="B2" s="108">
        <v>40846</v>
      </c>
      <c r="C2" s="108">
        <v>40847</v>
      </c>
      <c r="D2" s="108">
        <v>40848</v>
      </c>
      <c r="E2" s="108">
        <v>40849</v>
      </c>
      <c r="F2" s="108">
        <v>40850</v>
      </c>
      <c r="G2" s="108">
        <v>40851</v>
      </c>
      <c r="H2" s="108">
        <v>40852</v>
      </c>
      <c r="I2" s="108">
        <v>40853</v>
      </c>
      <c r="J2" s="108">
        <v>40854</v>
      </c>
    </row>
    <row r="3" spans="1:13" ht="18.75" customHeight="1">
      <c r="A3" s="106" t="s">
        <v>97</v>
      </c>
      <c r="B3" s="107">
        <v>40846</v>
      </c>
      <c r="C3" s="107">
        <v>40847</v>
      </c>
      <c r="D3" s="107">
        <v>40848</v>
      </c>
      <c r="E3" s="107">
        <v>40849</v>
      </c>
      <c r="F3" s="107">
        <v>40850</v>
      </c>
      <c r="G3" s="107">
        <v>40851</v>
      </c>
      <c r="H3" s="107">
        <v>40852</v>
      </c>
      <c r="I3" s="107">
        <v>40853</v>
      </c>
      <c r="J3" s="107">
        <v>40854</v>
      </c>
      <c r="M3" t="s">
        <v>98</v>
      </c>
    </row>
    <row r="4" spans="1:13">
      <c r="A4" s="104" t="s">
        <v>87</v>
      </c>
      <c r="B4" s="110">
        <f>VLOOKUP(B$3,'Crissis Table'!$A$3:$L$55,$M4,FALSE)</f>
        <v>9</v>
      </c>
      <c r="C4" s="110">
        <f>VLOOKUP(C$3,'Crissis Table'!$A$3:$L$55,$M4,FALSE)</f>
        <v>8</v>
      </c>
      <c r="D4" s="110">
        <f>VLOOKUP(D$3,'Crissis Table'!$A$3:$L$55,$M4,FALSE)</f>
        <v>7</v>
      </c>
      <c r="E4" s="110">
        <f>VLOOKUP(E$3,'Crissis Table'!$A$3:$L$55,$M4,FALSE)</f>
        <v>6</v>
      </c>
      <c r="F4" s="110">
        <f>VLOOKUP(F$3,'Crissis Table'!$A$3:$L$55,$M4,FALSE)</f>
        <v>6</v>
      </c>
      <c r="G4" s="110">
        <f>VLOOKUP(G$3,'Crissis Table'!$A$3:$L$55,$M4,FALSE)</f>
        <v>6</v>
      </c>
      <c r="H4" s="110">
        <f>VLOOKUP(H$3,'Crissis Table'!$A$3:$L$55,$M4,FALSE)</f>
        <v>5</v>
      </c>
      <c r="I4" s="110">
        <f>VLOOKUP(I$3,'Crissis Table'!$A$3:$L$55,$M4,FALSE)</f>
        <v>5</v>
      </c>
      <c r="J4" s="110">
        <f>VLOOKUP(J$3,'Crissis Table'!$A$3:$L$55,$M4,FALSE)</f>
        <v>5</v>
      </c>
      <c r="M4">
        <v>7</v>
      </c>
    </row>
    <row r="5" spans="1:13">
      <c r="A5" s="104" t="s">
        <v>86</v>
      </c>
      <c r="B5" s="110">
        <f>VLOOKUP(B$3,'Crissis Table'!$A$3:$L$55,$M5,FALSE)</f>
        <v>8</v>
      </c>
      <c r="C5" s="110">
        <f>VLOOKUP(C$3,'Crissis Table'!$A$3:$L$55,$M5,FALSE)</f>
        <v>8</v>
      </c>
      <c r="D5" s="110">
        <f>VLOOKUP(D$3,'Crissis Table'!$A$3:$L$55,$M5,FALSE)</f>
        <v>8</v>
      </c>
      <c r="E5" s="110">
        <f>VLOOKUP(E$3,'Crissis Table'!$A$3:$L$55,$M5,FALSE)</f>
        <v>7</v>
      </c>
      <c r="F5" s="110">
        <f>VLOOKUP(F$3,'Crissis Table'!$A$3:$L$55,$M5,FALSE)</f>
        <v>6</v>
      </c>
      <c r="G5" s="110">
        <f>VLOOKUP(G$3,'Crissis Table'!$A$3:$L$55,$M5,FALSE)</f>
        <v>6</v>
      </c>
      <c r="H5" s="110">
        <f>VLOOKUP(H$3,'Crissis Table'!$A$3:$L$55,$M5,FALSE)</f>
        <v>6</v>
      </c>
      <c r="I5" s="110">
        <f>VLOOKUP(I$3,'Crissis Table'!$A$3:$L$55,$M5,FALSE)</f>
        <v>5</v>
      </c>
      <c r="J5" s="110">
        <f>VLOOKUP(J$3,'Crissis Table'!$A$3:$L$55,$M5,FALSE)</f>
        <v>5</v>
      </c>
      <c r="M5">
        <v>8</v>
      </c>
    </row>
    <row r="6" spans="1:13">
      <c r="A6" s="105" t="s">
        <v>88</v>
      </c>
      <c r="B6" s="110">
        <f>VLOOKUP(B$3,'Crissis Table'!$A$3:$L$55,$M6,FALSE)</f>
        <v>9.5</v>
      </c>
      <c r="C6" s="110">
        <f>VLOOKUP(C$3,'Crissis Table'!$A$3:$L$55,$M6,FALSE)</f>
        <v>8.5</v>
      </c>
      <c r="D6" s="110">
        <f>VLOOKUP(D$3,'Crissis Table'!$A$3:$L$55,$M6,FALSE)</f>
        <v>9</v>
      </c>
      <c r="E6" s="110">
        <f>VLOOKUP(E$3,'Crissis Table'!$A$3:$L$55,$M6,FALSE)</f>
        <v>8.5</v>
      </c>
      <c r="F6" s="110">
        <f>VLOOKUP(F$3,'Crissis Table'!$A$3:$L$55,$M6,FALSE)</f>
        <v>7.5</v>
      </c>
      <c r="G6" s="110">
        <f>VLOOKUP(G$3,'Crissis Table'!$A$3:$L$55,$M6,FALSE)</f>
        <v>6</v>
      </c>
      <c r="H6" s="110">
        <f>VLOOKUP(H$3,'Crissis Table'!$A$3:$L$55,$M6,FALSE)</f>
        <v>6</v>
      </c>
      <c r="I6" s="110">
        <f>VLOOKUP(I$3,'Crissis Table'!$A$3:$L$55,$M6,FALSE)</f>
        <v>6</v>
      </c>
      <c r="J6" s="110">
        <f>VLOOKUP(J$3,'Crissis Table'!$A$3:$L$55,$M6,FALSE)</f>
        <v>5</v>
      </c>
      <c r="M6">
        <v>9</v>
      </c>
    </row>
    <row r="7" spans="1:13" ht="69.75">
      <c r="A7" s="131" t="s">
        <v>158</v>
      </c>
      <c r="B7" s="110">
        <f>VLOOKUP(B$3,'Crissis Table'!$A$3:$L$55,$M7,FALSE)</f>
        <v>11</v>
      </c>
      <c r="C7" s="110">
        <f>VLOOKUP(C$3,'Crissis Table'!$A$3:$L$55,$M7,FALSE)</f>
        <v>10</v>
      </c>
      <c r="D7" s="110">
        <f>VLOOKUP(D$3,'Crissis Table'!$A$3:$L$55,$M7,FALSE)</f>
        <v>9</v>
      </c>
      <c r="E7" s="110">
        <f>VLOOKUP(E$3,'Crissis Table'!$A$3:$L$55,$M7,FALSE)</f>
        <v>9</v>
      </c>
      <c r="F7" s="110">
        <f>VLOOKUP(F$3,'Crissis Table'!$A$3:$L$55,$M7,FALSE)</f>
        <v>9</v>
      </c>
      <c r="G7" s="110">
        <f>VLOOKUP(G$3,'Crissis Table'!$A$3:$L$55,$M7,FALSE)</f>
        <v>7</v>
      </c>
      <c r="H7" s="110">
        <f>VLOOKUP(H$3,'Crissis Table'!$A$3:$L$55,$M7,FALSE)</f>
        <v>6</v>
      </c>
      <c r="I7" s="110">
        <f>VLOOKUP(I$3,'Crissis Table'!$A$3:$L$55,$M7,FALSE)</f>
        <v>6</v>
      </c>
      <c r="J7" s="110">
        <f>VLOOKUP(J$3,'Crissis Table'!$A$3:$L$55,$M7,FALSE)</f>
        <v>6</v>
      </c>
      <c r="M7">
        <v>10</v>
      </c>
    </row>
    <row r="8" spans="1:13">
      <c r="A8" s="131" t="s">
        <v>157</v>
      </c>
      <c r="B8" s="110">
        <f>VLOOKUP(B$3,'Crissis Table'!$A$3:$L$55,$M8,FALSE)</f>
        <v>12</v>
      </c>
      <c r="C8" s="110">
        <f>VLOOKUP(C$3,'Crissis Table'!$A$3:$L$55,$M8,FALSE)</f>
        <v>11</v>
      </c>
      <c r="D8" s="110">
        <f>VLOOKUP(D$3,'Crissis Table'!$A$3:$L$55,$M8,FALSE)</f>
        <v>11</v>
      </c>
      <c r="E8" s="110">
        <f>VLOOKUP(E$3,'Crissis Table'!$A$3:$L$55,$M8,FALSE)</f>
        <v>11</v>
      </c>
      <c r="F8" s="110">
        <f>VLOOKUP(F$3,'Crissis Table'!$A$3:$L$55,$M8,FALSE)</f>
        <v>11</v>
      </c>
      <c r="G8" s="110">
        <f>VLOOKUP(G$3,'Crissis Table'!$A$3:$L$55,$M8,FALSE)</f>
        <v>11</v>
      </c>
      <c r="H8" s="110">
        <f>VLOOKUP(H$3,'Crissis Table'!$A$3:$L$55,$M8,FALSE)</f>
        <v>11</v>
      </c>
      <c r="I8" s="110">
        <f>VLOOKUP(I$3,'Crissis Table'!$A$3:$L$55,$M8,FALSE)</f>
        <v>10</v>
      </c>
      <c r="J8" s="110">
        <f>VLOOKUP(J$3,'Crissis Table'!$A$3:$L$55,$M8,FALSE)</f>
        <v>9</v>
      </c>
      <c r="M8">
        <v>11</v>
      </c>
    </row>
    <row r="9" spans="1:13" ht="69.75">
      <c r="A9" s="128" t="s">
        <v>159</v>
      </c>
      <c r="B9" s="110">
        <f>VLOOKUP(B$3,'Crissis Table'!$A$3:$L$55,$M9,FALSE)</f>
        <v>11.75</v>
      </c>
      <c r="C9" s="110">
        <f>VLOOKUP(C$3,'Crissis Table'!$A$3:$L$55,$M9,FALSE)</f>
        <v>11.75</v>
      </c>
      <c r="D9" s="110">
        <f>VLOOKUP(D$3,'Crissis Table'!$A$3:$L$55,$M9,FALSE)</f>
        <v>10.5</v>
      </c>
      <c r="E9" s="110">
        <f>VLOOKUP(E$3,'Crissis Table'!$A$3:$L$55,$M9,FALSE)</f>
        <v>9.25</v>
      </c>
      <c r="F9" s="110">
        <f>VLOOKUP(F$3,'Crissis Table'!$A$3:$L$55,$M9,FALSE)</f>
        <v>10.25</v>
      </c>
      <c r="G9" s="110">
        <f>VLOOKUP(G$3,'Crissis Table'!$A$3:$L$55,$M9,FALSE)</f>
        <v>11</v>
      </c>
      <c r="H9" s="110">
        <f>VLOOKUP(H$3,'Crissis Table'!$A$3:$L$55,$M9,FALSE)</f>
        <v>11</v>
      </c>
      <c r="I9" s="110">
        <f>VLOOKUP(I$3,'Crissis Table'!$A$3:$L$55,$M9,FALSE)</f>
        <v>11</v>
      </c>
      <c r="J9" s="110">
        <f>VLOOKUP(J$3,'Crissis Table'!$A$3:$L$55,$M9,FALSE)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37" t="s">
        <v>100</v>
      </c>
      <c r="B1" s="237"/>
      <c r="C1" s="237"/>
      <c r="D1" s="237"/>
      <c r="E1" s="237"/>
      <c r="F1" s="237"/>
    </row>
    <row r="2" spans="1:7" ht="18.75" customHeight="1">
      <c r="A2" s="106" t="s">
        <v>97</v>
      </c>
      <c r="B2" s="112">
        <v>40836</v>
      </c>
      <c r="C2" s="112">
        <v>40837</v>
      </c>
      <c r="D2" s="112">
        <v>40838</v>
      </c>
      <c r="E2" s="112">
        <v>40839</v>
      </c>
      <c r="F2" s="112">
        <v>40840</v>
      </c>
      <c r="G2" t="s">
        <v>98</v>
      </c>
    </row>
    <row r="3" spans="1:7">
      <c r="A3" s="104" t="s">
        <v>87</v>
      </c>
      <c r="B3" s="104">
        <f>VLOOKUP(B$2,'Crissis Table'!$A$3:$L$40,$G3,FALSE)</f>
        <v>9</v>
      </c>
      <c r="C3" s="104">
        <f>VLOOKUP(C$2,'Crissis Table'!$A$3:$L$40,$G3,FALSE)</f>
        <v>8</v>
      </c>
      <c r="D3" s="104">
        <f>VLOOKUP(D$2,'Crissis Table'!$A$3:$L$40,$G3,FALSE)</f>
        <v>7</v>
      </c>
      <c r="E3" s="104">
        <f>VLOOKUP(E$2,'Crissis Table'!$A$3:$L$40,$G3,FALSE)</f>
        <v>7</v>
      </c>
      <c r="F3" s="110">
        <f>VLOOKUP(F$2,'Crissis Table'!$A$3:$L$40,$G3,FALSE)</f>
        <v>8</v>
      </c>
      <c r="G3">
        <v>7</v>
      </c>
    </row>
    <row r="4" spans="1:7">
      <c r="A4" s="104" t="s">
        <v>86</v>
      </c>
      <c r="B4" s="104">
        <f>VLOOKUP(B$2,'Crissis Table'!$A$3:$L$40,$G4,FALSE)</f>
        <v>9</v>
      </c>
      <c r="C4" s="104">
        <f>VLOOKUP(C$2,'Crissis Table'!$A$3:$L$40,$G4,FALSE)</f>
        <v>9</v>
      </c>
      <c r="D4" s="104">
        <f>VLOOKUP(D$2,'Crissis Table'!$A$3:$L$40,$G4,FALSE)</f>
        <v>8</v>
      </c>
      <c r="E4" s="104">
        <f>VLOOKUP(E$2,'Crissis Table'!$A$3:$L$40,$G4,FALSE)</f>
        <v>7</v>
      </c>
      <c r="F4" s="110">
        <f>VLOOKUP(F$2,'Crissis Table'!$A$3:$L$40,$G4,FALSE)</f>
        <v>7</v>
      </c>
      <c r="G4">
        <v>8</v>
      </c>
    </row>
    <row r="5" spans="1:7">
      <c r="A5" s="105" t="s">
        <v>88</v>
      </c>
      <c r="B5" s="104">
        <f>VLOOKUP(B$2,'Crissis Table'!$A$3:$L$40,$G5,FALSE)</f>
        <v>11.5</v>
      </c>
      <c r="C5" s="104">
        <f>VLOOKUP(C$2,'Crissis Table'!$A$3:$L$40,$G5,FALSE)</f>
        <v>9</v>
      </c>
      <c r="D5" s="104">
        <f>VLOOKUP(D$2,'Crissis Table'!$A$3:$L$40,$G5,FALSE)</f>
        <v>9</v>
      </c>
      <c r="E5" s="104">
        <f>VLOOKUP(E$2,'Crissis Table'!$A$3:$L$40,$G5,FALSE)</f>
        <v>8</v>
      </c>
      <c r="F5" s="110">
        <f>VLOOKUP(F$2,'Crissis Table'!$A$3:$L$40,$G5,FALSE)</f>
        <v>7.5</v>
      </c>
      <c r="G5">
        <v>9</v>
      </c>
    </row>
    <row r="6" spans="1:7" ht="69.75">
      <c r="A6" s="131" t="s">
        <v>158</v>
      </c>
      <c r="B6" s="104">
        <f>VLOOKUP(B$2,'Crissis Table'!$A$3:$L$40,$G6,FALSE)</f>
        <v>13</v>
      </c>
      <c r="C6" s="104">
        <f>VLOOKUP(C$2,'Crissis Table'!$A$3:$L$40,$G6,FALSE)</f>
        <v>11</v>
      </c>
      <c r="D6" s="104">
        <f>VLOOKUP(D$2,'Crissis Table'!$A$3:$L$40,$G6,FALSE)</f>
        <v>9</v>
      </c>
      <c r="E6" s="104">
        <f>VLOOKUP(E$2,'Crissis Table'!$A$3:$L$40,$G6,FALSE)</f>
        <v>9</v>
      </c>
      <c r="F6" s="110">
        <f>VLOOKUP(F$2,'Crissis Table'!$A$3:$L$40,$G6,FALSE)</f>
        <v>9</v>
      </c>
      <c r="G6">
        <v>10</v>
      </c>
    </row>
    <row r="7" spans="1:7">
      <c r="A7" s="131" t="s">
        <v>157</v>
      </c>
      <c r="B7" s="104">
        <f>VLOOKUP(B$2,'Crissis Table'!$A$3:$L$40,$G7,FALSE)</f>
        <v>15</v>
      </c>
      <c r="C7" s="104">
        <f>VLOOKUP(C$2,'Crissis Table'!$A$3:$L$40,$G7,FALSE)</f>
        <v>13</v>
      </c>
      <c r="D7" s="104">
        <f>VLOOKUP(D$2,'Crissis Table'!$A$3:$L$40,$G7,FALSE)</f>
        <v>14</v>
      </c>
      <c r="E7" s="104">
        <f>VLOOKUP(E$2,'Crissis Table'!$A$3:$L$40,$G7,FALSE)</f>
        <v>13</v>
      </c>
      <c r="F7" s="110">
        <f>VLOOKUP(F$2,'Crissis Table'!$A$3:$L$40,$G7,FALSE)</f>
        <v>11</v>
      </c>
      <c r="G7">
        <v>11</v>
      </c>
    </row>
    <row r="8" spans="1:7" ht="69.75">
      <c r="A8" s="128" t="s">
        <v>159</v>
      </c>
      <c r="B8" s="104">
        <f>VLOOKUP(B$2,'Crissis Table'!$A$3:$L$40,$G8,FALSE)</f>
        <v>15.25</v>
      </c>
      <c r="C8" s="104">
        <f>VLOOKUP(C$2,'Crissis Table'!$A$3:$L$40,$G8,FALSE)</f>
        <v>13</v>
      </c>
      <c r="D8" s="104">
        <f>VLOOKUP(D$2,'Crissis Table'!$A$3:$L$40,$G8,FALSE)</f>
        <v>13</v>
      </c>
      <c r="E8" s="104">
        <f>VLOOKUP(E$2,'Crissis Table'!$A$3:$L$40,$G8,FALSE)</f>
        <v>13</v>
      </c>
      <c r="F8" s="110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2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2">
        <v>1454</v>
      </c>
      <c r="C38" s="123">
        <v>148</v>
      </c>
      <c r="D38" s="124">
        <v>180</v>
      </c>
      <c r="E38" s="125">
        <v>1565</v>
      </c>
      <c r="F38" s="125">
        <v>4632</v>
      </c>
      <c r="G38" s="124">
        <v>1365</v>
      </c>
      <c r="H38" s="125">
        <v>202</v>
      </c>
      <c r="I38" s="124">
        <v>3979</v>
      </c>
    </row>
    <row r="39" spans="1:9">
      <c r="A39" s="55">
        <v>40833</v>
      </c>
      <c r="B39" s="122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39" t="s">
        <v>69</v>
      </c>
      <c r="B1" s="69" t="s">
        <v>50</v>
      </c>
      <c r="C1" s="241" t="s">
        <v>53</v>
      </c>
      <c r="D1" s="241"/>
      <c r="E1" s="69" t="s">
        <v>70</v>
      </c>
      <c r="F1" s="69" t="s">
        <v>71</v>
      </c>
      <c r="G1" s="73">
        <v>40827</v>
      </c>
      <c r="I1" s="248" t="s">
        <v>69</v>
      </c>
      <c r="J1" s="87" t="s">
        <v>50</v>
      </c>
      <c r="K1" s="250" t="s">
        <v>53</v>
      </c>
      <c r="L1" s="251"/>
      <c r="M1" s="87" t="s">
        <v>70</v>
      </c>
      <c r="N1" s="88" t="s">
        <v>71</v>
      </c>
    </row>
    <row r="2" spans="1:14">
      <c r="A2" s="240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49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39" t="s">
        <v>69</v>
      </c>
      <c r="B6" s="69" t="s">
        <v>50</v>
      </c>
      <c r="C6" s="241" t="s">
        <v>53</v>
      </c>
      <c r="D6" s="241"/>
      <c r="E6" s="69" t="s">
        <v>70</v>
      </c>
      <c r="F6" s="69" t="s">
        <v>71</v>
      </c>
      <c r="G6" s="73">
        <v>40829</v>
      </c>
    </row>
    <row r="7" spans="1:14">
      <c r="A7" s="240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42" t="s">
        <v>53</v>
      </c>
      <c r="D11" s="243"/>
      <c r="E11" s="243"/>
      <c r="F11" s="243"/>
      <c r="G11" s="244"/>
      <c r="H11" s="242" t="s">
        <v>54</v>
      </c>
      <c r="I11" s="243"/>
      <c r="J11" s="243"/>
      <c r="K11" s="244"/>
      <c r="L11" s="242" t="s">
        <v>55</v>
      </c>
      <c r="M11" s="244"/>
    </row>
    <row r="12" spans="1:14" ht="27">
      <c r="A12" s="75" t="s">
        <v>49</v>
      </c>
      <c r="B12" s="75" t="s">
        <v>51</v>
      </c>
      <c r="C12" s="245"/>
      <c r="D12" s="246"/>
      <c r="E12" s="246"/>
      <c r="F12" s="246"/>
      <c r="G12" s="247"/>
      <c r="H12" s="245"/>
      <c r="I12" s="246"/>
      <c r="J12" s="246"/>
      <c r="K12" s="247"/>
      <c r="L12" s="245"/>
      <c r="M12" s="247"/>
    </row>
    <row r="13" spans="1:14" ht="27">
      <c r="A13" s="75"/>
      <c r="B13" s="75" t="s">
        <v>52</v>
      </c>
      <c r="C13" s="74" t="s">
        <v>73</v>
      </c>
      <c r="D13" s="242" t="s">
        <v>56</v>
      </c>
      <c r="E13" s="244"/>
      <c r="F13" s="242" t="s">
        <v>57</v>
      </c>
      <c r="G13" s="244"/>
      <c r="H13" s="74" t="s">
        <v>58</v>
      </c>
      <c r="I13" s="74" t="s">
        <v>60</v>
      </c>
      <c r="J13" s="242" t="s">
        <v>75</v>
      </c>
      <c r="K13" s="244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45"/>
      <c r="E14" s="247"/>
      <c r="F14" s="245"/>
      <c r="G14" s="247"/>
      <c r="H14" s="75" t="s">
        <v>59</v>
      </c>
      <c r="I14" s="75" t="s">
        <v>72</v>
      </c>
      <c r="J14" s="245"/>
      <c r="K14" s="247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Q65"/>
  <sheetViews>
    <sheetView tabSelected="1" workbookViewId="0">
      <pane xSplit="7620" ySplit="1980" activePane="bottomRight"/>
      <selection activeCell="D1" sqref="D1"/>
      <selection pane="topRight" activeCell="BM2" sqref="BM2"/>
      <selection pane="bottomLeft" activeCell="D46" sqref="D46"/>
      <selection pane="bottomRight" activeCell="M3" sqref="M3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5.7109375" bestFit="1" customWidth="1"/>
    <col min="9" max="9" width="3.28515625" customWidth="1"/>
    <col min="10" max="10" width="8.7109375" customWidth="1"/>
    <col min="11" max="11" width="5.140625" bestFit="1" customWidth="1"/>
    <col min="12" max="12" width="5.7109375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32" width="9.85546875" customWidth="1"/>
    <col min="33" max="33" width="14.7109375" customWidth="1"/>
    <col min="34" max="34" width="2.5703125" customWidth="1"/>
    <col min="35" max="35" width="9.140625" customWidth="1"/>
    <col min="36" max="36" width="3" customWidth="1"/>
    <col min="37" max="37" width="7.85546875" customWidth="1"/>
    <col min="38" max="38" width="8.5703125" customWidth="1"/>
    <col min="39" max="39" width="7" customWidth="1"/>
    <col min="40" max="40" width="13.5703125" customWidth="1"/>
    <col min="41" max="41" width="5.5703125" bestFit="1" customWidth="1"/>
    <col min="42" max="61" width="13.5703125" customWidth="1"/>
  </cols>
  <sheetData>
    <row r="1" spans="1:69" ht="52.5" customHeight="1">
      <c r="A1" s="148" t="s">
        <v>161</v>
      </c>
      <c r="B1" s="148" t="s">
        <v>211</v>
      </c>
      <c r="C1" s="148" t="s">
        <v>97</v>
      </c>
      <c r="D1" s="148" t="s">
        <v>313</v>
      </c>
      <c r="E1" s="148" t="s">
        <v>349</v>
      </c>
      <c r="F1" s="148" t="s">
        <v>351</v>
      </c>
      <c r="G1" s="148" t="s">
        <v>208</v>
      </c>
      <c r="H1" s="148" t="s">
        <v>200</v>
      </c>
      <c r="I1" s="148" t="s">
        <v>201</v>
      </c>
      <c r="J1" s="204" t="s">
        <v>378</v>
      </c>
      <c r="K1" s="204" t="s">
        <v>379</v>
      </c>
      <c r="L1" s="204" t="s">
        <v>380</v>
      </c>
      <c r="M1" s="173" t="s">
        <v>236</v>
      </c>
      <c r="N1" s="172"/>
      <c r="O1" s="173" t="s">
        <v>339</v>
      </c>
      <c r="P1" s="195" t="s">
        <v>391</v>
      </c>
      <c r="Q1" s="195" t="s">
        <v>378</v>
      </c>
      <c r="R1" s="195" t="s">
        <v>379</v>
      </c>
      <c r="S1" s="195" t="s">
        <v>380</v>
      </c>
      <c r="T1" s="148" t="s">
        <v>271</v>
      </c>
      <c r="U1" s="136" t="s">
        <v>244</v>
      </c>
      <c r="V1" s="172" t="s">
        <v>274</v>
      </c>
      <c r="W1" s="172" t="s">
        <v>275</v>
      </c>
      <c r="X1" s="172" t="s">
        <v>276</v>
      </c>
      <c r="Y1" s="172" t="s">
        <v>277</v>
      </c>
      <c r="Z1" s="189" t="s">
        <v>348</v>
      </c>
      <c r="AA1" s="149" t="s">
        <v>278</v>
      </c>
      <c r="AB1" s="203" t="s">
        <v>337</v>
      </c>
      <c r="AC1" s="203" t="s">
        <v>338</v>
      </c>
      <c r="AD1" s="223" t="s">
        <v>402</v>
      </c>
      <c r="AE1" s="223" t="s">
        <v>403</v>
      </c>
      <c r="AF1" s="203"/>
      <c r="AG1" s="136"/>
      <c r="AH1" s="207" t="s">
        <v>400</v>
      </c>
      <c r="AI1" s="162"/>
      <c r="AJ1" s="155" t="s">
        <v>194</v>
      </c>
      <c r="AK1" s="162"/>
      <c r="AL1" s="163" t="s">
        <v>199</v>
      </c>
      <c r="AN1" s="155" t="s">
        <v>268</v>
      </c>
      <c r="AO1" s="156"/>
      <c r="AP1" s="155" t="s">
        <v>288</v>
      </c>
      <c r="AQ1" s="168">
        <v>0.8125</v>
      </c>
      <c r="AR1" s="155" t="s">
        <v>340</v>
      </c>
      <c r="AS1" s="168">
        <v>0.27083333333333331</v>
      </c>
      <c r="AT1" t="s">
        <v>344</v>
      </c>
      <c r="AU1" s="188">
        <v>0.21875</v>
      </c>
      <c r="AV1" t="s">
        <v>345</v>
      </c>
      <c r="AW1" s="188">
        <v>0.23611111111111113</v>
      </c>
      <c r="AX1" s="192" t="s">
        <v>365</v>
      </c>
      <c r="AY1" s="188">
        <v>0</v>
      </c>
      <c r="AZ1" s="207" t="s">
        <v>376</v>
      </c>
      <c r="BA1" s="208">
        <v>0.20833333333333334</v>
      </c>
      <c r="BB1" s="205" t="s">
        <v>385</v>
      </c>
      <c r="BC1" s="206"/>
      <c r="BD1" s="209" t="s">
        <v>386</v>
      </c>
      <c r="BE1" s="206"/>
      <c r="BF1" s="192" t="s">
        <v>398</v>
      </c>
      <c r="BG1" s="199">
        <v>6</v>
      </c>
      <c r="BH1" s="192" t="s">
        <v>399</v>
      </c>
      <c r="BI1" s="199">
        <v>10</v>
      </c>
      <c r="BJ1" s="199" t="s">
        <v>401</v>
      </c>
      <c r="BK1" s="199">
        <v>12</v>
      </c>
      <c r="BL1" s="199" t="s">
        <v>404</v>
      </c>
      <c r="BM1" s="199">
        <v>14</v>
      </c>
      <c r="BN1" s="199">
        <v>15</v>
      </c>
      <c r="BO1" s="199">
        <v>16</v>
      </c>
      <c r="BP1" s="199">
        <v>17</v>
      </c>
      <c r="BQ1" s="199">
        <v>18</v>
      </c>
    </row>
    <row r="2" spans="1:69">
      <c r="A2" s="136"/>
      <c r="B2" s="136" t="s">
        <v>172</v>
      </c>
      <c r="E2" s="217" t="s">
        <v>388</v>
      </c>
      <c r="F2" s="218"/>
      <c r="G2" s="136"/>
      <c r="H2" s="136"/>
      <c r="I2" s="136"/>
      <c r="J2" s="136"/>
      <c r="K2" s="136"/>
      <c r="L2" s="136"/>
      <c r="M2" s="136"/>
      <c r="N2" s="136"/>
      <c r="O2" s="192"/>
      <c r="P2" s="202">
        <v>15</v>
      </c>
      <c r="Q2" s="201">
        <v>24</v>
      </c>
      <c r="R2" s="201">
        <v>31</v>
      </c>
      <c r="S2" s="201">
        <v>38</v>
      </c>
      <c r="T2" s="136"/>
      <c r="U2" s="136"/>
      <c r="V2" s="136"/>
      <c r="W2" s="136"/>
      <c r="X2" s="136"/>
      <c r="Y2" s="136"/>
      <c r="Z2" s="136"/>
      <c r="AA2" s="149"/>
      <c r="AB2" s="136"/>
      <c r="AC2" s="136"/>
      <c r="AD2" s="136"/>
      <c r="AE2" s="136"/>
      <c r="AF2" s="136"/>
      <c r="AG2" s="136"/>
      <c r="AH2" s="157"/>
      <c r="AI2" s="99"/>
      <c r="AJ2" s="158"/>
      <c r="AL2" s="157"/>
      <c r="AM2" s="158"/>
      <c r="AX2" s="157"/>
      <c r="AY2" s="99"/>
      <c r="AZ2" s="157" t="s">
        <v>387</v>
      </c>
      <c r="BA2" s="99" t="s">
        <v>388</v>
      </c>
      <c r="BB2" s="157" t="s">
        <v>387</v>
      </c>
      <c r="BC2" s="99" t="s">
        <v>388</v>
      </c>
      <c r="BD2" s="157" t="s">
        <v>387</v>
      </c>
      <c r="BE2" s="99" t="s">
        <v>388</v>
      </c>
      <c r="BF2" s="157" t="s">
        <v>387</v>
      </c>
      <c r="BG2" s="99" t="s">
        <v>388</v>
      </c>
      <c r="BH2" s="157" t="s">
        <v>387</v>
      </c>
      <c r="BI2" s="99" t="s">
        <v>388</v>
      </c>
    </row>
    <row r="3" spans="1:69">
      <c r="A3" s="136" t="s">
        <v>170</v>
      </c>
      <c r="B3" s="136" t="s">
        <v>218</v>
      </c>
      <c r="C3" s="136" t="s">
        <v>314</v>
      </c>
      <c r="D3" s="136" t="s">
        <v>171</v>
      </c>
      <c r="E3" s="140">
        <f>Z3</f>
        <v>1.31</v>
      </c>
      <c r="F3" s="190">
        <f>AA3</f>
        <v>2</v>
      </c>
      <c r="G3">
        <f t="shared" ref="G3:G48" si="0">X3</f>
        <v>2</v>
      </c>
      <c r="H3" s="138">
        <f>L3-AA3</f>
        <v>-1.3200000000000005</v>
      </c>
      <c r="I3" s="136">
        <f>IF(M3&lt;-5,-1,IF(M3&lt;-1,0,IF(M3&lt;1,1,IF(M3&lt;5,2,3))))</f>
        <v>0</v>
      </c>
      <c r="J3" s="140">
        <f>Q3</f>
        <v>1.0999999999999999</v>
      </c>
      <c r="K3" s="140">
        <f t="shared" ref="K3:L3" si="1">R3</f>
        <v>0.88999999999999968</v>
      </c>
      <c r="L3" s="140">
        <f t="shared" si="1"/>
        <v>0.67999999999999949</v>
      </c>
      <c r="M3" s="139">
        <f>(BL3-BJ3)*100/4</f>
        <v>-2.9999999999999973</v>
      </c>
      <c r="N3" s="139"/>
      <c r="O3" s="139">
        <f t="shared" ref="O3:O11" si="2">(AZ3-AX3)*100</f>
        <v>-1.0000000000000009</v>
      </c>
      <c r="P3" s="138">
        <f>INDEX('OBS data INSIDE'!$E$3:$AA$54,'OBS data INSIDE'!D3,$P$2)</f>
        <v>1.43</v>
      </c>
      <c r="Q3" s="196">
        <f>TREND('OBS data INSIDE'!$R3:$S3,'OBS data INSIDE'!$R$56:$S$56,Q$2)-$P3+$E3</f>
        <v>1.0999999999999999</v>
      </c>
      <c r="R3" s="196">
        <f>TREND('OBS data INSIDE'!$R3:$S3,'OBS data INSIDE'!$R$56:$S$56,R$2)-$P3+$E3</f>
        <v>0.88999999999999968</v>
      </c>
      <c r="S3" s="196">
        <f>TREND('OBS data INSIDE'!$R3:$S3,'OBS data INSIDE'!$R$56:$S$56,S$2)-$P3+$E3</f>
        <v>0.67999999999999949</v>
      </c>
      <c r="T3" s="136"/>
      <c r="U3" s="150" t="s">
        <v>367</v>
      </c>
      <c r="V3" s="197">
        <f>$AA3-AB3</f>
        <v>0.69</v>
      </c>
      <c r="W3" s="198">
        <f>$AA3-AC3</f>
        <v>0.69</v>
      </c>
      <c r="X3" s="136">
        <f>IF(V3&gt;0.8,1,IF(V3&gt;0.5,2,IF(V3&gt;0.3,3,IF(V3&gt;0.1,4,IF(V3&gt;0,5,6)))))</f>
        <v>2</v>
      </c>
      <c r="Y3" s="136">
        <f>IF(W3&gt;0.8,1,IF(W3&gt;0.5,2,IF(W3&gt;0.3,3,IF(W3&gt;0.1,4,IF(W3&gt;0,5,6)))))</f>
        <v>2</v>
      </c>
      <c r="Z3" s="136">
        <f>AB3</f>
        <v>1.31</v>
      </c>
      <c r="AA3" s="174">
        <v>2</v>
      </c>
      <c r="AB3" s="139">
        <f>MAX(BL3:BM3)</f>
        <v>1.31</v>
      </c>
      <c r="AC3" s="196">
        <f>MIN(BL3:BM3)</f>
        <v>1.31</v>
      </c>
      <c r="AD3" s="196">
        <f>IF((E3-1.5)&gt;0,(E3-1.5)/M3*-100,-1)</f>
        <v>-1</v>
      </c>
      <c r="AE3" s="196">
        <f>IF((E3-1)&gt;0,(E3-1)/M3*-100,0)</f>
        <v>10.333333333333345</v>
      </c>
      <c r="AF3" s="196"/>
      <c r="AG3" s="139"/>
      <c r="AH3" s="157"/>
      <c r="AI3" s="99"/>
      <c r="AJ3" s="158">
        <v>1.47</v>
      </c>
      <c r="AL3" s="157">
        <v>1.5349999999999999</v>
      </c>
      <c r="AM3" s="158"/>
      <c r="AN3">
        <v>1.58</v>
      </c>
      <c r="AP3">
        <v>1.6</v>
      </c>
      <c r="AR3">
        <v>1.61</v>
      </c>
      <c r="AT3">
        <v>1.62</v>
      </c>
      <c r="AV3">
        <v>1.61</v>
      </c>
      <c r="AX3" s="157">
        <v>1.6</v>
      </c>
      <c r="AY3" s="99"/>
      <c r="AZ3" s="157">
        <v>1.59</v>
      </c>
      <c r="BA3" s="158"/>
      <c r="BB3" s="99">
        <v>1.57</v>
      </c>
      <c r="BC3" s="158"/>
      <c r="BD3">
        <v>1.56</v>
      </c>
      <c r="BE3" s="140"/>
      <c r="BF3">
        <v>1.54</v>
      </c>
      <c r="BG3" s="140"/>
      <c r="BH3">
        <v>1.52</v>
      </c>
      <c r="BI3" s="140"/>
      <c r="BJ3">
        <v>1.43</v>
      </c>
      <c r="BL3">
        <v>1.31</v>
      </c>
    </row>
    <row r="4" spans="1:69">
      <c r="A4" s="136" t="s">
        <v>163</v>
      </c>
      <c r="B4" s="136" t="s">
        <v>219</v>
      </c>
      <c r="C4" s="136" t="s">
        <v>319</v>
      </c>
      <c r="D4" s="136" t="s">
        <v>162</v>
      </c>
      <c r="E4" s="140">
        <f t="shared" ref="E4:E11" si="3">Z4</f>
        <v>-0.75</v>
      </c>
      <c r="F4" s="190">
        <f t="shared" ref="F4:F11" si="4">AA4</f>
        <v>2</v>
      </c>
      <c r="G4">
        <f>Y4</f>
        <v>1</v>
      </c>
      <c r="H4" s="138">
        <f t="shared" ref="H4:H11" si="5">L4-AA4</f>
        <v>-4.8499999999999988</v>
      </c>
      <c r="I4" s="136">
        <f t="shared" ref="I4:I11" si="6">IF(M4&lt;-5,-1,IF(M4&lt;-1,0,IF(M4&lt;1,1,IF(M4&lt;5,2,3))))</f>
        <v>0</v>
      </c>
      <c r="J4" s="140">
        <f t="shared" ref="J4:J11" si="7">Q4</f>
        <v>-1.4499999999999997</v>
      </c>
      <c r="K4" s="140">
        <f t="shared" ref="K4:K11" si="8">R4</f>
        <v>-2.1499999999999995</v>
      </c>
      <c r="L4" s="140">
        <f t="shared" ref="L4:L11" si="9">S4</f>
        <v>-2.8499999999999988</v>
      </c>
      <c r="M4" s="139">
        <f t="shared" ref="M4:M11" si="10">(BL4-BJ4)*100/4</f>
        <v>-1.2500000000000011</v>
      </c>
      <c r="N4" s="139"/>
      <c r="O4" s="139">
        <f t="shared" si="2"/>
        <v>0</v>
      </c>
      <c r="P4" s="138">
        <f>INDEX('OBS data INSIDE'!$E$3:$AA$54,'OBS data INSIDE'!D4,$P$2)</f>
        <v>-0.7</v>
      </c>
      <c r="Q4" s="196">
        <f>TREND('OBS data INSIDE'!$R4:$S4,'OBS data INSIDE'!$R$56:$S$56,Q$2)-$P4+$E4</f>
        <v>-1.4499999999999997</v>
      </c>
      <c r="R4" s="196">
        <f>TREND('OBS data INSIDE'!$R4:$S4,'OBS data INSIDE'!$R$56:$S$56,R$2)-$P4+$E4</f>
        <v>-2.1499999999999995</v>
      </c>
      <c r="S4" s="196">
        <f>TREND('OBS data INSIDE'!$R4:$S4,'OBS data INSIDE'!$R$56:$S$56,S$2)-$P4+$E4</f>
        <v>-2.8499999999999988</v>
      </c>
      <c r="T4" s="136">
        <v>30</v>
      </c>
      <c r="U4" s="150" t="s">
        <v>368</v>
      </c>
      <c r="V4" s="151">
        <f>$AA4-AB4</f>
        <v>2.75</v>
      </c>
      <c r="W4" s="136">
        <f>$AA4-AC4</f>
        <v>2.75</v>
      </c>
      <c r="X4" s="136">
        <f t="shared" ref="X4:X9" si="11">IF(V4&gt;0.8,1,IF(V4&gt;0.5,2,IF(V4&gt;0.3,3,IF(V4&gt;0.1,4,IF(V4&gt;0,5,6)))))</f>
        <v>1</v>
      </c>
      <c r="Y4" s="136">
        <f t="shared" ref="Y4:Y9" si="12">IF(W4&gt;0.8,1,IF(W4&gt;0.5,2,IF(W4&gt;0.3,3,IF(W4&gt;0.1,4,IF(W4&gt;0,5,6)))))</f>
        <v>1</v>
      </c>
      <c r="Z4" s="136">
        <f>AC4</f>
        <v>-0.75</v>
      </c>
      <c r="AA4" s="174">
        <v>2</v>
      </c>
      <c r="AB4" s="139">
        <f>MAX(BL4:BM4)</f>
        <v>-0.75</v>
      </c>
      <c r="AC4" s="196">
        <f>MIN(BL4:BM4)</f>
        <v>-0.75</v>
      </c>
      <c r="AD4" s="196">
        <f t="shared" ref="AD4:AD54" si="13">IF((E4-1.5)&gt;0,(E4-1.5)/M4*-100,-1)</f>
        <v>-1</v>
      </c>
      <c r="AE4" s="196">
        <f t="shared" ref="AE4:AE54" si="14">IF((E4-1)&gt;0,(E4-1)/M4*-100,0)</f>
        <v>0</v>
      </c>
      <c r="AF4" s="196"/>
      <c r="AG4" s="139"/>
      <c r="AH4" s="157"/>
      <c r="AI4" s="99"/>
      <c r="AJ4" s="158">
        <v>-0.1</v>
      </c>
      <c r="AL4" s="157">
        <v>-0.1</v>
      </c>
      <c r="AM4" s="158">
        <v>2.5099999999999998</v>
      </c>
      <c r="AN4" s="169">
        <v>0.19</v>
      </c>
      <c r="AO4" s="169">
        <v>2.4</v>
      </c>
      <c r="AP4" s="169">
        <v>0.1</v>
      </c>
      <c r="AQ4" s="169">
        <v>2.2200000000000002</v>
      </c>
      <c r="AR4" s="169">
        <v>0.2</v>
      </c>
      <c r="AS4" s="169">
        <v>2.2599999999999998</v>
      </c>
      <c r="AT4" s="169">
        <v>-0.1</v>
      </c>
      <c r="AU4">
        <v>2.27</v>
      </c>
      <c r="AV4">
        <v>0</v>
      </c>
      <c r="AX4" s="157">
        <v>-0.2</v>
      </c>
      <c r="AY4" s="99"/>
      <c r="AZ4" s="157">
        <v>-0.2</v>
      </c>
      <c r="BA4" s="158">
        <v>2.4</v>
      </c>
      <c r="BB4" s="169">
        <v>-0.31</v>
      </c>
      <c r="BC4" s="158">
        <v>2.5499999999999998</v>
      </c>
      <c r="BD4" s="169">
        <v>-0.32</v>
      </c>
      <c r="BE4" s="140"/>
      <c r="BF4" s="169">
        <v>-0.45</v>
      </c>
      <c r="BG4" s="140"/>
      <c r="BH4" s="169">
        <v>-0.4</v>
      </c>
      <c r="BI4" s="140"/>
      <c r="BJ4">
        <v>-0.7</v>
      </c>
      <c r="BL4">
        <v>-0.75</v>
      </c>
    </row>
    <row r="5" spans="1:69">
      <c r="A5" s="136" t="s">
        <v>164</v>
      </c>
      <c r="B5" s="136" t="s">
        <v>220</v>
      </c>
      <c r="C5" s="136" t="s">
        <v>320</v>
      </c>
      <c r="D5" s="136" t="s">
        <v>301</v>
      </c>
      <c r="E5" s="219">
        <f t="shared" si="3"/>
        <v>0.48</v>
      </c>
      <c r="F5" s="190">
        <f t="shared" si="4"/>
        <v>1</v>
      </c>
      <c r="G5">
        <f t="shared" si="0"/>
        <v>2</v>
      </c>
      <c r="H5" s="138">
        <f t="shared" si="5"/>
        <v>-1.5000000000000002</v>
      </c>
      <c r="I5" s="136">
        <f t="shared" si="6"/>
        <v>0</v>
      </c>
      <c r="J5" s="140">
        <f t="shared" si="7"/>
        <v>0.15333333333333332</v>
      </c>
      <c r="K5" s="140">
        <f t="shared" si="8"/>
        <v>-0.17333333333333356</v>
      </c>
      <c r="L5" s="140">
        <f t="shared" si="9"/>
        <v>-0.50000000000000022</v>
      </c>
      <c r="M5" s="139">
        <f t="shared" si="10"/>
        <v>-2.0000000000000004</v>
      </c>
      <c r="N5" s="139"/>
      <c r="O5" s="139">
        <f t="shared" si="2"/>
        <v>5.0000000000000044</v>
      </c>
      <c r="P5" s="138">
        <f>INDEX('OBS data OUTSIDE'!$E$3:$AA$54,'OBS data OUTSIDE'!D5,$P$2)</f>
        <v>0.54</v>
      </c>
      <c r="Q5" s="196">
        <f>TREND('OBS data OUTSIDE'!$R5:$S5,'OBS data OUTSIDE'!$R$56:$S$56,Q$2)-$P5+$E5</f>
        <v>0.15333333333333332</v>
      </c>
      <c r="R5" s="196">
        <f>TREND('OBS data OUTSIDE'!$R5:$S5,'OBS data OUTSIDE'!$R$56:$S$56,R$2)-$P5+$E5</f>
        <v>-0.17333333333333356</v>
      </c>
      <c r="S5" s="196">
        <f>TREND('OBS data OUTSIDE'!$R5:$S5,'OBS data OUTSIDE'!$R$56:$S$56,S$2)-$P5+$E5</f>
        <v>-0.50000000000000022</v>
      </c>
      <c r="T5" s="136"/>
      <c r="U5" s="150" t="s">
        <v>367</v>
      </c>
      <c r="V5" s="151">
        <f>$AA5-AB5</f>
        <v>0.52</v>
      </c>
      <c r="W5" s="136">
        <f>$AA5-AC5</f>
        <v>0.54</v>
      </c>
      <c r="X5" s="136">
        <f t="shared" si="11"/>
        <v>2</v>
      </c>
      <c r="Y5" s="136">
        <f t="shared" si="12"/>
        <v>2</v>
      </c>
      <c r="Z5" s="136">
        <f>AB5</f>
        <v>0.48</v>
      </c>
      <c r="AA5" s="174">
        <v>1</v>
      </c>
      <c r="AB5" s="139">
        <f>MAX(BL5:BM5)</f>
        <v>0.48</v>
      </c>
      <c r="AC5" s="196">
        <f>MIN(BL5:BM5)</f>
        <v>0.46</v>
      </c>
      <c r="AD5" s="196">
        <f t="shared" si="13"/>
        <v>-1</v>
      </c>
      <c r="AE5" s="196">
        <f t="shared" si="14"/>
        <v>0</v>
      </c>
      <c r="AF5" s="196"/>
      <c r="AG5" s="139"/>
      <c r="AH5" s="157"/>
      <c r="AI5" s="99"/>
      <c r="AJ5" s="158"/>
      <c r="AK5">
        <v>0.49</v>
      </c>
      <c r="AL5" s="157">
        <v>0.53</v>
      </c>
      <c r="AM5" s="158">
        <v>0.56999999999999995</v>
      </c>
      <c r="AN5" s="169">
        <v>0.6</v>
      </c>
      <c r="AO5" s="169">
        <v>0.61</v>
      </c>
      <c r="AP5" s="169">
        <v>0.62</v>
      </c>
      <c r="AQ5" s="169">
        <v>0.67</v>
      </c>
      <c r="AR5" s="169">
        <v>0.66</v>
      </c>
      <c r="AS5" s="169">
        <v>0.71</v>
      </c>
      <c r="AT5" s="169">
        <v>0.72</v>
      </c>
      <c r="AU5" s="169">
        <v>0.77</v>
      </c>
      <c r="AV5" s="169">
        <v>0.73</v>
      </c>
      <c r="AW5" s="169">
        <v>0.79</v>
      </c>
      <c r="AX5" s="210">
        <v>0.75</v>
      </c>
      <c r="AY5" s="99">
        <v>0.79</v>
      </c>
      <c r="AZ5" s="157">
        <v>0.8</v>
      </c>
      <c r="BA5" s="158">
        <v>0.85</v>
      </c>
      <c r="BB5" s="169">
        <v>0.75</v>
      </c>
      <c r="BC5" s="158">
        <v>0.78</v>
      </c>
      <c r="BD5" s="169">
        <v>0.72</v>
      </c>
      <c r="BE5" s="219">
        <v>0.75</v>
      </c>
      <c r="BF5" s="169">
        <v>0.69</v>
      </c>
      <c r="BG5" s="219">
        <v>0.71</v>
      </c>
      <c r="BH5" s="169">
        <v>0.65</v>
      </c>
      <c r="BI5" s="219">
        <v>0.68</v>
      </c>
      <c r="BJ5" s="169">
        <v>0.54</v>
      </c>
      <c r="BK5" s="221">
        <v>0.54</v>
      </c>
      <c r="BL5" s="169">
        <v>0.46</v>
      </c>
      <c r="BM5" s="221">
        <v>0.48</v>
      </c>
    </row>
    <row r="6" spans="1:69">
      <c r="A6" s="136" t="s">
        <v>165</v>
      </c>
      <c r="B6" s="136" t="s">
        <v>221</v>
      </c>
      <c r="C6" s="136" t="s">
        <v>321</v>
      </c>
      <c r="D6" s="136" t="s">
        <v>166</v>
      </c>
      <c r="E6" s="140">
        <f t="shared" si="3"/>
        <v>-1.5</v>
      </c>
      <c r="F6" s="190">
        <f t="shared" si="4"/>
        <v>2</v>
      </c>
      <c r="G6">
        <f>Y6</f>
        <v>1</v>
      </c>
      <c r="H6" s="138">
        <f t="shared" si="5"/>
        <v>-3.1499999999999995</v>
      </c>
      <c r="I6" s="136">
        <f t="shared" si="6"/>
        <v>-1</v>
      </c>
      <c r="J6" s="140">
        <f t="shared" si="7"/>
        <v>-1.3833333333333333</v>
      </c>
      <c r="K6" s="140">
        <f t="shared" si="8"/>
        <v>-1.2666666666666664</v>
      </c>
      <c r="L6" s="140">
        <f t="shared" si="9"/>
        <v>-1.1499999999999995</v>
      </c>
      <c r="M6" s="139">
        <f t="shared" si="10"/>
        <v>-9.2500000000000036</v>
      </c>
      <c r="N6" s="139"/>
      <c r="O6" s="139">
        <f t="shared" si="2"/>
        <v>-18.999999999999993</v>
      </c>
      <c r="P6" s="138">
        <f>INDEX('OBS data INSIDE'!$E$3:$AA$54,'OBS data INSIDE'!D6,$P$2)</f>
        <v>-1.1299999999999999</v>
      </c>
      <c r="Q6" s="196">
        <f>TREND('OBS data INSIDE'!$R6:$S6,'OBS data INSIDE'!$R$56:$S$56,Q$2)-$P6+$E6</f>
        <v>-1.3833333333333333</v>
      </c>
      <c r="R6" s="196">
        <f>TREND('OBS data INSIDE'!$R6:$S6,'OBS data INSIDE'!$R$56:$S$56,R$2)-$P6+$E6</f>
        <v>-1.2666666666666664</v>
      </c>
      <c r="S6" s="196">
        <f>TREND('OBS data INSIDE'!$R6:$S6,'OBS data INSIDE'!$R$56:$S$56,S$2)-$P6+$E6</f>
        <v>-1.1499999999999995</v>
      </c>
      <c r="T6" s="136">
        <v>30</v>
      </c>
      <c r="U6" s="150" t="s">
        <v>368</v>
      </c>
      <c r="V6" s="151">
        <f>$AA6-AB6</f>
        <v>3.5</v>
      </c>
      <c r="W6" s="136">
        <f>$AA6-AC6</f>
        <v>3.5</v>
      </c>
      <c r="X6" s="136">
        <f t="shared" si="11"/>
        <v>1</v>
      </c>
      <c r="Y6" s="136">
        <f t="shared" si="12"/>
        <v>1</v>
      </c>
      <c r="Z6" s="136">
        <f>AC6</f>
        <v>-1.5</v>
      </c>
      <c r="AA6" s="174">
        <v>2</v>
      </c>
      <c r="AB6" s="139">
        <f>MAX(BL6:BM6)</f>
        <v>-1.5</v>
      </c>
      <c r="AC6" s="196">
        <f>MIN(BL6:BM6)</f>
        <v>-1.5</v>
      </c>
      <c r="AD6" s="196">
        <f t="shared" si="13"/>
        <v>-1</v>
      </c>
      <c r="AE6" s="196">
        <f t="shared" si="14"/>
        <v>0</v>
      </c>
      <c r="AF6" s="196"/>
      <c r="AG6" s="139"/>
      <c r="AH6" s="157"/>
      <c r="AI6" s="99"/>
      <c r="AJ6" s="158">
        <v>-0.9</v>
      </c>
      <c r="AL6" s="157">
        <v>-0.85</v>
      </c>
      <c r="AM6" s="158">
        <v>2.37</v>
      </c>
      <c r="AN6" s="169">
        <v>-0.8</v>
      </c>
      <c r="AO6" s="169">
        <v>2.25</v>
      </c>
      <c r="AP6" s="169">
        <v>-0.9</v>
      </c>
      <c r="AQ6" s="169">
        <v>2.0499999999999998</v>
      </c>
      <c r="AR6" s="169">
        <v>-0.78</v>
      </c>
      <c r="AS6" s="169">
        <v>2.1</v>
      </c>
      <c r="AT6" s="169">
        <v>-0.92</v>
      </c>
      <c r="AU6" s="169">
        <v>2.12</v>
      </c>
      <c r="AV6" s="169">
        <v>-0.75</v>
      </c>
      <c r="AX6" s="210">
        <v>-1</v>
      </c>
      <c r="AY6" s="99"/>
      <c r="AZ6" s="157">
        <v>-1.19</v>
      </c>
      <c r="BA6" s="158">
        <v>2.2999999999999998</v>
      </c>
      <c r="BB6" s="169">
        <v>-1.1200000000000001</v>
      </c>
      <c r="BC6" s="158">
        <v>2.48</v>
      </c>
      <c r="BD6" s="169">
        <v>-1.1200000000000001</v>
      </c>
      <c r="BE6" s="140"/>
      <c r="BF6" s="169">
        <v>-1.08</v>
      </c>
      <c r="BG6" s="140"/>
      <c r="BH6" s="169">
        <v>-1.18</v>
      </c>
      <c r="BI6" s="140"/>
      <c r="BJ6" s="169">
        <v>-1.1299999999999999</v>
      </c>
      <c r="BL6" s="169">
        <v>-1.5</v>
      </c>
    </row>
    <row r="7" spans="1:69">
      <c r="A7" s="136" t="s">
        <v>168</v>
      </c>
      <c r="B7" s="136" t="s">
        <v>222</v>
      </c>
      <c r="C7" s="136" t="s">
        <v>322</v>
      </c>
      <c r="D7" s="136" t="s">
        <v>167</v>
      </c>
      <c r="E7" s="140">
        <f t="shared" si="3"/>
        <v>-0.46</v>
      </c>
      <c r="F7" s="190">
        <f t="shared" si="4"/>
        <v>2</v>
      </c>
      <c r="G7">
        <f t="shared" si="0"/>
        <v>1</v>
      </c>
      <c r="H7" s="138">
        <f t="shared" si="5"/>
        <v>-3.0199999999999996</v>
      </c>
      <c r="I7" s="136">
        <f t="shared" si="6"/>
        <v>3</v>
      </c>
      <c r="J7" s="140">
        <f t="shared" si="7"/>
        <v>-0.6466666666666665</v>
      </c>
      <c r="K7" s="140">
        <f t="shared" si="8"/>
        <v>-0.83333333333333304</v>
      </c>
      <c r="L7" s="140">
        <f t="shared" si="9"/>
        <v>-1.0199999999999996</v>
      </c>
      <c r="M7" s="139">
        <f t="shared" si="10"/>
        <v>12.499999999999998</v>
      </c>
      <c r="N7" s="139"/>
      <c r="O7" s="139">
        <f t="shared" si="2"/>
        <v>-13</v>
      </c>
      <c r="P7" s="138">
        <f>INDEX('OBS data INSIDE'!$E$3:$AA$54,'OBS data INSIDE'!D7,$P$2)</f>
        <v>-0.96</v>
      </c>
      <c r="Q7" s="196">
        <f>TREND('OBS data INSIDE'!$R7:$S7,'OBS data INSIDE'!$R$56:$S$56,Q$2)-$P7+$E7</f>
        <v>-0.6466666666666665</v>
      </c>
      <c r="R7" s="196">
        <f>TREND('OBS data INSIDE'!$R7:$S7,'OBS data INSIDE'!$R$56:$S$56,R$2)-$P7+$E7</f>
        <v>-0.83333333333333304</v>
      </c>
      <c r="S7" s="196">
        <f>TREND('OBS data INSIDE'!$R7:$S7,'OBS data INSIDE'!$R$56:$S$56,S$2)-$P7+$E7</f>
        <v>-1.0199999999999996</v>
      </c>
      <c r="T7" s="136">
        <v>10</v>
      </c>
      <c r="U7" s="150" t="s">
        <v>367</v>
      </c>
      <c r="V7" s="151">
        <f>$AA7-AB7</f>
        <v>2.46</v>
      </c>
      <c r="W7" s="136">
        <f>$AA7-AC7</f>
        <v>2.46</v>
      </c>
      <c r="X7" s="136">
        <f t="shared" si="11"/>
        <v>1</v>
      </c>
      <c r="Y7" s="136">
        <f t="shared" si="12"/>
        <v>1</v>
      </c>
      <c r="Z7" s="136">
        <f>AB7</f>
        <v>-0.46</v>
      </c>
      <c r="AA7" s="174">
        <v>2</v>
      </c>
      <c r="AB7" s="139">
        <f>MAX(BL7:BM7)</f>
        <v>-0.46</v>
      </c>
      <c r="AC7" s="196">
        <f>MIN(BL7:BM7)</f>
        <v>-0.46</v>
      </c>
      <c r="AD7" s="196">
        <f t="shared" si="13"/>
        <v>-1</v>
      </c>
      <c r="AE7" s="196">
        <f t="shared" si="14"/>
        <v>0</v>
      </c>
      <c r="AF7" s="196"/>
      <c r="AG7" s="139"/>
      <c r="AH7" s="157"/>
      <c r="AI7" s="99"/>
      <c r="AJ7" s="158">
        <v>-0.92</v>
      </c>
      <c r="AL7" s="157">
        <v>-0.92</v>
      </c>
      <c r="AM7" s="158">
        <v>0</v>
      </c>
      <c r="AN7" s="169">
        <v>-1.18</v>
      </c>
      <c r="AO7" s="169">
        <v>0</v>
      </c>
      <c r="AP7" s="169">
        <v>-1.08</v>
      </c>
      <c r="AQ7" s="169">
        <v>0</v>
      </c>
      <c r="AR7" s="169">
        <v>-0.51</v>
      </c>
      <c r="AS7" s="169"/>
      <c r="AT7" s="169">
        <v>-0.62</v>
      </c>
      <c r="AU7" s="169">
        <v>0</v>
      </c>
      <c r="AV7" s="169">
        <v>-0.78</v>
      </c>
      <c r="AW7" s="169"/>
      <c r="AX7" s="210">
        <v>-0.86</v>
      </c>
      <c r="AY7" s="99"/>
      <c r="AZ7" s="157">
        <v>-0.99</v>
      </c>
      <c r="BA7" s="158"/>
      <c r="BB7" s="169">
        <v>-0.91</v>
      </c>
      <c r="BC7" s="158"/>
      <c r="BD7" s="169">
        <v>-0.86</v>
      </c>
      <c r="BE7" s="140"/>
      <c r="BF7" s="169">
        <v>-0.88</v>
      </c>
      <c r="BG7" s="140"/>
      <c r="BH7" s="169">
        <v>-0.88</v>
      </c>
      <c r="BI7" s="140"/>
      <c r="BJ7" s="169">
        <v>-0.96</v>
      </c>
      <c r="BL7" s="193">
        <v>-0.46</v>
      </c>
      <c r="BM7" s="192" t="s">
        <v>405</v>
      </c>
    </row>
    <row r="8" spans="1:69">
      <c r="A8" s="136" t="s">
        <v>169</v>
      </c>
      <c r="B8" s="136" t="s">
        <v>223</v>
      </c>
      <c r="C8" s="136" t="s">
        <v>302</v>
      </c>
      <c r="D8" s="136" t="s">
        <v>302</v>
      </c>
      <c r="E8" s="140">
        <f t="shared" si="3"/>
        <v>0.36</v>
      </c>
      <c r="F8" s="190">
        <f t="shared" si="4"/>
        <v>2</v>
      </c>
      <c r="G8">
        <f t="shared" si="0"/>
        <v>1</v>
      </c>
      <c r="H8" s="138">
        <f t="shared" si="5"/>
        <v>-1.6400000000000001</v>
      </c>
      <c r="I8" s="136">
        <f t="shared" si="6"/>
        <v>0</v>
      </c>
      <c r="J8" s="140">
        <f t="shared" si="7"/>
        <v>0.36</v>
      </c>
      <c r="K8" s="140">
        <f t="shared" si="8"/>
        <v>0.36</v>
      </c>
      <c r="L8" s="140">
        <f t="shared" si="9"/>
        <v>0.36</v>
      </c>
      <c r="M8" s="139">
        <f t="shared" si="10"/>
        <v>-1.2499999999999998</v>
      </c>
      <c r="N8" s="139"/>
      <c r="O8" s="139">
        <f t="shared" si="2"/>
        <v>6</v>
      </c>
      <c r="P8" s="138">
        <f>INDEX('OBS data INSIDE'!$E$3:$AA$54,'OBS data INSIDE'!D8,$P$2)</f>
        <v>0.41</v>
      </c>
      <c r="Q8" s="196">
        <f>TREND('OBS data INSIDE'!$R8:$S8,'OBS data INSIDE'!$R$56:$S$56,Q$2)-$P8+$E8</f>
        <v>0.36</v>
      </c>
      <c r="R8" s="196">
        <f>TREND('OBS data INSIDE'!$R8:$S8,'OBS data INSIDE'!$R$56:$S$56,R$2)-$P8+$E8</f>
        <v>0.36</v>
      </c>
      <c r="S8" s="196">
        <f>TREND('OBS data INSIDE'!$R8:$S8,'OBS data INSIDE'!$R$56:$S$56,S$2)-$P8+$E8</f>
        <v>0.36</v>
      </c>
      <c r="T8" s="136">
        <v>15</v>
      </c>
      <c r="U8" s="150" t="s">
        <v>367</v>
      </c>
      <c r="V8" s="151">
        <f>$AA8-AB8</f>
        <v>1.6400000000000001</v>
      </c>
      <c r="W8" s="136">
        <f>$AA8-AC8</f>
        <v>1.6400000000000001</v>
      </c>
      <c r="X8" s="136">
        <f t="shared" si="11"/>
        <v>1</v>
      </c>
      <c r="Y8" s="136">
        <f t="shared" si="12"/>
        <v>1</v>
      </c>
      <c r="Z8" s="136">
        <f>AB8</f>
        <v>0.36</v>
      </c>
      <c r="AA8" s="174">
        <v>2</v>
      </c>
      <c r="AB8" s="139">
        <f>MAX(BL8:BM8)</f>
        <v>0.36</v>
      </c>
      <c r="AC8" s="196">
        <f>MIN(BL8:BM8)</f>
        <v>0.36</v>
      </c>
      <c r="AD8" s="196">
        <f t="shared" si="13"/>
        <v>-1</v>
      </c>
      <c r="AE8" s="196">
        <f t="shared" si="14"/>
        <v>0</v>
      </c>
      <c r="AF8" s="196"/>
      <c r="AG8" s="139"/>
      <c r="AH8" s="157"/>
      <c r="AI8" s="99"/>
      <c r="AJ8" s="158">
        <v>7.0000000000000007E-2</v>
      </c>
      <c r="AL8" s="157">
        <v>0.14000000000000001</v>
      </c>
      <c r="AM8" s="159"/>
      <c r="AN8" s="169">
        <v>0.16</v>
      </c>
      <c r="AP8" s="169">
        <v>0.18</v>
      </c>
      <c r="AR8" s="169">
        <v>0.26</v>
      </c>
      <c r="AT8" s="169">
        <v>0.3</v>
      </c>
      <c r="AV8" s="169">
        <v>0.38</v>
      </c>
      <c r="AX8" s="157">
        <v>0.37</v>
      </c>
      <c r="AY8" s="99"/>
      <c r="AZ8" s="157">
        <v>0.43</v>
      </c>
      <c r="BA8" s="158"/>
      <c r="BB8" s="169">
        <v>0.46</v>
      </c>
      <c r="BC8" s="158"/>
      <c r="BD8" s="169">
        <v>0.45</v>
      </c>
      <c r="BE8" s="140"/>
      <c r="BF8" s="169">
        <v>0.44</v>
      </c>
      <c r="BG8" s="140"/>
      <c r="BH8" s="169">
        <v>0.41</v>
      </c>
      <c r="BI8" s="140"/>
      <c r="BJ8" s="169">
        <v>0.41</v>
      </c>
      <c r="BL8" s="193">
        <v>0.36</v>
      </c>
      <c r="BM8" s="192" t="s">
        <v>405</v>
      </c>
    </row>
    <row r="9" spans="1:69">
      <c r="A9" s="136" t="s">
        <v>256</v>
      </c>
      <c r="B9" s="136" t="s">
        <v>257</v>
      </c>
      <c r="C9" t="s">
        <v>258</v>
      </c>
      <c r="D9" t="s">
        <v>258</v>
      </c>
      <c r="E9" s="140">
        <f t="shared" si="3"/>
        <v>0.25</v>
      </c>
      <c r="F9" s="190">
        <f t="shared" si="4"/>
        <v>2</v>
      </c>
      <c r="G9">
        <f t="shared" si="0"/>
        <v>1</v>
      </c>
      <c r="H9" s="138">
        <f t="shared" si="5"/>
        <v>-3.5</v>
      </c>
      <c r="I9" s="136">
        <f t="shared" si="6"/>
        <v>0</v>
      </c>
      <c r="J9" s="140">
        <f t="shared" si="7"/>
        <v>-0.33333333333333359</v>
      </c>
      <c r="K9" s="140">
        <f t="shared" si="8"/>
        <v>-0.91666666666666652</v>
      </c>
      <c r="L9" s="140">
        <f t="shared" si="9"/>
        <v>-1.5</v>
      </c>
      <c r="M9" s="139">
        <f t="shared" si="10"/>
        <v>-3.7500000000000004</v>
      </c>
      <c r="N9" s="139"/>
      <c r="O9" s="139">
        <f t="shared" si="2"/>
        <v>1.0000000000000009</v>
      </c>
      <c r="P9" s="138">
        <f>INDEX('OBS data INSIDE'!$E$3:$AA$54,'OBS data INSIDE'!D9,$P$2)</f>
        <v>0.4</v>
      </c>
      <c r="Q9" s="196">
        <f>TREND('OBS data INSIDE'!$R9:$S9,'OBS data INSIDE'!$R$56:$S$56,Q$2)-$P9+$E9</f>
        <v>-0.33333333333333359</v>
      </c>
      <c r="R9" s="196">
        <f>TREND('OBS data INSIDE'!$R9:$S9,'OBS data INSIDE'!$R$56:$S$56,R$2)-$P9+$E9</f>
        <v>-0.91666666666666652</v>
      </c>
      <c r="S9" s="196">
        <f>TREND('OBS data INSIDE'!$R9:$S9,'OBS data INSIDE'!$R$56:$S$56,S$2)-$P9+$E9</f>
        <v>-1.5</v>
      </c>
      <c r="T9" s="136">
        <v>30</v>
      </c>
      <c r="U9" s="150" t="s">
        <v>367</v>
      </c>
      <c r="V9" s="151">
        <f>$AA9-AB9</f>
        <v>1.75</v>
      </c>
      <c r="W9" s="136">
        <f>$AA9-AC9</f>
        <v>1.75</v>
      </c>
      <c r="X9" s="136">
        <f t="shared" si="11"/>
        <v>1</v>
      </c>
      <c r="Y9" s="136">
        <f t="shared" si="12"/>
        <v>1</v>
      </c>
      <c r="Z9" s="136">
        <f>AB9</f>
        <v>0.25</v>
      </c>
      <c r="AA9" s="174">
        <v>2</v>
      </c>
      <c r="AB9" s="139">
        <f>MAX(BL9:BM9)</f>
        <v>0.25</v>
      </c>
      <c r="AC9" s="196">
        <f>MIN(BL9:BM9)</f>
        <v>0.25</v>
      </c>
      <c r="AD9" s="196">
        <f t="shared" si="13"/>
        <v>-1</v>
      </c>
      <c r="AE9" s="196">
        <f t="shared" si="14"/>
        <v>0</v>
      </c>
      <c r="AF9" s="196"/>
      <c r="AG9" s="139"/>
      <c r="AH9" s="157"/>
      <c r="AI9" s="99"/>
      <c r="AJ9" s="158">
        <v>0.36</v>
      </c>
      <c r="AL9" s="157">
        <v>0.43</v>
      </c>
      <c r="AM9" s="159"/>
      <c r="AN9" s="169">
        <v>0.3</v>
      </c>
      <c r="AP9" s="169">
        <v>0.54</v>
      </c>
      <c r="AR9" s="169">
        <v>0.64</v>
      </c>
      <c r="AT9" s="169">
        <v>0.56000000000000005</v>
      </c>
      <c r="AV9" s="169">
        <v>0.56999999999999995</v>
      </c>
      <c r="AX9" s="157">
        <v>0.44</v>
      </c>
      <c r="AY9" s="99"/>
      <c r="AZ9" s="157">
        <v>0.45</v>
      </c>
      <c r="BA9" s="158"/>
      <c r="BB9" s="169">
        <v>0.6</v>
      </c>
      <c r="BC9" s="158"/>
      <c r="BD9" s="169">
        <v>0.93</v>
      </c>
      <c r="BE9" s="140"/>
      <c r="BF9" s="169">
        <v>0.93</v>
      </c>
      <c r="BG9" s="140"/>
      <c r="BH9" s="169">
        <v>0.65</v>
      </c>
      <c r="BI9" s="140"/>
      <c r="BJ9" s="169">
        <v>0.4</v>
      </c>
      <c r="BL9" s="169">
        <v>0.25</v>
      </c>
    </row>
    <row r="10" spans="1:69">
      <c r="A10" s="136" t="s">
        <v>291</v>
      </c>
      <c r="B10" s="136" t="s">
        <v>310</v>
      </c>
      <c r="C10" s="136" t="s">
        <v>323</v>
      </c>
      <c r="D10" s="136" t="s">
        <v>293</v>
      </c>
      <c r="E10" s="140">
        <f t="shared" si="3"/>
        <v>3.2399999999999998</v>
      </c>
      <c r="F10" s="190">
        <f t="shared" si="4"/>
        <v>2</v>
      </c>
      <c r="G10">
        <v>6</v>
      </c>
      <c r="H10" s="138">
        <f t="shared" si="5"/>
        <v>0.8199999999999994</v>
      </c>
      <c r="I10" s="136">
        <f t="shared" si="6"/>
        <v>0</v>
      </c>
      <c r="J10" s="140">
        <f t="shared" si="7"/>
        <v>3.0999999999999996</v>
      </c>
      <c r="K10" s="140">
        <f t="shared" si="8"/>
        <v>2.9599999999999995</v>
      </c>
      <c r="L10" s="140">
        <f t="shared" si="9"/>
        <v>2.8199999999999994</v>
      </c>
      <c r="M10" s="139">
        <f t="shared" si="10"/>
        <v>-2.0000000000000018</v>
      </c>
      <c r="N10" s="139"/>
      <c r="O10" s="139">
        <f t="shared" si="2"/>
        <v>-2.0000000000000018</v>
      </c>
      <c r="P10" s="138">
        <f>INDEX('OBS data INSIDE'!$E$3:$AA$54,'OBS data INSIDE'!D10,$P$2)</f>
        <v>3.32</v>
      </c>
      <c r="Q10" s="196">
        <f>TREND('OBS data INSIDE'!$R10:$S10,'OBS data INSIDE'!$R$56:$S$56,Q$2)-$P10+$E10</f>
        <v>3.0999999999999996</v>
      </c>
      <c r="R10" s="196">
        <f>TREND('OBS data INSIDE'!$R10:$S10,'OBS data INSIDE'!$R$56:$S$56,R$2)-$P10+$E10</f>
        <v>2.9599999999999995</v>
      </c>
      <c r="S10" s="196">
        <f>TREND('OBS data INSIDE'!$R10:$S10,'OBS data INSIDE'!$R$56:$S$56,S$2)-$P10+$E10</f>
        <v>2.8199999999999994</v>
      </c>
      <c r="U10" s="150" t="s">
        <v>309</v>
      </c>
      <c r="V10" s="151">
        <f>$AA10-AB10</f>
        <v>-1.2399999999999998</v>
      </c>
      <c r="W10" s="136">
        <f>$AA10-AC10</f>
        <v>-1.2399999999999998</v>
      </c>
      <c r="X10" s="136"/>
      <c r="Y10" s="136"/>
      <c r="Z10" s="136">
        <f>AB10</f>
        <v>3.2399999999999998</v>
      </c>
      <c r="AA10" s="174">
        <v>2</v>
      </c>
      <c r="AB10" s="139">
        <f>MAX(BL10:BM10)</f>
        <v>3.2399999999999998</v>
      </c>
      <c r="AC10" s="196">
        <f>MIN(BL10:BM10)</f>
        <v>3.2399999999999998</v>
      </c>
      <c r="AD10" s="196">
        <f t="shared" si="13"/>
        <v>86.999999999999915</v>
      </c>
      <c r="AE10" s="196">
        <f t="shared" si="14"/>
        <v>111.9999999999999</v>
      </c>
      <c r="AF10" s="196"/>
      <c r="AG10" s="139"/>
      <c r="AH10" s="157"/>
      <c r="AI10" s="99"/>
      <c r="AJ10" s="158"/>
      <c r="AL10" s="157"/>
      <c r="AM10" s="159"/>
      <c r="AN10" s="169">
        <v>0</v>
      </c>
      <c r="AP10" s="169">
        <v>0</v>
      </c>
      <c r="AR10" s="169">
        <v>3.5</v>
      </c>
      <c r="AS10" s="169">
        <v>3.5</v>
      </c>
      <c r="AT10" s="169">
        <v>3.5</v>
      </c>
      <c r="AU10" s="169">
        <v>3.5</v>
      </c>
      <c r="AV10" s="169">
        <v>3.5</v>
      </c>
      <c r="AW10" s="169">
        <v>3.5</v>
      </c>
      <c r="AX10" s="150">
        <f t="shared" ref="AX10:BC11" si="15">AV10-0.02</f>
        <v>3.48</v>
      </c>
      <c r="AY10" s="150">
        <f t="shared" si="15"/>
        <v>3.48</v>
      </c>
      <c r="AZ10" s="150">
        <f t="shared" si="15"/>
        <v>3.46</v>
      </c>
      <c r="BA10" s="150">
        <f t="shared" si="15"/>
        <v>3.46</v>
      </c>
      <c r="BB10" s="150">
        <f t="shared" si="15"/>
        <v>3.44</v>
      </c>
      <c r="BC10" s="150">
        <f t="shared" si="15"/>
        <v>3.44</v>
      </c>
      <c r="BD10" s="170">
        <f>BB10-0.02</f>
        <v>3.42</v>
      </c>
      <c r="BE10" s="170">
        <f t="shared" ref="BE10:BI11" si="16">BC10-0.02</f>
        <v>3.42</v>
      </c>
      <c r="BF10" s="170">
        <f t="shared" si="16"/>
        <v>3.4</v>
      </c>
      <c r="BG10" s="170">
        <f t="shared" si="16"/>
        <v>3.4</v>
      </c>
      <c r="BH10" s="170">
        <f t="shared" si="16"/>
        <v>3.38</v>
      </c>
      <c r="BI10" s="170">
        <f t="shared" si="16"/>
        <v>3.38</v>
      </c>
      <c r="BJ10" s="170">
        <f>BH10-0.02*3</f>
        <v>3.32</v>
      </c>
      <c r="BK10" s="170">
        <f>BI10-0.02*3</f>
        <v>3.32</v>
      </c>
      <c r="BL10" s="170">
        <f>BJ10-0.02*4</f>
        <v>3.2399999999999998</v>
      </c>
      <c r="BM10" s="170">
        <f>BK10-0.02*4</f>
        <v>3.2399999999999998</v>
      </c>
      <c r="BN10" s="170" t="s">
        <v>377</v>
      </c>
    </row>
    <row r="11" spans="1:69">
      <c r="A11" s="136" t="s">
        <v>292</v>
      </c>
      <c r="B11" s="136" t="s">
        <v>311</v>
      </c>
      <c r="C11" s="136" t="s">
        <v>324</v>
      </c>
      <c r="D11" s="136" t="s">
        <v>294</v>
      </c>
      <c r="E11" s="140">
        <f t="shared" si="3"/>
        <v>3.2399999999999998</v>
      </c>
      <c r="F11" s="190">
        <f t="shared" si="4"/>
        <v>2</v>
      </c>
      <c r="G11">
        <v>6</v>
      </c>
      <c r="H11" s="138">
        <f t="shared" si="5"/>
        <v>0.8199999999999994</v>
      </c>
      <c r="I11" s="136">
        <f t="shared" si="6"/>
        <v>0</v>
      </c>
      <c r="J11" s="140">
        <f t="shared" si="7"/>
        <v>3.0999999999999996</v>
      </c>
      <c r="K11" s="140">
        <f t="shared" si="8"/>
        <v>2.9599999999999995</v>
      </c>
      <c r="L11" s="140">
        <f t="shared" si="9"/>
        <v>2.8199999999999994</v>
      </c>
      <c r="M11" s="139">
        <f t="shared" si="10"/>
        <v>-2.0000000000000018</v>
      </c>
      <c r="N11" s="139"/>
      <c r="O11" s="139">
        <f t="shared" si="2"/>
        <v>-2.0000000000000018</v>
      </c>
      <c r="P11" s="138">
        <f>INDEX('OBS data INSIDE'!$E$3:$AA$54,'OBS data INSIDE'!D11,$P$2)</f>
        <v>3.32</v>
      </c>
      <c r="Q11" s="196">
        <f>TREND('OBS data INSIDE'!$R11:$S11,'OBS data INSIDE'!$R$56:$S$56,Q$2)-$P11+$E11</f>
        <v>3.0999999999999996</v>
      </c>
      <c r="R11" s="196">
        <f>TREND('OBS data INSIDE'!$R11:$S11,'OBS data INSIDE'!$R$56:$S$56,R$2)-$P11+$E11</f>
        <v>2.9599999999999995</v>
      </c>
      <c r="S11" s="196">
        <f>TREND('OBS data INSIDE'!$R11:$S11,'OBS data INSIDE'!$R$56:$S$56,S$2)-$P11+$E11</f>
        <v>2.8199999999999994</v>
      </c>
      <c r="U11" s="150" t="s">
        <v>309</v>
      </c>
      <c r="V11" s="151">
        <f>$AA11-AB11</f>
        <v>-1.2399999999999998</v>
      </c>
      <c r="W11" s="136">
        <f>$AA11-AC11</f>
        <v>-1.2399999999999998</v>
      </c>
      <c r="X11" s="136"/>
      <c r="Y11" s="136"/>
      <c r="Z11" s="136">
        <f>AB11</f>
        <v>3.2399999999999998</v>
      </c>
      <c r="AA11" s="174">
        <v>2</v>
      </c>
      <c r="AB11" s="139">
        <f>MAX(BL11:BM11)</f>
        <v>3.2399999999999998</v>
      </c>
      <c r="AC11" s="196">
        <f>MIN(BL11:BM11)</f>
        <v>3.2399999999999998</v>
      </c>
      <c r="AD11" s="196">
        <f t="shared" si="13"/>
        <v>86.999999999999915</v>
      </c>
      <c r="AE11" s="196">
        <f t="shared" si="14"/>
        <v>111.9999999999999</v>
      </c>
      <c r="AF11" s="196"/>
      <c r="AG11" s="139"/>
      <c r="AH11" s="157"/>
      <c r="AI11" s="99"/>
      <c r="AJ11" s="158"/>
      <c r="AL11" s="169">
        <v>1.02</v>
      </c>
      <c r="AM11">
        <v>1.94</v>
      </c>
      <c r="AN11" s="169">
        <v>1.02</v>
      </c>
      <c r="AO11">
        <v>1.94</v>
      </c>
      <c r="AP11" s="169">
        <v>1.02</v>
      </c>
      <c r="AQ11" s="169">
        <v>1.94</v>
      </c>
      <c r="AR11" s="169">
        <v>3.5</v>
      </c>
      <c r="AS11" s="169">
        <v>3.5</v>
      </c>
      <c r="AT11" s="169">
        <v>3.5</v>
      </c>
      <c r="AU11" s="169">
        <v>3.5</v>
      </c>
      <c r="AV11" s="169">
        <v>3.5</v>
      </c>
      <c r="AW11" s="169">
        <v>3.5</v>
      </c>
      <c r="AX11" s="150">
        <f t="shared" si="15"/>
        <v>3.48</v>
      </c>
      <c r="AY11" s="150">
        <f t="shared" si="15"/>
        <v>3.48</v>
      </c>
      <c r="AZ11" s="150">
        <f t="shared" si="15"/>
        <v>3.46</v>
      </c>
      <c r="BA11" s="150">
        <f t="shared" si="15"/>
        <v>3.46</v>
      </c>
      <c r="BB11" s="150">
        <f t="shared" si="15"/>
        <v>3.44</v>
      </c>
      <c r="BC11" s="150">
        <f t="shared" si="15"/>
        <v>3.44</v>
      </c>
      <c r="BD11" s="170">
        <f>BB11-0.02</f>
        <v>3.42</v>
      </c>
      <c r="BE11" s="170">
        <f t="shared" si="16"/>
        <v>3.42</v>
      </c>
      <c r="BF11" s="170">
        <f t="shared" si="16"/>
        <v>3.4</v>
      </c>
      <c r="BG11" s="170">
        <f t="shared" si="16"/>
        <v>3.4</v>
      </c>
      <c r="BH11" s="170">
        <f t="shared" si="16"/>
        <v>3.38</v>
      </c>
      <c r="BI11" s="170">
        <f t="shared" si="16"/>
        <v>3.38</v>
      </c>
      <c r="BJ11" s="170">
        <f>BH11-0.02*3</f>
        <v>3.32</v>
      </c>
      <c r="BK11" s="170">
        <f>BI11-0.02*3</f>
        <v>3.32</v>
      </c>
      <c r="BL11" s="170">
        <f>BJ11-0.02*4</f>
        <v>3.2399999999999998</v>
      </c>
      <c r="BM11" s="170">
        <f>BK11-0.02*4</f>
        <v>3.2399999999999998</v>
      </c>
      <c r="BN11" s="170" t="s">
        <v>377</v>
      </c>
    </row>
    <row r="12" spans="1:69">
      <c r="A12" s="179"/>
      <c r="B12" s="179"/>
      <c r="C12" s="179"/>
      <c r="D12" s="179"/>
      <c r="E12" s="140"/>
      <c r="F12" s="178"/>
      <c r="G12" s="179"/>
      <c r="H12" s="179"/>
      <c r="I12" s="177"/>
      <c r="J12" s="177"/>
      <c r="K12" s="177"/>
      <c r="L12" s="177"/>
      <c r="M12" s="180"/>
      <c r="N12" s="180"/>
      <c r="O12" s="180"/>
      <c r="P12" s="180"/>
      <c r="Q12" s="180"/>
      <c r="R12" s="180"/>
      <c r="S12" s="180"/>
      <c r="T12" s="177"/>
      <c r="U12" s="177"/>
      <c r="V12" s="182"/>
      <c r="W12" s="177"/>
      <c r="X12" s="177"/>
      <c r="Y12" s="177"/>
      <c r="Z12" s="177"/>
      <c r="AA12" s="180"/>
      <c r="AB12" s="139">
        <f>MAX(BL12:BM12)</f>
        <v>0</v>
      </c>
      <c r="AC12" s="196">
        <f>MIN(BL12:BM12)</f>
        <v>0</v>
      </c>
      <c r="AD12" s="196">
        <f t="shared" si="13"/>
        <v>-1</v>
      </c>
      <c r="AE12" s="196">
        <f t="shared" si="14"/>
        <v>0</v>
      </c>
      <c r="AF12" s="196"/>
      <c r="AG12" s="180"/>
      <c r="AH12" s="183"/>
      <c r="AI12" s="184"/>
      <c r="AJ12" s="185"/>
      <c r="AK12" s="179"/>
      <c r="AL12" s="183"/>
      <c r="AM12" s="185"/>
      <c r="AN12" s="179"/>
      <c r="AO12" s="179"/>
      <c r="AP12" s="179"/>
      <c r="AQ12" s="179"/>
      <c r="AX12" s="157"/>
      <c r="AY12" s="99"/>
      <c r="AZ12" s="157"/>
      <c r="BA12" s="158"/>
      <c r="BB12" s="99"/>
      <c r="BC12" s="158"/>
      <c r="BE12" s="140"/>
      <c r="BG12" s="140"/>
      <c r="BI12" s="140"/>
    </row>
    <row r="13" spans="1:69">
      <c r="B13" s="136" t="s">
        <v>173</v>
      </c>
      <c r="E13" s="140"/>
      <c r="F13" s="138"/>
      <c r="H13" s="136"/>
      <c r="I13" s="136"/>
      <c r="J13" s="136"/>
      <c r="K13" s="136"/>
      <c r="L13" s="136"/>
      <c r="M13" s="139"/>
      <c r="N13" s="139"/>
      <c r="O13" s="139"/>
      <c r="P13" s="139"/>
      <c r="Q13" s="139"/>
      <c r="R13" s="139"/>
      <c r="S13" s="139"/>
      <c r="T13" s="136"/>
      <c r="U13" s="136"/>
      <c r="V13" s="151"/>
      <c r="W13" s="136"/>
      <c r="X13" s="136"/>
      <c r="Y13" s="136"/>
      <c r="Z13" s="136"/>
      <c r="AA13" s="174"/>
      <c r="AB13" s="139">
        <f>MAX(BL13:BM13)</f>
        <v>0</v>
      </c>
      <c r="AC13" s="196">
        <f>MIN(BL13:BM13)</f>
        <v>0</v>
      </c>
      <c r="AD13" s="196">
        <f t="shared" si="13"/>
        <v>-1</v>
      </c>
      <c r="AE13" s="196">
        <f t="shared" si="14"/>
        <v>0</v>
      </c>
      <c r="AF13" s="196"/>
      <c r="AG13" s="139"/>
      <c r="AH13" s="157"/>
      <c r="AI13" s="99"/>
      <c r="AJ13" s="158"/>
      <c r="AL13" s="157"/>
      <c r="AM13" s="158"/>
      <c r="AX13" s="157"/>
      <c r="AY13" s="99"/>
      <c r="AZ13" s="157"/>
      <c r="BA13" s="158"/>
      <c r="BB13" s="99"/>
      <c r="BC13" s="158"/>
      <c r="BE13" s="140"/>
      <c r="BG13" s="140"/>
      <c r="BI13" s="140"/>
    </row>
    <row r="14" spans="1:69">
      <c r="A14" s="136" t="s">
        <v>176</v>
      </c>
      <c r="B14" s="136" t="s">
        <v>212</v>
      </c>
      <c r="C14" t="s">
        <v>325</v>
      </c>
      <c r="D14" t="s">
        <v>175</v>
      </c>
      <c r="E14" s="219">
        <f>Z14</f>
        <v>1.79</v>
      </c>
      <c r="F14" s="190">
        <f>AA14</f>
        <v>2</v>
      </c>
      <c r="G14">
        <f t="shared" si="0"/>
        <v>4</v>
      </c>
      <c r="H14" s="138">
        <f>L14-AA14</f>
        <v>-0.70000000000000018</v>
      </c>
      <c r="I14" s="136">
        <f>IF(M14&lt;-5,-1,IF(M14&lt;-1,0,IF(M14&lt;1,1,IF(M14&lt;5,2,3))))</f>
        <v>0</v>
      </c>
      <c r="J14" s="140">
        <f>Q14</f>
        <v>1.6266666666666669</v>
      </c>
      <c r="K14" s="140">
        <f t="shared" ref="K14:K22" si="17">R14</f>
        <v>1.4633333333333334</v>
      </c>
      <c r="L14" s="140">
        <f t="shared" ref="L14:L22" si="18">S14</f>
        <v>1.2999999999999998</v>
      </c>
      <c r="M14" s="139">
        <f>(BL14-BJ14)*100/4</f>
        <v>-2.2499999999999964</v>
      </c>
      <c r="N14" s="139"/>
      <c r="O14" s="139">
        <f t="shared" ref="O14:O31" si="19">(AZ14-AX14)*100</f>
        <v>-1.0000000000000009</v>
      </c>
      <c r="P14" s="138">
        <f>INDEX('OBS data OUTSIDE'!$E$3:$AA$54,'OBS data OUTSIDE'!D14,$P$2)</f>
        <v>1.88</v>
      </c>
      <c r="Q14" s="196">
        <f>TREND('OBS data OUTSIDE'!$R14:$S14,'OBS data OUTSIDE'!$R$56:$S$56,Q$2)-$P14+$E14</f>
        <v>1.6266666666666669</v>
      </c>
      <c r="R14" s="196">
        <f>TREND('OBS data OUTSIDE'!$R14:$S14,'OBS data OUTSIDE'!$R$56:$S$56,R$2)-$P14+$E14</f>
        <v>1.4633333333333334</v>
      </c>
      <c r="S14" s="196">
        <f>TREND('OBS data OUTSIDE'!$R14:$S14,'OBS data OUTSIDE'!$R$56:$S$56,S$2)-$P14+$E14</f>
        <v>1.2999999999999998</v>
      </c>
      <c r="T14" s="136"/>
      <c r="U14" s="150" t="s">
        <v>367</v>
      </c>
      <c r="V14" s="151">
        <f>$AA14-AB14</f>
        <v>0.20999999999999996</v>
      </c>
      <c r="W14" s="136">
        <f>$AA14-AC14</f>
        <v>0.66999999999999993</v>
      </c>
      <c r="X14" s="136">
        <f>IF(V14&gt;0.8,1,IF(V14&gt;0.5,2,IF(V14&gt;0.3,3,IF(V14&gt;0.1,4,IF(V14&gt;0,5,6)))))</f>
        <v>4</v>
      </c>
      <c r="Y14" s="136">
        <f>IF(W14&gt;0.8,1,IF(W14&gt;0.5,2,IF(W14&gt;0.3,3,IF(W14&gt;0.1,4,IF(W14&gt;0,5,6)))))</f>
        <v>2</v>
      </c>
      <c r="Z14" s="136">
        <f>AB14</f>
        <v>1.79</v>
      </c>
      <c r="AA14" s="174">
        <v>2</v>
      </c>
      <c r="AB14" s="139">
        <f>MAX(BL14:BM14)</f>
        <v>1.79</v>
      </c>
      <c r="AC14" s="196">
        <f>MIN(BL14:BM14)</f>
        <v>1.33</v>
      </c>
      <c r="AD14" s="196">
        <f t="shared" si="13"/>
        <v>12.888888888888911</v>
      </c>
      <c r="AE14" s="196">
        <f t="shared" si="14"/>
        <v>35.111111111111171</v>
      </c>
      <c r="AF14" s="196"/>
      <c r="AG14" s="139"/>
      <c r="AH14" s="157"/>
      <c r="AI14" s="99"/>
      <c r="AJ14" s="158">
        <v>1.29</v>
      </c>
      <c r="AK14">
        <v>1.92</v>
      </c>
      <c r="AL14" s="157">
        <v>1.29</v>
      </c>
      <c r="AM14" s="158">
        <v>2</v>
      </c>
      <c r="AN14" s="169">
        <v>1.34</v>
      </c>
      <c r="AO14" s="169">
        <v>2.0499999999999998</v>
      </c>
      <c r="AP14" s="169">
        <v>1.4</v>
      </c>
      <c r="AQ14" s="169">
        <v>2.02</v>
      </c>
      <c r="AR14" s="169">
        <v>1.44</v>
      </c>
      <c r="AS14" s="169">
        <v>2.04</v>
      </c>
      <c r="AT14" s="169">
        <v>1.48</v>
      </c>
      <c r="AU14" s="169">
        <v>2.06</v>
      </c>
      <c r="AV14" s="169">
        <v>1.5</v>
      </c>
      <c r="AW14" s="169">
        <v>2.0499999999999998</v>
      </c>
      <c r="AX14" s="210">
        <v>1.51</v>
      </c>
      <c r="AY14" s="169">
        <v>2.06</v>
      </c>
      <c r="AZ14" s="157">
        <v>1.5</v>
      </c>
      <c r="BA14" s="158">
        <v>2.02</v>
      </c>
      <c r="BB14" s="169">
        <v>1.5</v>
      </c>
      <c r="BC14" s="158">
        <v>2.02</v>
      </c>
      <c r="BD14" s="169">
        <v>1.49</v>
      </c>
      <c r="BE14" s="219">
        <v>2.0099999999999998</v>
      </c>
      <c r="BF14" s="169">
        <v>1.49</v>
      </c>
      <c r="BG14" s="219">
        <v>1.97</v>
      </c>
      <c r="BH14" s="169">
        <v>1.48</v>
      </c>
      <c r="BI14" s="219">
        <v>1.95</v>
      </c>
      <c r="BJ14" s="169">
        <v>1.42</v>
      </c>
      <c r="BK14" s="169">
        <v>1.88</v>
      </c>
      <c r="BL14" s="169">
        <v>1.33</v>
      </c>
      <c r="BM14" s="169">
        <v>1.79</v>
      </c>
    </row>
    <row r="15" spans="1:69">
      <c r="A15" s="136" t="s">
        <v>174</v>
      </c>
      <c r="B15" s="136" t="s">
        <v>213</v>
      </c>
      <c r="C15" s="136" t="s">
        <v>303</v>
      </c>
      <c r="D15" s="136" t="s">
        <v>303</v>
      </c>
      <c r="E15" s="219">
        <f t="shared" ref="E15:F30" si="20">Z15</f>
        <v>0.9</v>
      </c>
      <c r="F15" s="190">
        <f t="shared" si="20"/>
        <v>1</v>
      </c>
      <c r="G15">
        <f t="shared" si="0"/>
        <v>5</v>
      </c>
      <c r="H15" s="138">
        <f t="shared" ref="H15:H31" si="21">L15-AA15</f>
        <v>-0.2400000000000001</v>
      </c>
      <c r="I15" s="136">
        <f t="shared" ref="I15:I33" si="22">IF(M15&lt;-5,-1,IF(M15&lt;-1,0,IF(M15&lt;1,1,IF(M15&lt;5,2,3))))</f>
        <v>0</v>
      </c>
      <c r="J15" s="140">
        <f t="shared" ref="J15:J23" si="23">Q15</f>
        <v>0.85333333333333339</v>
      </c>
      <c r="K15" s="140">
        <f t="shared" si="17"/>
        <v>0.80666666666666664</v>
      </c>
      <c r="L15" s="140">
        <f t="shared" si="18"/>
        <v>0.7599999999999999</v>
      </c>
      <c r="M15" s="139">
        <f t="shared" ref="M15:M33" si="24">(BL15-BJ15)*100/4</f>
        <v>-2.2500000000000018</v>
      </c>
      <c r="N15" s="139"/>
      <c r="O15" s="139">
        <f t="shared" si="19"/>
        <v>2.0000000000000018</v>
      </c>
      <c r="P15" s="138">
        <f>INDEX('OBS data OUTSIDE'!$E$3:$AA$54,'OBS data OUTSIDE'!D15,$P$2)</f>
        <v>1</v>
      </c>
      <c r="Q15" s="196">
        <f>TREND('OBS data OUTSIDE'!$R15:$S15,'OBS data OUTSIDE'!$R$56:$S$56,Q$2)-$P15+$E15</f>
        <v>0.85333333333333339</v>
      </c>
      <c r="R15" s="196">
        <f>TREND('OBS data OUTSIDE'!$R15:$S15,'OBS data OUTSIDE'!$R$56:$S$56,R$2)-$P15+$E15</f>
        <v>0.80666666666666664</v>
      </c>
      <c r="S15" s="196">
        <f>TREND('OBS data OUTSIDE'!$R15:$S15,'OBS data OUTSIDE'!$R$56:$S$56,S$2)-$P15+$E15</f>
        <v>0.7599999999999999</v>
      </c>
      <c r="T15" s="136"/>
      <c r="U15" s="150" t="s">
        <v>367</v>
      </c>
      <c r="V15" s="151">
        <f>$AA15-AB15</f>
        <v>9.9999999999999978E-2</v>
      </c>
      <c r="W15" s="136">
        <f>$AA15-AC15</f>
        <v>0.18000000000000005</v>
      </c>
      <c r="X15" s="136">
        <f t="shared" ref="X15:X20" si="25">IF(V15&gt;0.8,1,IF(V15&gt;0.5,2,IF(V15&gt;0.3,3,IF(V15&gt;0.1,4,IF(V15&gt;0,5,6)))))</f>
        <v>5</v>
      </c>
      <c r="Y15" s="136">
        <f t="shared" ref="Y15:Y20" si="26">IF(W15&gt;0.8,1,IF(W15&gt;0.5,2,IF(W15&gt;0.3,3,IF(W15&gt;0.1,4,IF(W15&gt;0,5,6)))))</f>
        <v>4</v>
      </c>
      <c r="Z15" s="136">
        <f>AB15</f>
        <v>0.9</v>
      </c>
      <c r="AA15" s="174">
        <v>1</v>
      </c>
      <c r="AB15" s="139">
        <f>MAX(BL15:BM15)</f>
        <v>0.9</v>
      </c>
      <c r="AC15" s="196">
        <f>MIN(BL15:BM15)</f>
        <v>0.82</v>
      </c>
      <c r="AD15" s="196">
        <f t="shared" si="13"/>
        <v>-1</v>
      </c>
      <c r="AE15" s="196">
        <f t="shared" si="14"/>
        <v>0</v>
      </c>
      <c r="AF15" s="196"/>
      <c r="AG15" s="139"/>
      <c r="AH15" s="157"/>
      <c r="AI15" s="99"/>
      <c r="AJ15" s="158">
        <v>0.6</v>
      </c>
      <c r="AL15" s="157">
        <v>0.65</v>
      </c>
      <c r="AM15" s="158">
        <v>0.71</v>
      </c>
      <c r="AN15" s="169">
        <v>0.7</v>
      </c>
      <c r="AO15" s="169">
        <v>0.76</v>
      </c>
      <c r="AP15" s="169">
        <v>0.76</v>
      </c>
      <c r="AQ15" s="169">
        <v>0.84</v>
      </c>
      <c r="AR15" s="169">
        <v>0.8</v>
      </c>
      <c r="AS15" s="169">
        <v>0.88</v>
      </c>
      <c r="AT15" s="169">
        <v>0.85</v>
      </c>
      <c r="AU15" s="169">
        <v>0.92</v>
      </c>
      <c r="AV15" s="169">
        <v>0.88</v>
      </c>
      <c r="AW15" s="169">
        <v>0.97</v>
      </c>
      <c r="AX15" s="210">
        <v>0.91</v>
      </c>
      <c r="AY15" s="169">
        <v>1.01</v>
      </c>
      <c r="AZ15" s="157">
        <v>0.93</v>
      </c>
      <c r="BA15" s="158">
        <v>1.02</v>
      </c>
      <c r="BB15" s="169">
        <v>0.95</v>
      </c>
      <c r="BC15" s="158">
        <v>1.04</v>
      </c>
      <c r="BD15" s="169">
        <v>0.96</v>
      </c>
      <c r="BE15" s="219">
        <v>1.04</v>
      </c>
      <c r="BF15" s="169">
        <v>0.95</v>
      </c>
      <c r="BG15" s="219">
        <v>1.03</v>
      </c>
      <c r="BH15" s="169">
        <v>0.94</v>
      </c>
      <c r="BI15" s="219">
        <v>1.02</v>
      </c>
      <c r="BJ15" s="169">
        <v>0.91</v>
      </c>
      <c r="BK15" s="221">
        <v>1</v>
      </c>
      <c r="BL15" s="169">
        <v>0.82</v>
      </c>
      <c r="BM15" s="221">
        <v>0.9</v>
      </c>
    </row>
    <row r="16" spans="1:69">
      <c r="A16" s="136" t="s">
        <v>178</v>
      </c>
      <c r="B16" s="136" t="s">
        <v>214</v>
      </c>
      <c r="C16" t="s">
        <v>177</v>
      </c>
      <c r="D16" t="s">
        <v>177</v>
      </c>
      <c r="E16" s="219">
        <f t="shared" si="20"/>
        <v>1.46</v>
      </c>
      <c r="F16" s="190">
        <f t="shared" si="20"/>
        <v>2</v>
      </c>
      <c r="G16">
        <f t="shared" si="0"/>
        <v>2</v>
      </c>
      <c r="H16" s="138">
        <f t="shared" si="21"/>
        <v>-0.75</v>
      </c>
      <c r="I16" s="136">
        <f t="shared" si="22"/>
        <v>0</v>
      </c>
      <c r="J16" s="140">
        <f t="shared" si="23"/>
        <v>1.3900000000000001</v>
      </c>
      <c r="K16" s="140">
        <f t="shared" si="17"/>
        <v>1.32</v>
      </c>
      <c r="L16" s="140">
        <f t="shared" si="18"/>
        <v>1.25</v>
      </c>
      <c r="M16" s="139">
        <f t="shared" si="24"/>
        <v>-2.4999999999999964</v>
      </c>
      <c r="N16" s="139"/>
      <c r="O16" s="139">
        <f t="shared" si="19"/>
        <v>-1.0000000000000009</v>
      </c>
      <c r="P16" s="138">
        <f>INDEX('OBS data OUTSIDE'!$E$3:$AA$54,'OBS data OUTSIDE'!D16,$P$2)</f>
        <v>1.56</v>
      </c>
      <c r="Q16" s="196">
        <f>TREND('OBS data OUTSIDE'!$R16:$S16,'OBS data OUTSIDE'!$R$56:$S$56,Q$2)-$P16+$E16</f>
        <v>1.3900000000000001</v>
      </c>
      <c r="R16" s="196">
        <f>TREND('OBS data OUTSIDE'!$R16:$S16,'OBS data OUTSIDE'!$R$56:$S$56,R$2)-$P16+$E16</f>
        <v>1.32</v>
      </c>
      <c r="S16" s="196">
        <f>TREND('OBS data OUTSIDE'!$R16:$S16,'OBS data OUTSIDE'!$R$56:$S$56,S$2)-$P16+$E16</f>
        <v>1.25</v>
      </c>
      <c r="T16" s="136"/>
      <c r="U16" s="150" t="s">
        <v>367</v>
      </c>
      <c r="V16" s="151">
        <f>$AA16-AB16</f>
        <v>0.54</v>
      </c>
      <c r="W16" s="136">
        <f>$AA16-AC16</f>
        <v>0.96</v>
      </c>
      <c r="X16" s="136">
        <f t="shared" si="25"/>
        <v>2</v>
      </c>
      <c r="Y16" s="136">
        <f t="shared" si="26"/>
        <v>1</v>
      </c>
      <c r="Z16" s="136">
        <f>AB16</f>
        <v>1.46</v>
      </c>
      <c r="AA16" s="174">
        <v>2</v>
      </c>
      <c r="AB16" s="139">
        <f>MAX(BL16:BM16)</f>
        <v>1.46</v>
      </c>
      <c r="AC16" s="196">
        <f>MIN(BL16:BM16)</f>
        <v>1.04</v>
      </c>
      <c r="AD16" s="196">
        <f t="shared" si="13"/>
        <v>-1</v>
      </c>
      <c r="AE16" s="196">
        <f t="shared" si="14"/>
        <v>18.400000000000023</v>
      </c>
      <c r="AF16" s="196"/>
      <c r="AG16" s="139"/>
      <c r="AH16" s="157"/>
      <c r="AI16" s="99"/>
      <c r="AJ16" s="158">
        <v>0.92</v>
      </c>
      <c r="AK16">
        <v>1.5</v>
      </c>
      <c r="AL16" s="157">
        <v>0.96</v>
      </c>
      <c r="AM16" s="158">
        <v>1.55</v>
      </c>
      <c r="AN16" s="169">
        <v>1</v>
      </c>
      <c r="AO16" s="169">
        <v>1.61</v>
      </c>
      <c r="AP16" s="169">
        <v>1.08</v>
      </c>
      <c r="AQ16" s="169">
        <v>1.64</v>
      </c>
      <c r="AR16" s="169">
        <v>1.1299999999999999</v>
      </c>
      <c r="AS16" s="169">
        <v>1.65</v>
      </c>
      <c r="AT16" s="169">
        <v>1.17</v>
      </c>
      <c r="AU16" s="169">
        <v>1.65</v>
      </c>
      <c r="AV16" s="169">
        <v>1.19</v>
      </c>
      <c r="AW16" s="169">
        <v>1.66</v>
      </c>
      <c r="AX16" s="210">
        <v>1.21</v>
      </c>
      <c r="AY16" s="169">
        <v>1.65</v>
      </c>
      <c r="AZ16" s="157">
        <v>1.2</v>
      </c>
      <c r="BA16" s="158">
        <v>1.65</v>
      </c>
      <c r="BB16" s="169">
        <v>1.21</v>
      </c>
      <c r="BC16" s="158">
        <v>1.64</v>
      </c>
      <c r="BD16" s="169">
        <v>1.22</v>
      </c>
      <c r="BE16" s="219">
        <v>1.63</v>
      </c>
      <c r="BF16" s="169">
        <v>1.21</v>
      </c>
      <c r="BG16" s="219">
        <v>1.61</v>
      </c>
      <c r="BH16" s="169">
        <v>1.2</v>
      </c>
      <c r="BI16" s="219">
        <v>1.59</v>
      </c>
      <c r="BJ16" s="169">
        <v>1.1399999999999999</v>
      </c>
      <c r="BK16" s="221">
        <v>1.56</v>
      </c>
      <c r="BL16" s="169">
        <v>1.04</v>
      </c>
      <c r="BM16" s="221">
        <v>1.46</v>
      </c>
    </row>
    <row r="17" spans="1:66">
      <c r="A17" s="136" t="s">
        <v>180</v>
      </c>
      <c r="B17" s="136" t="s">
        <v>215</v>
      </c>
      <c r="C17" t="s">
        <v>179</v>
      </c>
      <c r="D17" t="s">
        <v>179</v>
      </c>
      <c r="E17" s="219">
        <f t="shared" si="20"/>
        <v>1.71</v>
      </c>
      <c r="F17" s="190">
        <f t="shared" si="20"/>
        <v>2</v>
      </c>
      <c r="G17">
        <f t="shared" si="0"/>
        <v>4</v>
      </c>
      <c r="H17" s="138">
        <f t="shared" si="21"/>
        <v>-0.43000000000000016</v>
      </c>
      <c r="I17" s="136">
        <f t="shared" si="22"/>
        <v>0</v>
      </c>
      <c r="J17" s="140">
        <f t="shared" si="23"/>
        <v>1.6633333333333333</v>
      </c>
      <c r="K17" s="140">
        <f t="shared" si="17"/>
        <v>1.6166666666666667</v>
      </c>
      <c r="L17" s="140">
        <f t="shared" si="18"/>
        <v>1.5699999999999998</v>
      </c>
      <c r="M17" s="139">
        <f t="shared" si="24"/>
        <v>-2.0000000000000018</v>
      </c>
      <c r="N17" s="139"/>
      <c r="O17" s="139">
        <f t="shared" si="19"/>
        <v>-4.0000000000000036</v>
      </c>
      <c r="P17" s="138">
        <f>INDEX('OBS data OUTSIDE'!$E$3:$AA$54,'OBS data OUTSIDE'!D17,$P$2)</f>
        <v>1.79</v>
      </c>
      <c r="Q17" s="196">
        <f>TREND('OBS data OUTSIDE'!$R17:$S17,'OBS data OUTSIDE'!$R$56:$S$56,Q$2)-$P17+$E17</f>
        <v>1.6633333333333333</v>
      </c>
      <c r="R17" s="196">
        <f>TREND('OBS data OUTSIDE'!$R17:$S17,'OBS data OUTSIDE'!$R$56:$S$56,R$2)-$P17+$E17</f>
        <v>1.6166666666666667</v>
      </c>
      <c r="S17" s="196">
        <f>TREND('OBS data OUTSIDE'!$R17:$S17,'OBS data OUTSIDE'!$R$56:$S$56,S$2)-$P17+$E17</f>
        <v>1.5699999999999998</v>
      </c>
      <c r="T17" s="136"/>
      <c r="U17" s="150" t="s">
        <v>367</v>
      </c>
      <c r="V17" s="151">
        <f>$AA17-AB17</f>
        <v>0.29000000000000004</v>
      </c>
      <c r="W17" s="136">
        <f>$AA17-AC17</f>
        <v>0.78</v>
      </c>
      <c r="X17" s="136">
        <f t="shared" si="25"/>
        <v>4</v>
      </c>
      <c r="Y17" s="136">
        <f t="shared" si="26"/>
        <v>2</v>
      </c>
      <c r="Z17" s="136">
        <f>AB17</f>
        <v>1.71</v>
      </c>
      <c r="AA17" s="174">
        <v>2</v>
      </c>
      <c r="AB17" s="139">
        <f>MAX(BL17:BM17)</f>
        <v>1.71</v>
      </c>
      <c r="AC17" s="196">
        <f>MIN(BL17:BM17)</f>
        <v>1.22</v>
      </c>
      <c r="AD17" s="196">
        <f t="shared" si="13"/>
        <v>10.499999999999989</v>
      </c>
      <c r="AE17" s="196">
        <f t="shared" si="14"/>
        <v>35.499999999999964</v>
      </c>
      <c r="AF17" s="196"/>
      <c r="AG17" s="139"/>
      <c r="AH17" s="157">
        <v>1.62</v>
      </c>
      <c r="AI17" s="99">
        <v>2.42</v>
      </c>
      <c r="AJ17" s="158">
        <v>1.4</v>
      </c>
      <c r="AK17">
        <v>1.72</v>
      </c>
      <c r="AL17" s="157">
        <v>1.44</v>
      </c>
      <c r="AM17" s="158">
        <v>1.73</v>
      </c>
      <c r="AN17" s="169">
        <v>1.46</v>
      </c>
      <c r="AO17" s="169">
        <v>1.73</v>
      </c>
      <c r="AP17" s="169">
        <v>1.35</v>
      </c>
      <c r="AQ17" s="169">
        <v>1.83</v>
      </c>
      <c r="AR17" s="169">
        <v>1.39</v>
      </c>
      <c r="AS17" s="169">
        <v>1.81</v>
      </c>
      <c r="AT17" s="169">
        <v>1.39</v>
      </c>
      <c r="AU17" s="169">
        <v>1.82</v>
      </c>
      <c r="AV17" s="169">
        <v>1.42</v>
      </c>
      <c r="AW17" s="169">
        <v>1.84</v>
      </c>
      <c r="AX17" s="210">
        <v>1.42</v>
      </c>
      <c r="AY17" s="169">
        <v>1.85</v>
      </c>
      <c r="AZ17" s="157">
        <v>1.38</v>
      </c>
      <c r="BA17" s="158">
        <v>1.85</v>
      </c>
      <c r="BB17" s="169">
        <v>1.38</v>
      </c>
      <c r="BC17" s="158">
        <v>1.83</v>
      </c>
      <c r="BD17">
        <v>1.38</v>
      </c>
      <c r="BE17" s="219">
        <v>1.82</v>
      </c>
      <c r="BF17">
        <v>1.34</v>
      </c>
      <c r="BG17" s="219">
        <v>1.82</v>
      </c>
      <c r="BH17" s="169">
        <v>1.32</v>
      </c>
      <c r="BI17" s="219">
        <v>1.81</v>
      </c>
      <c r="BJ17" s="169">
        <v>1.3</v>
      </c>
      <c r="BK17" s="221">
        <v>1.79</v>
      </c>
      <c r="BL17" s="169">
        <v>1.22</v>
      </c>
      <c r="BM17" s="254">
        <v>1.71</v>
      </c>
    </row>
    <row r="18" spans="1:66">
      <c r="A18" s="137" t="s">
        <v>197</v>
      </c>
      <c r="B18" s="136" t="s">
        <v>216</v>
      </c>
      <c r="C18" s="137" t="s">
        <v>315</v>
      </c>
      <c r="D18" s="137" t="s">
        <v>198</v>
      </c>
      <c r="E18" s="140">
        <f t="shared" si="20"/>
        <v>1.46</v>
      </c>
      <c r="F18" s="190">
        <f t="shared" si="20"/>
        <v>2</v>
      </c>
      <c r="G18">
        <f t="shared" si="0"/>
        <v>2</v>
      </c>
      <c r="H18" s="138">
        <f t="shared" si="21"/>
        <v>-0.89000000000000035</v>
      </c>
      <c r="I18" s="136">
        <f t="shared" si="22"/>
        <v>0</v>
      </c>
      <c r="J18" s="140">
        <f t="shared" si="23"/>
        <v>1.3433333333333333</v>
      </c>
      <c r="K18" s="140">
        <f t="shared" si="17"/>
        <v>1.2266666666666663</v>
      </c>
      <c r="L18" s="140">
        <f t="shared" si="18"/>
        <v>1.1099999999999997</v>
      </c>
      <c r="M18" s="139">
        <f t="shared" si="24"/>
        <v>-2.2500000000000018</v>
      </c>
      <c r="N18" s="139"/>
      <c r="O18" s="139">
        <f t="shared" si="19"/>
        <v>-4.0000000000000036</v>
      </c>
      <c r="P18" s="138">
        <f>INDEX('OBS data INSIDE'!$E$3:$AA$54,'OBS data INSIDE'!D18,$P$2)</f>
        <v>1.55</v>
      </c>
      <c r="Q18" s="196">
        <f>TREND('OBS data INSIDE'!$R18:$S18,'OBS data INSIDE'!$R$56:$S$56,Q$2)-$P18+$E18</f>
        <v>1.3433333333333333</v>
      </c>
      <c r="R18" s="196">
        <f>TREND('OBS data INSIDE'!$R18:$S18,'OBS data INSIDE'!$R$56:$S$56,R$2)-$P18+$E18</f>
        <v>1.2266666666666663</v>
      </c>
      <c r="S18" s="196">
        <f>TREND('OBS data INSIDE'!$R18:$S18,'OBS data INSIDE'!$R$56:$S$56,S$2)-$P18+$E18</f>
        <v>1.1099999999999997</v>
      </c>
      <c r="T18" s="136"/>
      <c r="U18" s="150" t="s">
        <v>367</v>
      </c>
      <c r="V18" s="151">
        <f>$AA18-AB18</f>
        <v>0.54</v>
      </c>
      <c r="W18" s="136">
        <f>$AA18-AC18</f>
        <v>0.54</v>
      </c>
      <c r="X18" s="136">
        <f t="shared" si="25"/>
        <v>2</v>
      </c>
      <c r="Y18" s="136">
        <f t="shared" si="26"/>
        <v>2</v>
      </c>
      <c r="Z18" s="136">
        <f>AB18</f>
        <v>1.46</v>
      </c>
      <c r="AA18" s="174">
        <v>2</v>
      </c>
      <c r="AB18" s="139">
        <f>MAX(BL18:BM18)</f>
        <v>1.46</v>
      </c>
      <c r="AC18" s="196">
        <f>MIN(BL18:BM18)</f>
        <v>1.46</v>
      </c>
      <c r="AD18" s="196">
        <f t="shared" si="13"/>
        <v>-1</v>
      </c>
      <c r="AE18" s="196">
        <f t="shared" si="14"/>
        <v>20.444444444444425</v>
      </c>
      <c r="AF18" s="196"/>
      <c r="AG18" s="139"/>
      <c r="AH18" s="157"/>
      <c r="AI18" s="99"/>
      <c r="AJ18" s="164">
        <v>1.66</v>
      </c>
      <c r="AK18" s="141">
        <v>0</v>
      </c>
      <c r="AL18" s="157">
        <v>1.67</v>
      </c>
      <c r="AM18" s="158">
        <v>0</v>
      </c>
      <c r="AN18" s="141">
        <v>1.68</v>
      </c>
      <c r="AO18" s="141">
        <v>0</v>
      </c>
      <c r="AP18" s="187">
        <v>1.66</v>
      </c>
      <c r="AQ18" s="187">
        <v>0</v>
      </c>
      <c r="AR18" s="187">
        <v>1.67</v>
      </c>
      <c r="AS18" s="187">
        <v>0</v>
      </c>
      <c r="AT18" s="187">
        <v>1.67</v>
      </c>
      <c r="AU18" s="187">
        <v>0</v>
      </c>
      <c r="AV18" s="187">
        <v>1.68</v>
      </c>
      <c r="AW18" s="187">
        <v>0</v>
      </c>
      <c r="AX18" s="211">
        <v>1.71</v>
      </c>
      <c r="AY18" s="99"/>
      <c r="AZ18" s="157">
        <v>1.67</v>
      </c>
      <c r="BA18" s="158"/>
      <c r="BB18" s="169">
        <v>1.65</v>
      </c>
      <c r="BC18" s="158"/>
      <c r="BD18">
        <v>1.64</v>
      </c>
      <c r="BE18" s="140"/>
      <c r="BF18">
        <v>1.62</v>
      </c>
      <c r="BG18" s="140"/>
      <c r="BH18" s="169">
        <v>1.6</v>
      </c>
      <c r="BI18" s="140"/>
      <c r="BJ18" s="169">
        <v>1.55</v>
      </c>
      <c r="BL18" s="169">
        <v>1.46</v>
      </c>
    </row>
    <row r="19" spans="1:66">
      <c r="A19" s="136" t="s">
        <v>182</v>
      </c>
      <c r="B19" s="136" t="s">
        <v>217</v>
      </c>
      <c r="C19" t="s">
        <v>181</v>
      </c>
      <c r="D19" t="s">
        <v>181</v>
      </c>
      <c r="E19" s="219">
        <f t="shared" si="20"/>
        <v>0.63</v>
      </c>
      <c r="F19" s="190">
        <f t="shared" si="20"/>
        <v>2</v>
      </c>
      <c r="G19">
        <f t="shared" si="0"/>
        <v>1</v>
      </c>
      <c r="H19" s="138">
        <f t="shared" si="21"/>
        <v>-1.5100000000000002</v>
      </c>
      <c r="I19" s="136">
        <f t="shared" si="22"/>
        <v>1</v>
      </c>
      <c r="J19" s="140">
        <f t="shared" si="23"/>
        <v>0.58333333333333326</v>
      </c>
      <c r="K19" s="140">
        <f t="shared" si="17"/>
        <v>0.53666666666666651</v>
      </c>
      <c r="L19" s="140">
        <f t="shared" si="18"/>
        <v>0.48999999999999988</v>
      </c>
      <c r="M19" s="139">
        <f t="shared" si="24"/>
        <v>-0.74999999999999789</v>
      </c>
      <c r="N19" s="139"/>
      <c r="O19" s="139">
        <f t="shared" si="19"/>
        <v>2.0000000000000018</v>
      </c>
      <c r="P19" s="138">
        <f>INDEX('OBS data OUTSIDE'!$E$3:$AA$54,'OBS data OUTSIDE'!D19,$P$2)</f>
        <v>0.69</v>
      </c>
      <c r="Q19" s="196">
        <f>TREND('OBS data OUTSIDE'!$R19:$S19,'OBS data OUTSIDE'!$R$56:$S$56,Q$2)-$P19+$E19</f>
        <v>0.58333333333333326</v>
      </c>
      <c r="R19" s="196">
        <f>TREND('OBS data OUTSIDE'!$R19:$S19,'OBS data OUTSIDE'!$R$56:$S$56,R$2)-$P19+$E19</f>
        <v>0.53666666666666651</v>
      </c>
      <c r="S19" s="196">
        <f>TREND('OBS data OUTSIDE'!$R19:$S19,'OBS data OUTSIDE'!$R$56:$S$56,S$2)-$P19+$E19</f>
        <v>0.48999999999999988</v>
      </c>
      <c r="T19" s="136"/>
      <c r="U19" s="150" t="s">
        <v>367</v>
      </c>
      <c r="V19" s="151">
        <f>$AA19-AB19</f>
        <v>1.37</v>
      </c>
      <c r="W19" s="136">
        <f>$AA19-AC19</f>
        <v>1.44</v>
      </c>
      <c r="X19" s="136">
        <f t="shared" si="25"/>
        <v>1</v>
      </c>
      <c r="Y19" s="136">
        <f t="shared" si="26"/>
        <v>1</v>
      </c>
      <c r="Z19" s="136">
        <f>AB19</f>
        <v>0.63</v>
      </c>
      <c r="AA19" s="174">
        <v>2</v>
      </c>
      <c r="AB19" s="139">
        <f>MAX(BL19:BM19)</f>
        <v>0.63</v>
      </c>
      <c r="AC19" s="196">
        <f>MIN(BL19:BM19)</f>
        <v>0.56000000000000005</v>
      </c>
      <c r="AD19" s="196">
        <f t="shared" si="13"/>
        <v>-1</v>
      </c>
      <c r="AE19" s="196">
        <f t="shared" si="14"/>
        <v>0</v>
      </c>
      <c r="AF19" s="196"/>
      <c r="AG19" s="139"/>
      <c r="AH19" s="157"/>
      <c r="AI19" s="99"/>
      <c r="AJ19" s="158">
        <v>0.37</v>
      </c>
      <c r="AK19">
        <v>0.5</v>
      </c>
      <c r="AL19" s="157">
        <v>0.36</v>
      </c>
      <c r="AM19" s="158">
        <v>0.5</v>
      </c>
      <c r="AN19" s="169">
        <v>0.38</v>
      </c>
      <c r="AO19" s="169">
        <v>0.51</v>
      </c>
      <c r="AP19" s="169">
        <v>0.41</v>
      </c>
      <c r="AQ19" s="169">
        <v>0.56000000000000005</v>
      </c>
      <c r="AR19" s="169">
        <v>0.44</v>
      </c>
      <c r="AS19" s="169">
        <v>0.56000000000000005</v>
      </c>
      <c r="AT19" s="169">
        <v>0.47</v>
      </c>
      <c r="AU19" s="169">
        <v>0.61</v>
      </c>
      <c r="AV19" s="169">
        <v>0.52</v>
      </c>
      <c r="AW19" s="169">
        <v>0.64</v>
      </c>
      <c r="AX19" s="210">
        <v>0.54</v>
      </c>
      <c r="AY19" s="169">
        <v>0.67</v>
      </c>
      <c r="AZ19" s="157">
        <v>0.56000000000000005</v>
      </c>
      <c r="BA19" s="158">
        <v>0.68</v>
      </c>
      <c r="BB19" s="99">
        <v>0.57999999999999996</v>
      </c>
      <c r="BC19" s="158">
        <v>0.7</v>
      </c>
      <c r="BD19" s="169">
        <v>0.56999999999999995</v>
      </c>
      <c r="BE19" s="219">
        <v>0.7</v>
      </c>
      <c r="BF19" s="169">
        <v>0.59</v>
      </c>
      <c r="BG19" s="219">
        <v>0.71</v>
      </c>
      <c r="BH19" s="169">
        <v>0.6</v>
      </c>
      <c r="BI19" s="219">
        <v>0.71</v>
      </c>
      <c r="BJ19" s="169">
        <v>0.59</v>
      </c>
      <c r="BK19" s="221">
        <v>0.69</v>
      </c>
      <c r="BL19" s="169">
        <v>0.56000000000000005</v>
      </c>
      <c r="BM19" s="254">
        <v>0.63</v>
      </c>
    </row>
    <row r="20" spans="1:66">
      <c r="A20" s="136" t="s">
        <v>282</v>
      </c>
      <c r="B20" s="136" t="s">
        <v>224</v>
      </c>
      <c r="C20" s="136" t="s">
        <v>283</v>
      </c>
      <c r="D20" s="136" t="s">
        <v>283</v>
      </c>
      <c r="E20" s="140">
        <f t="shared" si="20"/>
        <v>-1.28</v>
      </c>
      <c r="F20" s="190">
        <f t="shared" si="20"/>
        <v>2</v>
      </c>
      <c r="G20">
        <f t="shared" si="0"/>
        <v>1</v>
      </c>
      <c r="H20" s="138">
        <f t="shared" si="21"/>
        <v>-3.2800000000000002</v>
      </c>
      <c r="I20" s="136">
        <f t="shared" si="22"/>
        <v>1</v>
      </c>
      <c r="J20" s="140">
        <f t="shared" si="23"/>
        <v>-1.28</v>
      </c>
      <c r="K20" s="140">
        <f t="shared" si="17"/>
        <v>-1.28</v>
      </c>
      <c r="L20" s="140">
        <f t="shared" si="18"/>
        <v>-1.28</v>
      </c>
      <c r="M20" s="139">
        <f t="shared" si="24"/>
        <v>0</v>
      </c>
      <c r="N20" s="139"/>
      <c r="O20" s="139">
        <f t="shared" si="19"/>
        <v>0</v>
      </c>
      <c r="P20" s="138">
        <f>INDEX('OBS data INSIDE'!$E$3:$AA$54,'OBS data INSIDE'!D20,$P$2)</f>
        <v>-1.28</v>
      </c>
      <c r="Q20" s="196">
        <f>TREND('OBS data INSIDE'!$R20:$S20,'OBS data INSIDE'!$R$56:$S$56,Q$2)-$P20+$E20</f>
        <v>-1.28</v>
      </c>
      <c r="R20" s="196">
        <f>TREND('OBS data INSIDE'!$R20:$S20,'OBS data INSIDE'!$R$56:$S$56,R$2)-$P20+$E20</f>
        <v>-1.28</v>
      </c>
      <c r="S20" s="196">
        <f>TREND('OBS data INSIDE'!$R20:$S20,'OBS data INSIDE'!$R$56:$S$56,S$2)-$P20+$E20</f>
        <v>-1.28</v>
      </c>
      <c r="T20" s="136"/>
      <c r="U20" s="150" t="s">
        <v>367</v>
      </c>
      <c r="V20" s="151">
        <f>$AA20-AB20</f>
        <v>3.2800000000000002</v>
      </c>
      <c r="W20" s="136">
        <f>$AA20-AC20</f>
        <v>3.2800000000000002</v>
      </c>
      <c r="X20" s="136">
        <f t="shared" si="25"/>
        <v>1</v>
      </c>
      <c r="Y20" s="136">
        <f t="shared" si="26"/>
        <v>1</v>
      </c>
      <c r="Z20" s="136">
        <f>AB20</f>
        <v>-1.28</v>
      </c>
      <c r="AA20" s="174">
        <v>2</v>
      </c>
      <c r="AB20" s="139">
        <f>MAX(BL20:BM20)</f>
        <v>-1.28</v>
      </c>
      <c r="AC20" s="196">
        <f>MIN(BL20:BM20)</f>
        <v>-1.28</v>
      </c>
      <c r="AD20" s="196">
        <f t="shared" si="13"/>
        <v>-1</v>
      </c>
      <c r="AE20" s="196">
        <f t="shared" si="14"/>
        <v>0</v>
      </c>
      <c r="AF20" s="196"/>
      <c r="AG20" s="139"/>
      <c r="AH20" s="157"/>
      <c r="AI20" s="99"/>
      <c r="AJ20" s="158"/>
      <c r="AK20" s="147">
        <v>-1.4</v>
      </c>
      <c r="AL20" s="157">
        <v>-1.4</v>
      </c>
      <c r="AM20" s="158"/>
      <c r="AN20" s="169">
        <v>-1.37</v>
      </c>
      <c r="AP20" s="169">
        <v>-1.33</v>
      </c>
      <c r="AR20" s="169">
        <v>-1.36</v>
      </c>
      <c r="AT20" s="169">
        <v>-1.32</v>
      </c>
      <c r="AV20" s="169">
        <v>-1.29</v>
      </c>
      <c r="AX20" s="210">
        <v>-1.28</v>
      </c>
      <c r="AY20" s="99"/>
      <c r="AZ20" s="157">
        <v>-1.28</v>
      </c>
      <c r="BA20" s="158"/>
      <c r="BB20" s="169">
        <v>-1.28</v>
      </c>
      <c r="BC20" s="158"/>
      <c r="BD20" s="169">
        <v>-1.28</v>
      </c>
      <c r="BE20" s="140"/>
      <c r="BF20" s="169">
        <v>-1.28</v>
      </c>
      <c r="BG20" s="140"/>
      <c r="BH20" s="169">
        <v>-1.28</v>
      </c>
      <c r="BI20" s="140"/>
      <c r="BJ20" s="169">
        <v>-1.28</v>
      </c>
      <c r="BL20" s="169">
        <v>-1.28</v>
      </c>
    </row>
    <row r="21" spans="1:66">
      <c r="A21" s="137" t="s">
        <v>196</v>
      </c>
      <c r="B21" s="137" t="s">
        <v>225</v>
      </c>
      <c r="C21" s="137" t="s">
        <v>326</v>
      </c>
      <c r="D21" s="137" t="s">
        <v>246</v>
      </c>
      <c r="E21" s="219">
        <f t="shared" si="20"/>
        <v>1.3</v>
      </c>
      <c r="F21" s="190">
        <f t="shared" si="20"/>
        <v>2</v>
      </c>
      <c r="G21">
        <f t="shared" si="0"/>
        <v>2</v>
      </c>
      <c r="H21" s="138">
        <f t="shared" si="21"/>
        <v>-0.84000000000000008</v>
      </c>
      <c r="I21" s="136">
        <f t="shared" si="22"/>
        <v>1</v>
      </c>
      <c r="J21" s="140">
        <f t="shared" si="23"/>
        <v>1.2533333333333334</v>
      </c>
      <c r="K21" s="140">
        <f t="shared" si="17"/>
        <v>1.2066666666666668</v>
      </c>
      <c r="L21" s="140">
        <f t="shared" si="18"/>
        <v>1.1599999999999999</v>
      </c>
      <c r="M21" s="139">
        <f t="shared" si="24"/>
        <v>0</v>
      </c>
      <c r="N21" s="139"/>
      <c r="O21" s="139">
        <f t="shared" si="19"/>
        <v>0</v>
      </c>
      <c r="P21" s="138">
        <f>INDEX('OBS data OUTSIDE'!$E$3:$AA$54,'OBS data OUTSIDE'!D21,$P$2)</f>
        <v>1.38</v>
      </c>
      <c r="Q21" s="196">
        <f>TREND('OBS data OUTSIDE'!$R21:$S21,'OBS data OUTSIDE'!$R$56:$S$56,Q$2)-$P21+$E21</f>
        <v>1.2533333333333334</v>
      </c>
      <c r="R21" s="196">
        <f>TREND('OBS data OUTSIDE'!$R21:$S21,'OBS data OUTSIDE'!$R$56:$S$56,R$2)-$P21+$E21</f>
        <v>1.2066666666666668</v>
      </c>
      <c r="S21" s="196">
        <f>TREND('OBS data OUTSIDE'!$R21:$S21,'OBS data OUTSIDE'!$R$56:$S$56,S$2)-$P21+$E21</f>
        <v>1.1599999999999999</v>
      </c>
      <c r="T21" s="136"/>
      <c r="U21" s="136"/>
      <c r="V21" s="151">
        <f>$AA21-AB21</f>
        <v>0.7</v>
      </c>
      <c r="W21" s="136">
        <f>$AA21-AC21</f>
        <v>0.87000000000000011</v>
      </c>
      <c r="X21" s="136">
        <f>IF(V21&gt;0.8,1,IF(V21&gt;0.5,2,IF(V21&gt;0.3,3,IF(V21&gt;0.1,4,IF(V21&gt;0,5,6)))))</f>
        <v>2</v>
      </c>
      <c r="Y21" s="136">
        <f>IF(W21&gt;0.8,1,IF(W21&gt;0.5,2,IF(W21&gt;0.3,3,IF(W21&gt;0.1,4,IF(W21&gt;0,5,6)))))</f>
        <v>1</v>
      </c>
      <c r="Z21" s="136">
        <f>AB21</f>
        <v>1.3</v>
      </c>
      <c r="AA21" s="174">
        <v>2</v>
      </c>
      <c r="AB21" s="139">
        <f>MAX(BL21:BM21)</f>
        <v>1.3</v>
      </c>
      <c r="AC21" s="196">
        <f>MIN(BL21:BM21)</f>
        <v>1.1299999999999999</v>
      </c>
      <c r="AD21" s="196">
        <f t="shared" si="13"/>
        <v>-1</v>
      </c>
      <c r="AE21" s="224">
        <v>35</v>
      </c>
      <c r="AF21" s="196"/>
      <c r="AG21" s="139"/>
      <c r="AH21" s="157"/>
      <c r="AI21" s="99"/>
      <c r="AJ21" s="158">
        <v>1.18</v>
      </c>
      <c r="AK21">
        <v>1.36</v>
      </c>
      <c r="AL21" s="157">
        <v>1.1299999999999999</v>
      </c>
      <c r="AM21" s="158">
        <v>1.42</v>
      </c>
      <c r="AN21" s="169">
        <v>1.1200000000000001</v>
      </c>
      <c r="AO21" s="169">
        <v>1.37</v>
      </c>
      <c r="AP21" s="169">
        <v>1.1200000000000001</v>
      </c>
      <c r="AQ21" s="169">
        <v>1.41</v>
      </c>
      <c r="AR21" s="169">
        <v>1.1299999999999999</v>
      </c>
      <c r="AS21" s="169">
        <v>1.39</v>
      </c>
      <c r="AT21" s="169">
        <v>1.1200000000000001</v>
      </c>
      <c r="AU21" s="169">
        <v>1.43</v>
      </c>
      <c r="AV21" s="169">
        <v>1.1299999999999999</v>
      </c>
      <c r="AW21" s="169">
        <v>1.44</v>
      </c>
      <c r="AX21" s="210">
        <v>1.1299999999999999</v>
      </c>
      <c r="AY21" s="169">
        <v>1.43</v>
      </c>
      <c r="AZ21" s="157">
        <v>1.1299999999999999</v>
      </c>
      <c r="BA21" s="158">
        <v>1.42</v>
      </c>
      <c r="BB21" s="169">
        <v>1.1299999999999999</v>
      </c>
      <c r="BC21" s="158">
        <v>1.41</v>
      </c>
      <c r="BD21" s="169">
        <v>1.1299999999999999</v>
      </c>
      <c r="BE21" s="140"/>
      <c r="BF21" s="169">
        <v>1.1299999999999999</v>
      </c>
      <c r="BG21" s="140"/>
      <c r="BH21" s="169">
        <v>1.1299999999999999</v>
      </c>
      <c r="BI21" s="219">
        <v>1.4</v>
      </c>
      <c r="BJ21" s="169">
        <v>1.1299999999999999</v>
      </c>
      <c r="BK21" s="219">
        <v>1.38</v>
      </c>
      <c r="BL21" s="169">
        <v>1.1299999999999999</v>
      </c>
      <c r="BM21" s="254">
        <v>1.3</v>
      </c>
    </row>
    <row r="22" spans="1:66">
      <c r="A22" t="s">
        <v>252</v>
      </c>
      <c r="B22" s="136" t="s">
        <v>255</v>
      </c>
      <c r="C22" s="136" t="s">
        <v>304</v>
      </c>
      <c r="D22" s="136" t="s">
        <v>304</v>
      </c>
      <c r="E22" s="140">
        <f t="shared" si="20"/>
        <v>1.57</v>
      </c>
      <c r="F22" s="190">
        <f t="shared" si="20"/>
        <v>2</v>
      </c>
      <c r="G22">
        <f t="shared" si="0"/>
        <v>3</v>
      </c>
      <c r="H22" s="138">
        <f t="shared" si="21"/>
        <v>-0.70999999999999885</v>
      </c>
      <c r="I22" s="136">
        <f t="shared" si="22"/>
        <v>1</v>
      </c>
      <c r="J22" s="140">
        <f t="shared" si="23"/>
        <v>1.476666666666667</v>
      </c>
      <c r="K22" s="140">
        <f t="shared" si="17"/>
        <v>1.383333333333334</v>
      </c>
      <c r="L22" s="140">
        <f t="shared" si="18"/>
        <v>1.2900000000000011</v>
      </c>
      <c r="M22" s="139">
        <f t="shared" si="24"/>
        <v>-1.0000000000000009</v>
      </c>
      <c r="N22" s="139"/>
      <c r="O22" s="139">
        <f t="shared" si="19"/>
        <v>-1.0000000000000009</v>
      </c>
      <c r="P22" s="138">
        <f>INDEX('OBS data INSIDE'!$E$3:$AA$54,'OBS data INSIDE'!D22,$P$2)</f>
        <v>1.61</v>
      </c>
      <c r="Q22" s="196">
        <f>TREND('OBS data INSIDE'!$R22:$S22,'OBS data INSIDE'!$R$56:$S$56,Q$2)-$P22+$E22</f>
        <v>1.476666666666667</v>
      </c>
      <c r="R22" s="196">
        <f>TREND('OBS data INSIDE'!$R22:$S22,'OBS data INSIDE'!$R$56:$S$56,R$2)-$P22+$E22</f>
        <v>1.383333333333334</v>
      </c>
      <c r="S22" s="196">
        <f>TREND('OBS data INSIDE'!$R22:$S22,'OBS data INSIDE'!$R$56:$S$56,S$2)-$P22+$E22</f>
        <v>1.2900000000000011</v>
      </c>
      <c r="T22" s="136"/>
      <c r="U22" s="136"/>
      <c r="V22" s="151">
        <f>$AA22-AB22</f>
        <v>0.42999999999999994</v>
      </c>
      <c r="W22" s="136">
        <f>$AA22-AC22</f>
        <v>0.42999999999999994</v>
      </c>
      <c r="X22" s="136">
        <f t="shared" ref="X22:X27" si="27">IF(V22&gt;0.8,1,IF(V22&gt;0.5,2,IF(V22&gt;0.3,3,IF(V22&gt;0.1,4,IF(V22&gt;0,5,6)))))</f>
        <v>3</v>
      </c>
      <c r="Y22" s="136">
        <f t="shared" ref="Y22:Y27" si="28">IF(W22&gt;0.8,1,IF(W22&gt;0.5,2,IF(W22&gt;0.3,3,IF(W22&gt;0.1,4,IF(W22&gt;0,5,6)))))</f>
        <v>3</v>
      </c>
      <c r="Z22" s="136">
        <f>AB22</f>
        <v>1.57</v>
      </c>
      <c r="AA22" s="174">
        <v>2</v>
      </c>
      <c r="AB22" s="139">
        <f>MAX(BL22:BM22)</f>
        <v>1.57</v>
      </c>
      <c r="AC22" s="196">
        <f>MIN(BL22:BM22)</f>
        <v>1.57</v>
      </c>
      <c r="AD22" s="196">
        <f t="shared" si="13"/>
        <v>7.0000000000000009</v>
      </c>
      <c r="AE22" s="196">
        <f t="shared" si="14"/>
        <v>56.99999999999995</v>
      </c>
      <c r="AF22" s="196"/>
      <c r="AG22" s="139"/>
      <c r="AH22" s="157"/>
      <c r="AI22" s="99"/>
      <c r="AJ22" s="158">
        <v>1.5</v>
      </c>
      <c r="AL22" s="157">
        <v>1.57</v>
      </c>
      <c r="AM22" s="158"/>
      <c r="AN22" s="169">
        <v>1.61</v>
      </c>
      <c r="AP22" s="169">
        <v>1.66</v>
      </c>
      <c r="AR22" s="169">
        <v>1.66</v>
      </c>
      <c r="AT22" s="169">
        <v>1.7</v>
      </c>
      <c r="AV22" s="169">
        <v>1.71</v>
      </c>
      <c r="AX22" s="210">
        <v>1.71</v>
      </c>
      <c r="AY22" s="99"/>
      <c r="AZ22" s="157">
        <v>1.7</v>
      </c>
      <c r="BA22" s="158"/>
      <c r="BB22" s="169">
        <v>1.69</v>
      </c>
      <c r="BC22" s="158"/>
      <c r="BD22" s="169">
        <v>1.68</v>
      </c>
      <c r="BE22" s="140"/>
      <c r="BF22" s="169">
        <v>1.67</v>
      </c>
      <c r="BG22" s="140"/>
      <c r="BH22" s="169">
        <v>1.65</v>
      </c>
      <c r="BI22" s="140"/>
      <c r="BJ22" s="169">
        <v>1.61</v>
      </c>
      <c r="BL22" s="169">
        <v>1.57</v>
      </c>
    </row>
    <row r="23" spans="1:66">
      <c r="A23" t="s">
        <v>253</v>
      </c>
      <c r="B23" s="137" t="s">
        <v>163</v>
      </c>
      <c r="C23" t="s">
        <v>327</v>
      </c>
      <c r="D23" t="s">
        <v>254</v>
      </c>
      <c r="E23" s="219">
        <f>Z23</f>
        <v>-0.09</v>
      </c>
      <c r="F23" s="190">
        <f>AA23</f>
        <v>1</v>
      </c>
      <c r="G23">
        <f t="shared" si="0"/>
        <v>1</v>
      </c>
      <c r="H23" s="138">
        <f>L23-AA23</f>
        <v>-0.87999999999999989</v>
      </c>
      <c r="I23" s="136">
        <f t="shared" si="22"/>
        <v>1</v>
      </c>
      <c r="J23" s="140">
        <f t="shared" si="23"/>
        <v>-1.9999999999999948E-2</v>
      </c>
      <c r="K23" s="140">
        <f t="shared" ref="K23:K33" si="29">R23</f>
        <v>5.0000000000000072E-2</v>
      </c>
      <c r="L23" s="140">
        <f t="shared" ref="L23:L33" si="30">S23</f>
        <v>0.12000000000000008</v>
      </c>
      <c r="M23" s="139">
        <f t="shared" si="24"/>
        <v>-0.25000000000000022</v>
      </c>
      <c r="N23" s="139"/>
      <c r="O23" s="139">
        <f t="shared" si="19"/>
        <v>5.0000000000000018</v>
      </c>
      <c r="P23" s="138">
        <f>INDEX('OBS data OUTSIDE'!$E$3:$AA$54,'OBS data OUTSIDE'!D23,$P$2)</f>
        <v>-0.08</v>
      </c>
      <c r="Q23" s="196">
        <f>TREND('OBS data OUTSIDE'!$R23:$S23,'OBS data OUTSIDE'!$R$56:$S$56,Q$2)-$P23+$E23</f>
        <v>-1.9999999999999948E-2</v>
      </c>
      <c r="R23" s="196">
        <f>TREND('OBS data OUTSIDE'!$R23:$S23,'OBS data OUTSIDE'!$R$56:$S$56,R$2)-$P23+$E23</f>
        <v>5.0000000000000072E-2</v>
      </c>
      <c r="S23" s="196">
        <f>TREND('OBS data OUTSIDE'!$R23:$S23,'OBS data OUTSIDE'!$R$56:$S$56,S$2)-$P23+$E23</f>
        <v>0.12000000000000008</v>
      </c>
      <c r="T23" s="136">
        <v>30</v>
      </c>
      <c r="U23" s="150" t="s">
        <v>270</v>
      </c>
      <c r="V23" s="151">
        <f>$AA23-AB23</f>
        <v>1.0900000000000001</v>
      </c>
      <c r="W23" s="136">
        <f>$AA23-AC23</f>
        <v>1.17</v>
      </c>
      <c r="X23" s="136">
        <f t="shared" si="27"/>
        <v>1</v>
      </c>
      <c r="Y23" s="136">
        <f t="shared" si="28"/>
        <v>1</v>
      </c>
      <c r="Z23" s="136">
        <f>AB23</f>
        <v>-0.09</v>
      </c>
      <c r="AA23" s="174">
        <v>1</v>
      </c>
      <c r="AB23" s="139">
        <f>MAX(BL23:BM23)</f>
        <v>-0.09</v>
      </c>
      <c r="AC23" s="196">
        <f>MIN(BL23:BM23)</f>
        <v>-0.17</v>
      </c>
      <c r="AD23" s="196">
        <f t="shared" si="13"/>
        <v>-1</v>
      </c>
      <c r="AE23" s="196">
        <f t="shared" si="14"/>
        <v>0</v>
      </c>
      <c r="AF23" s="196"/>
      <c r="AG23" s="139"/>
      <c r="AH23" s="157"/>
      <c r="AI23" s="99"/>
      <c r="AJ23" s="158">
        <v>-0.32</v>
      </c>
      <c r="AL23" s="157">
        <v>-0.24</v>
      </c>
      <c r="AM23" s="158"/>
      <c r="AN23" s="169">
        <v>-0.33</v>
      </c>
      <c r="AO23" s="169">
        <v>-0.27</v>
      </c>
      <c r="AP23" s="169">
        <v>-0.34</v>
      </c>
      <c r="AQ23" s="169">
        <v>-0.27</v>
      </c>
      <c r="AR23" s="169">
        <v>-0.2</v>
      </c>
      <c r="AS23" s="169">
        <v>-0.13</v>
      </c>
      <c r="AT23" s="169">
        <v>-0.16</v>
      </c>
      <c r="AU23" s="169">
        <v>-0.11</v>
      </c>
      <c r="AV23" s="169">
        <v>-0.14000000000000001</v>
      </c>
      <c r="AW23" s="169">
        <v>-0.08</v>
      </c>
      <c r="AX23" s="210">
        <v>-0.17</v>
      </c>
      <c r="AY23" s="169">
        <v>-0.1</v>
      </c>
      <c r="AZ23" s="157">
        <v>-0.12</v>
      </c>
      <c r="BA23" s="158">
        <v>-0.04</v>
      </c>
      <c r="BB23" s="169">
        <v>-1.1000000000000001</v>
      </c>
      <c r="BC23" s="158">
        <v>-0.05</v>
      </c>
      <c r="BD23" s="169">
        <v>-0.12</v>
      </c>
      <c r="BE23" s="219">
        <v>-0.05</v>
      </c>
      <c r="BF23" s="169">
        <v>-0.16</v>
      </c>
      <c r="BG23" s="219">
        <v>-0.08</v>
      </c>
      <c r="BH23" s="169">
        <v>-0.21</v>
      </c>
      <c r="BI23" s="219">
        <v>-0.11</v>
      </c>
      <c r="BJ23" s="169">
        <v>-0.16</v>
      </c>
      <c r="BK23" s="221">
        <v>-0.08</v>
      </c>
      <c r="BL23" s="169">
        <v>-0.17</v>
      </c>
      <c r="BM23" s="221">
        <v>-0.09</v>
      </c>
    </row>
    <row r="24" spans="1:66">
      <c r="A24" t="s">
        <v>183</v>
      </c>
      <c r="B24" s="136" t="s">
        <v>174</v>
      </c>
      <c r="C24" t="s">
        <v>316</v>
      </c>
      <c r="D24" t="s">
        <v>263</v>
      </c>
      <c r="E24" s="219">
        <f t="shared" si="20"/>
        <v>0.4</v>
      </c>
      <c r="F24" s="190">
        <f t="shared" si="20"/>
        <v>2</v>
      </c>
      <c r="G24">
        <f t="shared" si="0"/>
        <v>1</v>
      </c>
      <c r="H24" s="138">
        <f t="shared" si="21"/>
        <v>-1.6</v>
      </c>
      <c r="I24" s="136">
        <f t="shared" si="22"/>
        <v>0</v>
      </c>
      <c r="J24" s="140">
        <f t="shared" ref="J24:J33" si="31">Q24</f>
        <v>0.4</v>
      </c>
      <c r="K24" s="140">
        <f t="shared" si="29"/>
        <v>0.4</v>
      </c>
      <c r="L24" s="140">
        <f t="shared" si="30"/>
        <v>0.4</v>
      </c>
      <c r="M24" s="139">
        <f t="shared" si="24"/>
        <v>-1.2499999999999998</v>
      </c>
      <c r="N24" s="139"/>
      <c r="O24" s="139">
        <f t="shared" si="19"/>
        <v>2.0000000000000018</v>
      </c>
      <c r="P24" s="138">
        <f>INDEX('OBS data OUTSIDE'!$E$3:$AA$54,'OBS data OUTSIDE'!D24,$P$2)</f>
        <v>0.45</v>
      </c>
      <c r="Q24" s="196">
        <f>TREND('OBS data OUTSIDE'!$R24:$S24,'OBS data OUTSIDE'!$R$56:$S$56,Q$2)-$P24+$E24</f>
        <v>0.4</v>
      </c>
      <c r="R24" s="196">
        <f>TREND('OBS data OUTSIDE'!$R24:$S24,'OBS data OUTSIDE'!$R$56:$S$56,R$2)-$P24+$E24</f>
        <v>0.4</v>
      </c>
      <c r="S24" s="196">
        <f>TREND('OBS data OUTSIDE'!$R24:$S24,'OBS data OUTSIDE'!$R$56:$S$56,S$2)-$P24+$E24</f>
        <v>0.4</v>
      </c>
      <c r="T24" s="136"/>
      <c r="U24" s="136"/>
      <c r="V24" s="151">
        <f>$AA24-AB24</f>
        <v>1.6</v>
      </c>
      <c r="W24" s="136">
        <f>$AA24-AC24</f>
        <v>1.6099999999999999</v>
      </c>
      <c r="X24" s="136">
        <f t="shared" si="27"/>
        <v>1</v>
      </c>
      <c r="Y24" s="136">
        <f t="shared" si="28"/>
        <v>1</v>
      </c>
      <c r="Z24" s="136">
        <f>AB24</f>
        <v>0.4</v>
      </c>
      <c r="AA24" s="174">
        <v>2</v>
      </c>
      <c r="AB24" s="139">
        <f>MAX(BL24:BM24)</f>
        <v>0.4</v>
      </c>
      <c r="AC24" s="196">
        <f>MIN(BL24:BM24)</f>
        <v>0.39</v>
      </c>
      <c r="AD24" s="196">
        <f t="shared" si="13"/>
        <v>-1</v>
      </c>
      <c r="AE24" s="196">
        <f t="shared" si="14"/>
        <v>0</v>
      </c>
      <c r="AF24" s="196"/>
      <c r="AG24" s="139"/>
      <c r="AH24" s="157"/>
      <c r="AI24" s="99"/>
      <c r="AJ24" s="158">
        <v>0.19</v>
      </c>
      <c r="AL24" s="157">
        <v>0.2</v>
      </c>
      <c r="AM24" s="158">
        <v>0.2</v>
      </c>
      <c r="AN24" s="169">
        <v>0.22</v>
      </c>
      <c r="AO24" s="169">
        <v>0.21</v>
      </c>
      <c r="AP24" s="169">
        <v>0.24</v>
      </c>
      <c r="AQ24" s="169">
        <v>0.25</v>
      </c>
      <c r="AR24" s="169">
        <v>0.27</v>
      </c>
      <c r="AS24" s="169">
        <v>0.28000000000000003</v>
      </c>
      <c r="AT24" s="169">
        <v>0.3</v>
      </c>
      <c r="AU24" s="169">
        <v>0.31</v>
      </c>
      <c r="AV24" s="169">
        <v>0.33</v>
      </c>
      <c r="AW24" s="169">
        <v>0.34</v>
      </c>
      <c r="AX24" s="210">
        <v>0.36</v>
      </c>
      <c r="AY24" s="169">
        <v>0.36</v>
      </c>
      <c r="AZ24" s="157">
        <v>0.38</v>
      </c>
      <c r="BA24" s="158">
        <v>0.38</v>
      </c>
      <c r="BB24" s="169">
        <v>0.41</v>
      </c>
      <c r="BC24" s="158">
        <v>0.41</v>
      </c>
      <c r="BD24" s="169">
        <v>0.42</v>
      </c>
      <c r="BE24" s="219">
        <v>0.43</v>
      </c>
      <c r="BF24" s="169">
        <v>0.43</v>
      </c>
      <c r="BG24" s="219">
        <v>0.44</v>
      </c>
      <c r="BH24" s="169">
        <v>0.44</v>
      </c>
      <c r="BI24" s="219">
        <v>0.45</v>
      </c>
      <c r="BJ24" s="169">
        <v>0.44</v>
      </c>
      <c r="BK24" s="221">
        <v>0.45</v>
      </c>
      <c r="BL24" s="169">
        <v>0.39</v>
      </c>
      <c r="BM24" s="221">
        <v>0.4</v>
      </c>
    </row>
    <row r="25" spans="1:66">
      <c r="A25" t="s">
        <v>262</v>
      </c>
      <c r="B25" s="137" t="s">
        <v>164</v>
      </c>
      <c r="C25" s="136" t="s">
        <v>336</v>
      </c>
      <c r="D25" s="136" t="s">
        <v>305</v>
      </c>
      <c r="E25" s="140">
        <f t="shared" si="20"/>
        <v>0.23</v>
      </c>
      <c r="F25" s="190">
        <f t="shared" si="20"/>
        <v>2</v>
      </c>
      <c r="G25">
        <f t="shared" si="0"/>
        <v>1</v>
      </c>
      <c r="H25" s="138">
        <f t="shared" si="21"/>
        <v>-1.77</v>
      </c>
      <c r="I25" s="136">
        <f t="shared" si="22"/>
        <v>1</v>
      </c>
      <c r="J25" s="140">
        <f t="shared" si="31"/>
        <v>0.23</v>
      </c>
      <c r="K25" s="140">
        <f t="shared" si="29"/>
        <v>0.23</v>
      </c>
      <c r="L25" s="140">
        <f t="shared" si="30"/>
        <v>0.23</v>
      </c>
      <c r="M25" s="139">
        <f t="shared" si="24"/>
        <v>-1.0000000000000002</v>
      </c>
      <c r="N25" s="139"/>
      <c r="O25" s="139">
        <f t="shared" si="19"/>
        <v>1.9999999999999991</v>
      </c>
      <c r="P25" s="138">
        <f>INDEX('OBS data INSIDE'!$E$3:$AA$54,'OBS data INSIDE'!D25,$P$2)</f>
        <v>0.27</v>
      </c>
      <c r="Q25" s="196">
        <f>TREND('OBS data INSIDE'!$R25:$S25,'OBS data INSIDE'!$R$56:$S$56,Q$2)-$P25+$E25</f>
        <v>0.23</v>
      </c>
      <c r="R25" s="196">
        <f>TREND('OBS data INSIDE'!$R25:$S25,'OBS data INSIDE'!$R$56:$S$56,R$2)-$P25+$E25</f>
        <v>0.23</v>
      </c>
      <c r="S25" s="196">
        <f>TREND('OBS data INSIDE'!$R25:$S25,'OBS data INSIDE'!$R$56:$S$56,S$2)-$P25+$E25</f>
        <v>0.23</v>
      </c>
      <c r="T25" s="136"/>
      <c r="U25" s="136"/>
      <c r="V25" s="151">
        <f>$AA25-AB25</f>
        <v>1.77</v>
      </c>
      <c r="W25" s="136">
        <f>$AA25-AC25</f>
        <v>1.77</v>
      </c>
      <c r="X25" s="136">
        <f t="shared" si="27"/>
        <v>1</v>
      </c>
      <c r="Y25" s="136">
        <f t="shared" si="28"/>
        <v>1</v>
      </c>
      <c r="Z25" s="136">
        <f>AB25</f>
        <v>0.23</v>
      </c>
      <c r="AA25" s="174">
        <v>2</v>
      </c>
      <c r="AB25" s="139">
        <f>MAX(BL25:BM25)</f>
        <v>0.23</v>
      </c>
      <c r="AC25" s="196">
        <f>MIN(BL25:BM25)</f>
        <v>0.23</v>
      </c>
      <c r="AD25" s="196">
        <f t="shared" si="13"/>
        <v>-1</v>
      </c>
      <c r="AE25" s="196">
        <f t="shared" si="14"/>
        <v>0</v>
      </c>
      <c r="AF25" s="196"/>
      <c r="AG25" s="139"/>
      <c r="AH25" s="157"/>
      <c r="AI25" s="99"/>
      <c r="AJ25" s="158">
        <v>0</v>
      </c>
      <c r="AL25" s="157">
        <v>0.04</v>
      </c>
      <c r="AM25" s="158"/>
      <c r="AN25" s="169">
        <v>0.04</v>
      </c>
      <c r="AP25" s="169">
        <v>0.06</v>
      </c>
      <c r="AR25" s="169">
        <v>0.11</v>
      </c>
      <c r="AT25" s="169">
        <v>0.16</v>
      </c>
      <c r="AV25" s="169">
        <v>0.18</v>
      </c>
      <c r="AX25" s="210">
        <v>0.2</v>
      </c>
      <c r="AY25" s="99"/>
      <c r="AZ25" s="157">
        <v>0.22</v>
      </c>
      <c r="BA25" s="158"/>
      <c r="BB25" s="169">
        <v>0.24</v>
      </c>
      <c r="BC25" s="158"/>
      <c r="BD25" s="169">
        <v>0.27</v>
      </c>
      <c r="BE25" s="140"/>
      <c r="BF25" s="169">
        <v>0.27</v>
      </c>
      <c r="BG25" s="140"/>
      <c r="BH25" s="169">
        <v>0.27</v>
      </c>
      <c r="BI25" s="140"/>
      <c r="BJ25" s="169">
        <v>0.27</v>
      </c>
      <c r="BL25" s="193">
        <v>0.23</v>
      </c>
      <c r="BM25" s="192" t="s">
        <v>405</v>
      </c>
    </row>
    <row r="26" spans="1:66">
      <c r="A26" s="136" t="s">
        <v>284</v>
      </c>
      <c r="B26" s="186" t="s">
        <v>165</v>
      </c>
      <c r="C26" s="136" t="s">
        <v>285</v>
      </c>
      <c r="D26" s="136" t="s">
        <v>285</v>
      </c>
      <c r="E26" s="140">
        <f t="shared" si="20"/>
        <v>-0.24</v>
      </c>
      <c r="F26" s="190">
        <f t="shared" si="20"/>
        <v>2</v>
      </c>
      <c r="G26">
        <f t="shared" si="0"/>
        <v>1</v>
      </c>
      <c r="H26" s="138">
        <f t="shared" si="21"/>
        <v>-2.2400000000000002</v>
      </c>
      <c r="I26" s="136">
        <f t="shared" si="22"/>
        <v>2</v>
      </c>
      <c r="J26" s="140">
        <f t="shared" si="31"/>
        <v>-0.24</v>
      </c>
      <c r="K26" s="140">
        <f t="shared" si="29"/>
        <v>-0.24</v>
      </c>
      <c r="L26" s="140">
        <f t="shared" si="30"/>
        <v>-0.24</v>
      </c>
      <c r="M26" s="139">
        <f t="shared" si="24"/>
        <v>2.0000000000000004</v>
      </c>
      <c r="N26" s="139"/>
      <c r="O26" s="139">
        <f t="shared" si="19"/>
        <v>-7.0000000000000009</v>
      </c>
      <c r="P26" s="138">
        <f>INDEX('OBS data INSIDE'!$E$3:$AA$54,'OBS data INSIDE'!D26,$P$2)</f>
        <v>-0.32</v>
      </c>
      <c r="Q26" s="196">
        <f>TREND('OBS data INSIDE'!$R26:$S26,'OBS data INSIDE'!$R$56:$S$56,Q$2)-$P26+$E26</f>
        <v>-0.24</v>
      </c>
      <c r="R26" s="196">
        <f>TREND('OBS data INSIDE'!$R26:$S26,'OBS data INSIDE'!$R$56:$S$56,R$2)-$P26+$E26</f>
        <v>-0.24</v>
      </c>
      <c r="S26" s="196">
        <f>TREND('OBS data INSIDE'!$R26:$S26,'OBS data INSIDE'!$R$56:$S$56,S$2)-$P26+$E26</f>
        <v>-0.24</v>
      </c>
      <c r="T26" s="136"/>
      <c r="U26" s="150" t="s">
        <v>342</v>
      </c>
      <c r="V26" s="151">
        <f>$AA26-AB26</f>
        <v>2.2400000000000002</v>
      </c>
      <c r="W26" s="136">
        <f>$AA26-AC26</f>
        <v>2.2400000000000002</v>
      </c>
      <c r="X26" s="136">
        <f t="shared" si="27"/>
        <v>1</v>
      </c>
      <c r="Y26" s="136">
        <f t="shared" si="28"/>
        <v>1</v>
      </c>
      <c r="Z26" s="136">
        <f>AB26</f>
        <v>-0.24</v>
      </c>
      <c r="AA26" s="174">
        <v>2</v>
      </c>
      <c r="AB26" s="139">
        <f>MAX(BL26:BM26)</f>
        <v>-0.24</v>
      </c>
      <c r="AC26" s="196">
        <f>MIN(BL26:BM26)</f>
        <v>-0.24</v>
      </c>
      <c r="AD26" s="196">
        <f t="shared" si="13"/>
        <v>-1</v>
      </c>
      <c r="AE26" s="196">
        <f t="shared" si="14"/>
        <v>0</v>
      </c>
      <c r="AF26" s="196"/>
      <c r="AG26" s="139"/>
      <c r="AH26" s="157"/>
      <c r="AI26" s="99"/>
      <c r="AJ26" s="158">
        <v>-0.4</v>
      </c>
      <c r="AL26" s="157">
        <v>-0.3</v>
      </c>
      <c r="AM26" s="158"/>
      <c r="AN26" s="169">
        <v>-0.55000000000000004</v>
      </c>
      <c r="AO26" s="169">
        <v>1.1200000000000001</v>
      </c>
      <c r="AP26" s="169">
        <v>-0.6</v>
      </c>
      <c r="AQ26" s="169">
        <v>0.78</v>
      </c>
      <c r="AR26" s="169">
        <v>-0.2</v>
      </c>
      <c r="AS26" s="169">
        <v>1.1399999999999999</v>
      </c>
      <c r="AT26" s="169">
        <v>-0.2</v>
      </c>
      <c r="AU26" s="169">
        <v>1.24</v>
      </c>
      <c r="AV26" s="169">
        <v>-0.2</v>
      </c>
      <c r="AX26" s="210">
        <v>-0.18</v>
      </c>
      <c r="AY26" s="99"/>
      <c r="AZ26" s="157">
        <v>-0.25</v>
      </c>
      <c r="BA26" s="158"/>
      <c r="BB26" s="169">
        <v>-0.12</v>
      </c>
      <c r="BC26" s="158"/>
      <c r="BD26" s="169">
        <v>-0.16</v>
      </c>
      <c r="BE26" s="140"/>
      <c r="BF26">
        <v>-0.3</v>
      </c>
      <c r="BG26" s="140"/>
      <c r="BH26" s="169">
        <v>-0.32</v>
      </c>
      <c r="BI26" s="140"/>
      <c r="BJ26" s="169">
        <v>-0.32</v>
      </c>
      <c r="BL26" s="169">
        <v>-0.24</v>
      </c>
    </row>
    <row r="27" spans="1:66">
      <c r="A27" s="136" t="s">
        <v>289</v>
      </c>
      <c r="B27" s="136" t="s">
        <v>168</v>
      </c>
      <c r="C27" s="136" t="s">
        <v>317</v>
      </c>
      <c r="D27" s="136" t="s">
        <v>290</v>
      </c>
      <c r="E27" s="219">
        <f t="shared" si="20"/>
        <v>1.28</v>
      </c>
      <c r="F27" s="190">
        <f t="shared" si="20"/>
        <v>2</v>
      </c>
      <c r="G27">
        <f t="shared" si="0"/>
        <v>2</v>
      </c>
      <c r="H27" s="138">
        <f t="shared" si="21"/>
        <v>-0.93000000000000016</v>
      </c>
      <c r="I27" s="136">
        <f t="shared" si="22"/>
        <v>0</v>
      </c>
      <c r="J27" s="140">
        <f t="shared" si="31"/>
        <v>1.21</v>
      </c>
      <c r="K27" s="140">
        <f t="shared" si="29"/>
        <v>1.1399999999999999</v>
      </c>
      <c r="L27" s="140">
        <f t="shared" si="30"/>
        <v>1.0699999999999998</v>
      </c>
      <c r="M27" s="139">
        <f t="shared" si="24"/>
        <v>-2.4999999999999964</v>
      </c>
      <c r="N27" s="139"/>
      <c r="O27" s="139">
        <f t="shared" si="19"/>
        <v>0</v>
      </c>
      <c r="P27" s="138">
        <f>INDEX('OBS data OUTSIDE'!$E$3:$AA$54,'OBS data OUTSIDE'!D27,$P$2)</f>
        <v>1.3800000000000001</v>
      </c>
      <c r="Q27" s="196">
        <f>TREND('OBS data OUTSIDE'!$R27:$S27,'OBS data OUTSIDE'!$R$56:$S$56,Q$2)-$P27+$E27</f>
        <v>1.21</v>
      </c>
      <c r="R27" s="196">
        <f>TREND('OBS data OUTSIDE'!$R27:$S27,'OBS data OUTSIDE'!$R$56:$S$56,R$2)-$P27+$E27</f>
        <v>1.1399999999999999</v>
      </c>
      <c r="S27" s="196">
        <f>TREND('OBS data OUTSIDE'!$R27:$S27,'OBS data OUTSIDE'!$R$56:$S$56,S$2)-$P27+$E27</f>
        <v>1.0699999999999998</v>
      </c>
      <c r="T27" s="136"/>
      <c r="U27" s="150"/>
      <c r="V27" s="151">
        <f>$AA27-AB27</f>
        <v>0.72</v>
      </c>
      <c r="W27" s="136">
        <f>$AA27-AC27</f>
        <v>1.19</v>
      </c>
      <c r="X27" s="136">
        <f t="shared" si="27"/>
        <v>2</v>
      </c>
      <c r="Y27" s="136">
        <f t="shared" si="28"/>
        <v>1</v>
      </c>
      <c r="Z27" s="136">
        <f>AB27</f>
        <v>1.28</v>
      </c>
      <c r="AA27" s="174">
        <v>2</v>
      </c>
      <c r="AB27" s="139">
        <f>MAX(BL27:BM27)</f>
        <v>1.28</v>
      </c>
      <c r="AC27" s="196">
        <f>MIN(BL27:BM27)</f>
        <v>0.81</v>
      </c>
      <c r="AD27" s="196">
        <f t="shared" si="13"/>
        <v>-1</v>
      </c>
      <c r="AE27" s="196">
        <f t="shared" si="14"/>
        <v>11.200000000000017</v>
      </c>
      <c r="AF27" s="196"/>
      <c r="AG27" s="139"/>
      <c r="AH27" s="157"/>
      <c r="AI27" s="99"/>
      <c r="AJ27" s="158"/>
      <c r="AL27" s="170">
        <v>0.77</v>
      </c>
      <c r="AM27" s="166">
        <v>1.3</v>
      </c>
      <c r="AN27" s="169">
        <v>0.8</v>
      </c>
      <c r="AO27" s="169">
        <v>1.36</v>
      </c>
      <c r="AP27" s="169">
        <v>0.87</v>
      </c>
      <c r="AQ27" s="169">
        <v>1.27</v>
      </c>
      <c r="AR27" s="169">
        <v>0.91</v>
      </c>
      <c r="AS27" s="169">
        <v>1.42</v>
      </c>
      <c r="AT27" s="193">
        <v>0.95</v>
      </c>
      <c r="AU27" s="193">
        <v>1.43</v>
      </c>
      <c r="AV27" s="193">
        <v>0.97</v>
      </c>
      <c r="AW27" s="150">
        <v>1.45</v>
      </c>
      <c r="AX27" s="212">
        <v>0.98</v>
      </c>
      <c r="AY27" s="193">
        <v>1.46</v>
      </c>
      <c r="AZ27" s="212">
        <v>0.98</v>
      </c>
      <c r="BA27" s="193">
        <v>1.46</v>
      </c>
      <c r="BB27" s="212">
        <v>0.98</v>
      </c>
      <c r="BC27" s="193">
        <v>1.46</v>
      </c>
      <c r="BD27" s="170">
        <f t="shared" ref="BD27:BI27" si="32">BD16-BB16+BB27</f>
        <v>0.99</v>
      </c>
      <c r="BE27" s="170">
        <f t="shared" si="32"/>
        <v>1.45</v>
      </c>
      <c r="BF27" s="170">
        <f t="shared" si="32"/>
        <v>0.98</v>
      </c>
      <c r="BG27" s="170">
        <f t="shared" si="32"/>
        <v>1.4300000000000002</v>
      </c>
      <c r="BH27" s="170">
        <f t="shared" si="32"/>
        <v>0.97</v>
      </c>
      <c r="BI27" s="170">
        <f t="shared" si="32"/>
        <v>1.4100000000000001</v>
      </c>
      <c r="BJ27" s="170">
        <f t="shared" ref="BJ27" si="33">BJ16-BH16+BH27</f>
        <v>0.90999999999999992</v>
      </c>
      <c r="BK27" s="170">
        <f t="shared" ref="BK27" si="34">BK16-BI16+BI27</f>
        <v>1.3800000000000001</v>
      </c>
      <c r="BL27" s="170">
        <f t="shared" ref="BL27" si="35">BL16-BJ16+BJ27</f>
        <v>0.81</v>
      </c>
      <c r="BM27" s="170">
        <f t="shared" ref="BM27" si="36">BM16-BK16+BK27</f>
        <v>1.28</v>
      </c>
      <c r="BN27" s="170" t="s">
        <v>389</v>
      </c>
    </row>
    <row r="28" spans="1:66">
      <c r="A28" s="192" t="s">
        <v>352</v>
      </c>
      <c r="B28" s="186" t="s">
        <v>366</v>
      </c>
      <c r="C28" s="192" t="s">
        <v>354</v>
      </c>
      <c r="D28" s="192" t="s">
        <v>358</v>
      </c>
      <c r="E28" s="140">
        <f t="shared" ref="E28:F33" si="37">Z28</f>
        <v>-0.96</v>
      </c>
      <c r="F28" s="190">
        <f t="shared" si="20"/>
        <v>1</v>
      </c>
      <c r="G28">
        <f>Y28</f>
        <v>1</v>
      </c>
      <c r="H28" s="138">
        <f t="shared" si="21"/>
        <v>-1.5399999999999996</v>
      </c>
      <c r="I28" s="136">
        <f t="shared" si="22"/>
        <v>2</v>
      </c>
      <c r="J28" s="140">
        <f t="shared" si="31"/>
        <v>-0.81999999999999973</v>
      </c>
      <c r="K28" s="140">
        <f t="shared" si="29"/>
        <v>-0.6799999999999996</v>
      </c>
      <c r="L28" s="140">
        <f t="shared" si="30"/>
        <v>-0.53999999999999948</v>
      </c>
      <c r="M28" s="139">
        <f t="shared" si="24"/>
        <v>1.5000000000000013</v>
      </c>
      <c r="N28" s="139"/>
      <c r="O28" s="139">
        <f t="shared" si="19"/>
        <v>6.9999999999999947</v>
      </c>
      <c r="P28" s="138">
        <f>INDEX('OBS data INSIDE'!$E$3:$AA$54,'OBS data INSIDE'!D28,$P$2)</f>
        <v>-1.02</v>
      </c>
      <c r="Q28" s="196">
        <f>TREND('OBS data INSIDE'!$R28:$S28,'OBS data INSIDE'!$R$56:$S$56,Q$2)-$P28+$E28</f>
        <v>-0.81999999999999973</v>
      </c>
      <c r="R28" s="196">
        <f>TREND('OBS data INSIDE'!$R28:$S28,'OBS data INSIDE'!$R$56:$S$56,R$2)-$P28+$E28</f>
        <v>-0.6799999999999996</v>
      </c>
      <c r="S28" s="196">
        <f>TREND('OBS data INSIDE'!$R28:$S28,'OBS data INSIDE'!$R$56:$S$56,S$2)-$P28+$E28</f>
        <v>-0.53999999999999948</v>
      </c>
      <c r="T28" s="136"/>
      <c r="U28" s="150" t="s">
        <v>368</v>
      </c>
      <c r="V28" s="151">
        <f>$AA28-AB28</f>
        <v>1.96</v>
      </c>
      <c r="W28" s="136">
        <f>$AA28-AC28</f>
        <v>1.96</v>
      </c>
      <c r="X28" s="136">
        <f t="shared" ref="X28:X31" si="38">IF(V28&gt;0.8,1,IF(V28&gt;0.5,2,IF(V28&gt;0.3,3,IF(V28&gt;0.1,4,IF(V28&gt;0,5,6)))))</f>
        <v>1</v>
      </c>
      <c r="Y28" s="136">
        <f t="shared" ref="Y28:Y31" si="39">IF(W28&gt;0.8,1,IF(W28&gt;0.5,2,IF(W28&gt;0.3,3,IF(W28&gt;0.1,4,IF(W28&gt;0,5,6)))))</f>
        <v>1</v>
      </c>
      <c r="Z28" s="136">
        <f>AB28</f>
        <v>-0.96</v>
      </c>
      <c r="AA28" s="174">
        <v>1</v>
      </c>
      <c r="AB28" s="139">
        <f>MAX(BL28:BM28)</f>
        <v>-0.96</v>
      </c>
      <c r="AC28" s="196">
        <f>MIN(BL28:BM28)</f>
        <v>-0.96</v>
      </c>
      <c r="AD28" s="196">
        <f t="shared" si="13"/>
        <v>-1</v>
      </c>
      <c r="AE28" s="196">
        <f t="shared" si="14"/>
        <v>0</v>
      </c>
      <c r="AF28" s="196"/>
      <c r="AG28" s="139"/>
      <c r="AH28" s="157"/>
      <c r="AI28" s="99"/>
      <c r="AJ28" s="158"/>
      <c r="AL28" s="170"/>
      <c r="AM28" s="166"/>
      <c r="AN28" s="169"/>
      <c r="AO28" s="169"/>
      <c r="AP28" s="169"/>
      <c r="AQ28" s="169"/>
      <c r="AR28" s="169"/>
      <c r="AS28" s="169"/>
      <c r="AT28" s="169">
        <v>-1.2</v>
      </c>
      <c r="AU28" s="169"/>
      <c r="AV28">
        <v>-1.03</v>
      </c>
      <c r="AX28" s="210">
        <v>-0.97</v>
      </c>
      <c r="AY28" s="99"/>
      <c r="AZ28" s="157">
        <v>-0.9</v>
      </c>
      <c r="BA28" s="158"/>
      <c r="BB28" s="169">
        <v>-0.89</v>
      </c>
      <c r="BC28" s="158"/>
      <c r="BD28" s="169">
        <v>-0.93</v>
      </c>
      <c r="BE28" s="140"/>
      <c r="BF28">
        <v>-1.02</v>
      </c>
      <c r="BG28" s="140"/>
      <c r="BH28">
        <v>-1.08</v>
      </c>
      <c r="BI28" s="140"/>
      <c r="BJ28" s="169">
        <v>-1.02</v>
      </c>
      <c r="BL28" s="169">
        <v>-0.96</v>
      </c>
    </row>
    <row r="29" spans="1:66">
      <c r="A29" s="192" t="s">
        <v>353</v>
      </c>
      <c r="B29" s="136" t="s">
        <v>256</v>
      </c>
      <c r="C29" s="192" t="s">
        <v>355</v>
      </c>
      <c r="D29" s="192" t="s">
        <v>359</v>
      </c>
      <c r="E29" s="140">
        <f t="shared" si="37"/>
        <v>-0.35</v>
      </c>
      <c r="F29" s="190">
        <f t="shared" si="20"/>
        <v>2</v>
      </c>
      <c r="G29">
        <f>Y29</f>
        <v>1</v>
      </c>
      <c r="H29" s="138">
        <f t="shared" si="21"/>
        <v>-3.1900000000000004</v>
      </c>
      <c r="I29" s="136">
        <f t="shared" si="22"/>
        <v>2</v>
      </c>
      <c r="J29" s="140">
        <f t="shared" si="31"/>
        <v>-0.63000000000000012</v>
      </c>
      <c r="K29" s="140">
        <f t="shared" si="29"/>
        <v>-0.91</v>
      </c>
      <c r="L29" s="140">
        <f t="shared" si="30"/>
        <v>-1.1900000000000004</v>
      </c>
      <c r="M29" s="139">
        <f t="shared" si="24"/>
        <v>1.7500000000000002</v>
      </c>
      <c r="N29" s="139"/>
      <c r="O29" s="139">
        <f t="shared" si="19"/>
        <v>3.9999999999999982</v>
      </c>
      <c r="P29" s="138">
        <f>INDEX('OBS data INSIDE'!$E$3:$AA$54,'OBS data INSIDE'!D29,$P$2)</f>
        <v>-0.42</v>
      </c>
      <c r="Q29" s="196">
        <f>TREND('OBS data INSIDE'!$R29:$S29,'OBS data INSIDE'!$R$56:$S$56,Q$2)-$P29+$E29</f>
        <v>-0.63000000000000012</v>
      </c>
      <c r="R29" s="196">
        <f>TREND('OBS data INSIDE'!$R29:$S29,'OBS data INSIDE'!$R$56:$S$56,R$2)-$P29+$E29</f>
        <v>-0.91</v>
      </c>
      <c r="S29" s="196">
        <f>TREND('OBS data INSIDE'!$R29:$S29,'OBS data INSIDE'!$R$56:$S$56,S$2)-$P29+$E29</f>
        <v>-1.1900000000000004</v>
      </c>
      <c r="T29" s="136"/>
      <c r="U29" s="150" t="s">
        <v>368</v>
      </c>
      <c r="V29" s="151">
        <f>$AA29-AB29</f>
        <v>2.35</v>
      </c>
      <c r="W29" s="136">
        <f>$AA29-AC29</f>
        <v>2.35</v>
      </c>
      <c r="X29" s="136">
        <f t="shared" si="38"/>
        <v>1</v>
      </c>
      <c r="Y29" s="136">
        <f t="shared" si="39"/>
        <v>1</v>
      </c>
      <c r="Z29" s="136">
        <f>AB29</f>
        <v>-0.35</v>
      </c>
      <c r="AA29" s="174">
        <v>2</v>
      </c>
      <c r="AB29" s="139">
        <f>MAX(BL29:BM29)</f>
        <v>-0.35</v>
      </c>
      <c r="AC29" s="196">
        <f>MIN(BL29:BM29)</f>
        <v>-0.35</v>
      </c>
      <c r="AD29" s="196">
        <f t="shared" si="13"/>
        <v>-1</v>
      </c>
      <c r="AE29" s="196">
        <f t="shared" si="14"/>
        <v>0</v>
      </c>
      <c r="AF29" s="196"/>
      <c r="AG29" s="139"/>
      <c r="AH29" s="157"/>
      <c r="AI29" s="99"/>
      <c r="AJ29" s="158"/>
      <c r="AL29" s="170"/>
      <c r="AM29" s="166"/>
      <c r="AN29" s="169"/>
      <c r="AO29" s="169"/>
      <c r="AP29" s="169"/>
      <c r="AQ29" s="169"/>
      <c r="AR29" s="169"/>
      <c r="AS29" s="169"/>
      <c r="AT29" s="169">
        <v>-0.45</v>
      </c>
      <c r="AU29" s="169"/>
      <c r="AV29">
        <v>-0.36</v>
      </c>
      <c r="AX29" s="210">
        <v>-0.32</v>
      </c>
      <c r="AY29" s="99"/>
      <c r="AZ29" s="157">
        <v>-0.28000000000000003</v>
      </c>
      <c r="BA29" s="158"/>
      <c r="BB29" s="169">
        <v>-0.28000000000000003</v>
      </c>
      <c r="BC29" s="158"/>
      <c r="BD29" s="169">
        <v>-0.15</v>
      </c>
      <c r="BE29" s="140"/>
      <c r="BF29">
        <v>-0.27</v>
      </c>
      <c r="BG29" s="140"/>
      <c r="BH29">
        <v>-0.3</v>
      </c>
      <c r="BI29" s="140"/>
      <c r="BJ29" s="169">
        <v>-0.42</v>
      </c>
      <c r="BL29" s="169">
        <v>-0.35</v>
      </c>
    </row>
    <row r="30" spans="1:66">
      <c r="A30" s="192" t="s">
        <v>356</v>
      </c>
      <c r="B30" s="186" t="s">
        <v>169</v>
      </c>
      <c r="C30" s="192" t="s">
        <v>357</v>
      </c>
      <c r="D30" s="192" t="s">
        <v>360</v>
      </c>
      <c r="E30" s="140">
        <f t="shared" si="37"/>
        <v>0.53</v>
      </c>
      <c r="F30" s="190">
        <f t="shared" si="20"/>
        <v>2</v>
      </c>
      <c r="G30">
        <f t="shared" si="0"/>
        <v>1</v>
      </c>
      <c r="H30" s="138">
        <f t="shared" si="21"/>
        <v>-1.1199999999999997</v>
      </c>
      <c r="I30" s="136">
        <f t="shared" si="22"/>
        <v>0</v>
      </c>
      <c r="J30" s="140">
        <f t="shared" si="31"/>
        <v>0.64666666666666683</v>
      </c>
      <c r="K30" s="140">
        <f t="shared" si="29"/>
        <v>0.76333333333333353</v>
      </c>
      <c r="L30" s="140">
        <f t="shared" si="30"/>
        <v>0.88000000000000045</v>
      </c>
      <c r="M30" s="139">
        <f t="shared" si="24"/>
        <v>-3.25</v>
      </c>
      <c r="N30" s="139"/>
      <c r="O30" s="139">
        <f t="shared" si="19"/>
        <v>0</v>
      </c>
      <c r="P30" s="138">
        <f>INDEX('OBS data INSIDE'!$E$3:$AA$54,'OBS data INSIDE'!D30,$P$2)</f>
        <v>0.66</v>
      </c>
      <c r="Q30" s="196">
        <f>TREND('OBS data INSIDE'!$R30:$S30,'OBS data INSIDE'!$R$56:$S$56,Q$2)-$P30+$E30</f>
        <v>0.64666666666666683</v>
      </c>
      <c r="R30" s="196">
        <f>TREND('OBS data INSIDE'!$R30:$S30,'OBS data INSIDE'!$R$56:$S$56,R$2)-$P30+$E30</f>
        <v>0.76333333333333353</v>
      </c>
      <c r="S30" s="196">
        <f>TREND('OBS data INSIDE'!$R30:$S30,'OBS data INSIDE'!$R$56:$S$56,S$2)-$P30+$E30</f>
        <v>0.88000000000000045</v>
      </c>
      <c r="T30" s="136"/>
      <c r="U30" s="150" t="s">
        <v>367</v>
      </c>
      <c r="V30" s="151">
        <f>$AA30-AB30</f>
        <v>1.47</v>
      </c>
      <c r="W30" s="136">
        <f>$AA30-AC30</f>
        <v>1.47</v>
      </c>
      <c r="X30" s="136">
        <f t="shared" si="38"/>
        <v>1</v>
      </c>
      <c r="Y30" s="136">
        <f t="shared" si="39"/>
        <v>1</v>
      </c>
      <c r="Z30" s="136">
        <f>AB30</f>
        <v>0.53</v>
      </c>
      <c r="AA30" s="174">
        <v>2</v>
      </c>
      <c r="AB30" s="139">
        <f>MAX(BL30:BM30)</f>
        <v>0.53</v>
      </c>
      <c r="AC30" s="196">
        <f>MIN(BL30:BM30)</f>
        <v>0.53</v>
      </c>
      <c r="AD30" s="196">
        <f t="shared" si="13"/>
        <v>-1</v>
      </c>
      <c r="AE30" s="196">
        <f t="shared" si="14"/>
        <v>0</v>
      </c>
      <c r="AF30" s="196"/>
      <c r="AG30" s="139"/>
      <c r="AH30" s="157"/>
      <c r="AI30" s="99"/>
      <c r="AJ30" s="158"/>
      <c r="AL30" s="170"/>
      <c r="AM30" s="166"/>
      <c r="AN30" s="169"/>
      <c r="AO30" s="169"/>
      <c r="AP30" s="169"/>
      <c r="AQ30" s="169"/>
      <c r="AR30" s="169"/>
      <c r="AS30" s="169"/>
      <c r="AT30" s="169">
        <v>0.54</v>
      </c>
      <c r="AU30" s="169"/>
      <c r="AV30">
        <v>0.56000000000000005</v>
      </c>
      <c r="AX30" s="210">
        <v>0.57999999999999996</v>
      </c>
      <c r="AY30" s="99"/>
      <c r="AZ30" s="157">
        <v>0.57999999999999996</v>
      </c>
      <c r="BA30" s="158"/>
      <c r="BB30" s="169">
        <v>0.6</v>
      </c>
      <c r="BC30" s="158"/>
      <c r="BD30" s="169">
        <v>0.61</v>
      </c>
      <c r="BE30" s="140"/>
      <c r="BF30">
        <v>0.61</v>
      </c>
      <c r="BG30" s="140"/>
      <c r="BH30">
        <v>0.61</v>
      </c>
      <c r="BI30" s="140"/>
      <c r="BJ30" s="169">
        <v>0.66</v>
      </c>
      <c r="BL30" s="169">
        <v>0.53</v>
      </c>
    </row>
    <row r="31" spans="1:66">
      <c r="A31" s="192" t="s">
        <v>369</v>
      </c>
      <c r="B31" s="136" t="s">
        <v>372</v>
      </c>
      <c r="C31" s="192" t="s">
        <v>370</v>
      </c>
      <c r="D31" s="192" t="s">
        <v>371</v>
      </c>
      <c r="E31" s="219">
        <f t="shared" si="37"/>
        <v>0.19</v>
      </c>
      <c r="F31" s="190">
        <f t="shared" si="37"/>
        <v>2</v>
      </c>
      <c r="G31">
        <f t="shared" si="0"/>
        <v>1</v>
      </c>
      <c r="H31" s="138">
        <f t="shared" si="21"/>
        <v>-1.88</v>
      </c>
      <c r="I31" s="136">
        <f t="shared" si="22"/>
        <v>2</v>
      </c>
      <c r="J31" s="140">
        <f t="shared" si="31"/>
        <v>0.16666666666666674</v>
      </c>
      <c r="K31" s="140">
        <f t="shared" si="29"/>
        <v>0.14333333333333342</v>
      </c>
      <c r="L31" s="140">
        <f t="shared" si="30"/>
        <v>0.12000000000000013</v>
      </c>
      <c r="M31" s="139">
        <f t="shared" si="24"/>
        <v>4.7499999999999982</v>
      </c>
      <c r="N31" s="139"/>
      <c r="O31" s="139">
        <f t="shared" si="19"/>
        <v>3.9999999999999813</v>
      </c>
      <c r="P31" s="138">
        <f>INDEX('OBS data OUTSIDE'!$E$3:$AA$54,'OBS data OUTSIDE'!D31,$P$2)</f>
        <v>0.2</v>
      </c>
      <c r="Q31" s="196">
        <f>TREND('OBS data OUTSIDE'!$R31:$S31,'OBS data OUTSIDE'!$R$56:$S$56,Q$2)-$P31+$E31</f>
        <v>0.16666666666666674</v>
      </c>
      <c r="R31" s="196">
        <f>TREND('OBS data OUTSIDE'!$R31:$S31,'OBS data OUTSIDE'!$R$56:$S$56,R$2)-$P31+$E31</f>
        <v>0.14333333333333342</v>
      </c>
      <c r="S31" s="196">
        <f>TREND('OBS data OUTSIDE'!$R31:$S31,'OBS data OUTSIDE'!$R$56:$S$56,S$2)-$P31+$E31</f>
        <v>0.12000000000000013</v>
      </c>
      <c r="T31" s="136"/>
      <c r="U31" s="150"/>
      <c r="V31" s="151">
        <f>$AA31-AB31</f>
        <v>1.81</v>
      </c>
      <c r="W31" s="192">
        <f>$AA31-AC31</f>
        <v>3.01</v>
      </c>
      <c r="X31" s="192">
        <f t="shared" si="38"/>
        <v>1</v>
      </c>
      <c r="Y31" s="192">
        <f t="shared" si="39"/>
        <v>1</v>
      </c>
      <c r="Z31" s="192">
        <f>AB31</f>
        <v>0.19</v>
      </c>
      <c r="AA31" s="174">
        <v>2</v>
      </c>
      <c r="AB31" s="139">
        <f>MAX(BL31:BM31)</f>
        <v>0.19</v>
      </c>
      <c r="AC31" s="196">
        <f>MIN(BL31:BM31)</f>
        <v>-1.01</v>
      </c>
      <c r="AD31" s="196">
        <f t="shared" si="13"/>
        <v>-1</v>
      </c>
      <c r="AE31" s="196">
        <f t="shared" si="14"/>
        <v>0</v>
      </c>
      <c r="AF31" s="196"/>
      <c r="AG31" s="139"/>
      <c r="AH31" s="157"/>
      <c r="AI31" s="99"/>
      <c r="AJ31" s="158"/>
      <c r="AL31" s="170"/>
      <c r="AM31" s="166"/>
      <c r="AN31" s="169"/>
      <c r="AO31" s="169"/>
      <c r="AP31" s="169"/>
      <c r="AQ31" s="169"/>
      <c r="AR31" s="169"/>
      <c r="AS31" s="169"/>
      <c r="AT31" s="169">
        <v>-1.74</v>
      </c>
      <c r="AU31" s="169">
        <v>0.1</v>
      </c>
      <c r="AV31">
        <v>-1.7</v>
      </c>
      <c r="AW31">
        <v>0.12</v>
      </c>
      <c r="AX31" s="210">
        <v>-1.64</v>
      </c>
      <c r="AY31" s="169">
        <v>0.18</v>
      </c>
      <c r="AZ31" s="157">
        <v>-1.6</v>
      </c>
      <c r="BA31" s="158">
        <v>0.18</v>
      </c>
      <c r="BB31" s="169">
        <v>-1.56</v>
      </c>
      <c r="BC31" s="158">
        <v>0.2</v>
      </c>
      <c r="BD31" s="169">
        <v>-1.5</v>
      </c>
      <c r="BE31" s="219">
        <v>0.19</v>
      </c>
      <c r="BF31" s="169">
        <v>-1.54</v>
      </c>
      <c r="BG31" s="219">
        <v>0.2</v>
      </c>
      <c r="BH31" s="169">
        <v>-1.59</v>
      </c>
      <c r="BI31" s="219">
        <v>0.21</v>
      </c>
      <c r="BJ31" s="169">
        <v>-1.2</v>
      </c>
      <c r="BK31" s="221">
        <v>0.2</v>
      </c>
      <c r="BL31" s="169">
        <v>-1.01</v>
      </c>
      <c r="BM31" s="221">
        <v>0.19</v>
      </c>
    </row>
    <row r="32" spans="1:66">
      <c r="A32" s="192" t="s">
        <v>392</v>
      </c>
      <c r="B32" s="192" t="s">
        <v>253</v>
      </c>
      <c r="C32" s="192" t="s">
        <v>393</v>
      </c>
      <c r="D32" s="192" t="s">
        <v>357</v>
      </c>
      <c r="E32" s="220">
        <f t="shared" si="37"/>
        <v>0.64</v>
      </c>
      <c r="F32" s="190">
        <f t="shared" ref="F32:F33" si="40">AA32</f>
        <v>3</v>
      </c>
      <c r="G32">
        <f t="shared" ref="G32:G33" si="41">X32</f>
        <v>1</v>
      </c>
      <c r="H32" s="138">
        <f t="shared" ref="H32:H33" si="42">L32-AA32</f>
        <v>-2.36</v>
      </c>
      <c r="I32" s="136">
        <f t="shared" si="22"/>
        <v>0</v>
      </c>
      <c r="J32" s="140">
        <f t="shared" si="31"/>
        <v>0.64</v>
      </c>
      <c r="K32" s="140">
        <f t="shared" si="29"/>
        <v>0.64</v>
      </c>
      <c r="L32" s="140">
        <f t="shared" si="30"/>
        <v>0.64</v>
      </c>
      <c r="M32" s="139">
        <f t="shared" si="24"/>
        <v>-1.7499999999999987</v>
      </c>
      <c r="N32" s="139"/>
      <c r="O32" s="139">
        <f t="shared" ref="O32:O33" si="43">(AZ32-AX32)*100</f>
        <v>0</v>
      </c>
      <c r="P32" s="138">
        <f>INDEX('OBS data INSIDE'!$E$3:$AA$54,'OBS data INSIDE'!D32,$P$2)</f>
        <v>0.71</v>
      </c>
      <c r="Q32" s="196">
        <f>TREND('OBS data INSIDE'!$R32:$S32,'OBS data INSIDE'!$R$56:$S$56,Q$2)-$P32+$E32</f>
        <v>0.64</v>
      </c>
      <c r="R32" s="196">
        <f>TREND('OBS data INSIDE'!$R32:$S32,'OBS data INSIDE'!$R$56:$S$56,R$2)-$P32+$E32</f>
        <v>0.64</v>
      </c>
      <c r="S32" s="196">
        <f>TREND('OBS data INSIDE'!$R32:$S32,'OBS data INSIDE'!$R$56:$S$56,S$2)-$P32+$E32</f>
        <v>0.64</v>
      </c>
      <c r="T32" s="136"/>
      <c r="U32" s="150"/>
      <c r="V32" s="151">
        <f>$AA32-AB32</f>
        <v>2.36</v>
      </c>
      <c r="W32" s="192">
        <f>$AA32-AC32</f>
        <v>2.36</v>
      </c>
      <c r="X32" s="192">
        <f t="shared" ref="X32:X33" si="44">IF(V32&gt;0.8,1,IF(V32&gt;0.5,2,IF(V32&gt;0.3,3,IF(V32&gt;0.1,4,IF(V32&gt;0,5,6)))))</f>
        <v>1</v>
      </c>
      <c r="Y32" s="192">
        <f t="shared" ref="Y32:Y33" si="45">IF(W32&gt;0.8,1,IF(W32&gt;0.5,2,IF(W32&gt;0.3,3,IF(W32&gt;0.1,4,IF(W32&gt;0,5,6)))))</f>
        <v>1</v>
      </c>
      <c r="Z32" s="192">
        <f>AB32</f>
        <v>0.64</v>
      </c>
      <c r="AA32" s="174">
        <v>3</v>
      </c>
      <c r="AB32" s="139">
        <f>MAX(BL32:BM32)</f>
        <v>0.64</v>
      </c>
      <c r="AC32" s="196">
        <f>MIN(BL32:BM32)</f>
        <v>0.64</v>
      </c>
      <c r="AD32" s="196">
        <f t="shared" si="13"/>
        <v>-1</v>
      </c>
      <c r="AE32" s="196">
        <f t="shared" si="14"/>
        <v>0</v>
      </c>
      <c r="AF32" s="196"/>
      <c r="AG32" s="139"/>
      <c r="AH32" s="157"/>
      <c r="AI32" s="99"/>
      <c r="AJ32" s="158"/>
      <c r="AL32" s="170"/>
      <c r="AM32" s="166"/>
      <c r="AN32" s="169"/>
      <c r="AO32" s="169"/>
      <c r="AP32" s="169"/>
      <c r="AQ32" s="169"/>
      <c r="AR32" s="169"/>
      <c r="AS32" s="169"/>
      <c r="AT32" s="169"/>
      <c r="AU32" s="169"/>
      <c r="AX32" s="210"/>
      <c r="AY32" s="169"/>
      <c r="AZ32" s="157"/>
      <c r="BA32" s="158"/>
      <c r="BB32" s="158">
        <v>0.7</v>
      </c>
      <c r="BC32" s="158"/>
      <c r="BD32" s="169">
        <v>0.71</v>
      </c>
      <c r="BE32" s="220"/>
      <c r="BF32" s="169">
        <v>0.72</v>
      </c>
      <c r="BG32" s="220"/>
      <c r="BH32" s="169">
        <v>0.71</v>
      </c>
      <c r="BI32" s="220"/>
      <c r="BJ32" s="169">
        <v>0.71</v>
      </c>
      <c r="BL32" s="169">
        <v>0.64</v>
      </c>
    </row>
    <row r="33" spans="1:66">
      <c r="A33" s="192" t="s">
        <v>394</v>
      </c>
      <c r="B33" s="218" t="s">
        <v>395</v>
      </c>
      <c r="C33" s="192" t="s">
        <v>396</v>
      </c>
      <c r="D33" s="192" t="s">
        <v>397</v>
      </c>
      <c r="E33" s="220">
        <f t="shared" si="37"/>
        <v>1.1599999999999999</v>
      </c>
      <c r="F33" s="190">
        <f t="shared" si="40"/>
        <v>4</v>
      </c>
      <c r="G33">
        <f t="shared" si="41"/>
        <v>1</v>
      </c>
      <c r="H33" s="138">
        <f t="shared" si="42"/>
        <v>-3.05</v>
      </c>
      <c r="I33" s="136">
        <f t="shared" si="22"/>
        <v>0</v>
      </c>
      <c r="J33" s="140">
        <f t="shared" si="31"/>
        <v>1.0900000000000001</v>
      </c>
      <c r="K33" s="140">
        <f t="shared" si="29"/>
        <v>1.02</v>
      </c>
      <c r="L33" s="140">
        <f t="shared" si="30"/>
        <v>0.95</v>
      </c>
      <c r="M33" s="139">
        <f t="shared" si="24"/>
        <v>-1.7500000000000016</v>
      </c>
      <c r="N33" s="139"/>
      <c r="O33" s="139">
        <f t="shared" si="43"/>
        <v>0</v>
      </c>
      <c r="P33" s="138">
        <f>INDEX('OBS data INSIDE'!$E$3:$AA$54,'OBS data INSIDE'!D33,$P$2)</f>
        <v>1.23</v>
      </c>
      <c r="Q33" s="196">
        <f>TREND('OBS data INSIDE'!$R33:$S33,'OBS data INSIDE'!$R$56:$S$56,Q$2)-$P33+$E33</f>
        <v>1.0900000000000001</v>
      </c>
      <c r="R33" s="196">
        <f>TREND('OBS data INSIDE'!$R33:$S33,'OBS data INSIDE'!$R$56:$S$56,R$2)-$P33+$E33</f>
        <v>1.02</v>
      </c>
      <c r="S33" s="196">
        <f>TREND('OBS data INSIDE'!$R33:$S33,'OBS data INSIDE'!$R$56:$S$56,S$2)-$P33+$E33</f>
        <v>0.95</v>
      </c>
      <c r="T33" s="136"/>
      <c r="U33" s="150"/>
      <c r="V33" s="151">
        <f>$AA33-AB33</f>
        <v>2.84</v>
      </c>
      <c r="W33" s="192">
        <f>$AA33-AC33</f>
        <v>2.84</v>
      </c>
      <c r="X33" s="192">
        <f t="shared" si="44"/>
        <v>1</v>
      </c>
      <c r="Y33" s="192">
        <f t="shared" si="45"/>
        <v>1</v>
      </c>
      <c r="Z33" s="192">
        <f>AB33</f>
        <v>1.1599999999999999</v>
      </c>
      <c r="AA33" s="174">
        <v>4</v>
      </c>
      <c r="AB33" s="139">
        <f>MAX(BL33:BM33)</f>
        <v>1.1599999999999999</v>
      </c>
      <c r="AC33" s="196">
        <f>MIN(BL33:BM33)</f>
        <v>1.1599999999999999</v>
      </c>
      <c r="AD33" s="196">
        <f t="shared" si="13"/>
        <v>-1</v>
      </c>
      <c r="AE33" s="196">
        <f t="shared" si="14"/>
        <v>9.1428571428571299</v>
      </c>
      <c r="AF33" s="196"/>
      <c r="AG33" s="139"/>
      <c r="AH33" s="157"/>
      <c r="AI33" s="99"/>
      <c r="AJ33" s="158"/>
      <c r="AL33" s="170"/>
      <c r="AM33" s="166"/>
      <c r="AN33" s="169"/>
      <c r="AO33" s="169"/>
      <c r="AP33" s="169"/>
      <c r="AQ33" s="169"/>
      <c r="AR33" s="169"/>
      <c r="AS33" s="169"/>
      <c r="AT33" s="169"/>
      <c r="AU33" s="169"/>
      <c r="AX33" s="210"/>
      <c r="AY33" s="169"/>
      <c r="AZ33" s="157"/>
      <c r="BA33" s="158"/>
      <c r="BB33" s="169">
        <v>1.28</v>
      </c>
      <c r="BC33" s="158"/>
      <c r="BD33" s="169">
        <v>1.28</v>
      </c>
      <c r="BE33" s="220"/>
      <c r="BF33" s="169">
        <v>1.27</v>
      </c>
      <c r="BG33" s="220"/>
      <c r="BH33" s="169">
        <v>1.26</v>
      </c>
      <c r="BI33" s="220"/>
      <c r="BJ33" s="169">
        <v>1.23</v>
      </c>
      <c r="BL33" s="169">
        <v>1.1599999999999999</v>
      </c>
    </row>
    <row r="34" spans="1:66">
      <c r="A34" s="177"/>
      <c r="B34" s="177"/>
      <c r="C34" s="177"/>
      <c r="D34" s="177"/>
      <c r="E34" s="140"/>
      <c r="F34" s="178"/>
      <c r="G34" s="179"/>
      <c r="H34" s="177"/>
      <c r="I34" s="177"/>
      <c r="J34" s="177"/>
      <c r="K34" s="177"/>
      <c r="L34" s="177"/>
      <c r="M34" s="226"/>
      <c r="N34" s="180"/>
      <c r="O34" s="180"/>
      <c r="P34" s="180"/>
      <c r="Q34" s="180"/>
      <c r="R34" s="180"/>
      <c r="S34" s="180"/>
      <c r="T34" s="177"/>
      <c r="U34" s="181"/>
      <c r="V34" s="182"/>
      <c r="W34" s="177"/>
      <c r="X34" s="177"/>
      <c r="Y34" s="177"/>
      <c r="Z34" s="136"/>
      <c r="AA34" s="180"/>
      <c r="AB34" s="139">
        <f>MAX(BL34:BM34)</f>
        <v>0</v>
      </c>
      <c r="AC34" s="196">
        <f>MIN(BL34:BM34)</f>
        <v>0</v>
      </c>
      <c r="AD34" s="196">
        <f t="shared" si="13"/>
        <v>-1</v>
      </c>
      <c r="AE34" s="196">
        <f t="shared" si="14"/>
        <v>0</v>
      </c>
      <c r="AF34" s="196"/>
      <c r="AG34" s="180"/>
      <c r="AH34" s="183"/>
      <c r="AI34" s="184"/>
      <c r="AJ34" s="185"/>
      <c r="AK34" s="179"/>
      <c r="AL34" s="183"/>
      <c r="AM34" s="185"/>
      <c r="AN34" s="179"/>
      <c r="AO34" s="179"/>
      <c r="AP34" s="179"/>
      <c r="AQ34" s="179"/>
      <c r="AX34" s="157"/>
      <c r="AY34" s="99"/>
      <c r="AZ34" s="157"/>
      <c r="BA34" s="158"/>
      <c r="BB34" s="99"/>
      <c r="BC34" s="158"/>
      <c r="BE34" s="140"/>
      <c r="BG34" s="140"/>
      <c r="BI34" s="140"/>
    </row>
    <row r="35" spans="1:66">
      <c r="A35" s="177"/>
      <c r="B35" s="177"/>
      <c r="C35" s="177"/>
      <c r="D35" s="177"/>
      <c r="E35" s="140"/>
      <c r="F35" s="178"/>
      <c r="G35" s="179"/>
      <c r="H35" s="177"/>
      <c r="I35" s="177"/>
      <c r="J35" s="177"/>
      <c r="K35" s="177"/>
      <c r="L35" s="177"/>
      <c r="M35" s="226"/>
      <c r="N35" s="180"/>
      <c r="O35" s="180"/>
      <c r="P35" s="180"/>
      <c r="Q35" s="180"/>
      <c r="R35" s="180"/>
      <c r="S35" s="180"/>
      <c r="T35" s="177"/>
      <c r="U35" s="181"/>
      <c r="V35" s="182"/>
      <c r="W35" s="177"/>
      <c r="X35" s="177"/>
      <c r="Y35" s="177"/>
      <c r="Z35" s="136"/>
      <c r="AA35" s="180"/>
      <c r="AB35" s="139">
        <f>MAX(BL35:BM35)</f>
        <v>0</v>
      </c>
      <c r="AC35" s="196">
        <f>MIN(BL35:BM35)</f>
        <v>0</v>
      </c>
      <c r="AD35" s="196">
        <f t="shared" si="13"/>
        <v>-1</v>
      </c>
      <c r="AE35" s="196">
        <f t="shared" si="14"/>
        <v>0</v>
      </c>
      <c r="AF35" s="196"/>
      <c r="AG35" s="180"/>
      <c r="AH35" s="183"/>
      <c r="AI35" s="184"/>
      <c r="AJ35" s="185"/>
      <c r="AK35" s="179"/>
      <c r="AL35" s="183"/>
      <c r="AM35" s="185"/>
      <c r="AN35" s="179"/>
      <c r="AO35" s="179"/>
      <c r="AP35" s="179"/>
      <c r="AQ35" s="179"/>
      <c r="AX35" s="157"/>
      <c r="AY35" s="99"/>
      <c r="AZ35" s="157"/>
      <c r="BA35" s="158"/>
      <c r="BB35" s="99"/>
      <c r="BC35" s="158"/>
      <c r="BE35" s="140"/>
      <c r="BG35" s="140"/>
      <c r="BI35" s="140"/>
    </row>
    <row r="36" spans="1:66">
      <c r="B36" s="136" t="s">
        <v>184</v>
      </c>
      <c r="E36" s="140"/>
      <c r="F36" s="138"/>
      <c r="H36" s="136"/>
      <c r="I36" s="136"/>
      <c r="J36" s="136"/>
      <c r="K36" s="136"/>
      <c r="L36" s="136"/>
      <c r="M36" s="225"/>
      <c r="N36" s="139"/>
      <c r="O36" s="139"/>
      <c r="P36" s="139"/>
      <c r="Q36" s="139"/>
      <c r="R36" s="139"/>
      <c r="S36" s="139"/>
      <c r="T36" s="136"/>
      <c r="U36" s="136"/>
      <c r="V36" s="151"/>
      <c r="W36" s="136"/>
      <c r="X36" s="136"/>
      <c r="Y36" s="136"/>
      <c r="Z36" s="136"/>
      <c r="AA36" s="174"/>
      <c r="AB36" s="139">
        <f>MAX(BL36:BM36)</f>
        <v>0</v>
      </c>
      <c r="AC36" s="196">
        <f>MIN(BL36:BM36)</f>
        <v>0</v>
      </c>
      <c r="AD36" s="196">
        <f t="shared" si="13"/>
        <v>-1</v>
      </c>
      <c r="AE36" s="196">
        <f t="shared" si="14"/>
        <v>0</v>
      </c>
      <c r="AF36" s="196"/>
      <c r="AG36" s="139"/>
      <c r="AH36" s="157"/>
      <c r="AI36" s="99"/>
      <c r="AJ36" s="158"/>
      <c r="AL36" s="157"/>
      <c r="AM36" s="158"/>
      <c r="AX36" s="157"/>
      <c r="AY36" s="99"/>
      <c r="AZ36" s="157"/>
      <c r="BA36" s="158"/>
      <c r="BB36" s="99"/>
      <c r="BC36" s="158"/>
      <c r="BE36" s="140"/>
      <c r="BG36" s="140"/>
      <c r="BI36" s="140"/>
    </row>
    <row r="37" spans="1:66">
      <c r="A37" s="136" t="s">
        <v>186</v>
      </c>
      <c r="B37" s="136" t="s">
        <v>226</v>
      </c>
      <c r="C37" s="136" t="s">
        <v>328</v>
      </c>
      <c r="D37" s="136" t="s">
        <v>306</v>
      </c>
      <c r="E37" s="219">
        <f t="shared" ref="E37:F52" si="46">Z37</f>
        <v>2.62</v>
      </c>
      <c r="F37" s="190">
        <f>AA37</f>
        <v>1</v>
      </c>
      <c r="G37">
        <f t="shared" si="0"/>
        <v>6</v>
      </c>
      <c r="H37" s="138">
        <f t="shared" ref="H37:H54" si="47">L37-AA37</f>
        <v>1.410000000000001</v>
      </c>
      <c r="I37" s="136">
        <f>IF(M37&lt;-5,-1,IF(M37&lt;-1,0,IF(M37&lt;1,1,IF(M37&lt;5,2,3))))</f>
        <v>-1</v>
      </c>
      <c r="J37" s="140">
        <f>Q37</f>
        <v>2.5500000000000003</v>
      </c>
      <c r="K37" s="140">
        <f t="shared" ref="K37:K54" si="48">R37</f>
        <v>2.4800000000000009</v>
      </c>
      <c r="L37" s="140">
        <f t="shared" ref="L37:L54" si="49">S37</f>
        <v>2.410000000000001</v>
      </c>
      <c r="M37" s="139">
        <f>(BL37-BJ37)*100/4</f>
        <v>-5.2499999999999991</v>
      </c>
      <c r="N37" s="139"/>
      <c r="O37" s="139">
        <f t="shared" ref="O37:O54" si="50">(AZ37-AX37)*100</f>
        <v>-5.0000000000000266</v>
      </c>
      <c r="P37" s="138">
        <f>INDEX('OBS data OUTSIDE'!$E$3:$AA$54,'OBS data OUTSIDE'!D37,$P$2)</f>
        <v>2.74</v>
      </c>
      <c r="Q37" s="196">
        <f>TREND('OBS data OUTSIDE'!$R37:$S37,'OBS data OUTSIDE'!$R$56:$S$56,Q$2)-$P37+$E37</f>
        <v>2.5500000000000003</v>
      </c>
      <c r="R37" s="196">
        <f>TREND('OBS data OUTSIDE'!$R37:$S37,'OBS data OUTSIDE'!$R$56:$S$56,R$2)-$P37+$E37</f>
        <v>2.4800000000000009</v>
      </c>
      <c r="S37" s="196">
        <f>TREND('OBS data OUTSIDE'!$R37:$S37,'OBS data OUTSIDE'!$R$56:$S$56,S$2)-$P37+$E37</f>
        <v>2.410000000000001</v>
      </c>
      <c r="T37" s="136"/>
      <c r="U37" s="136"/>
      <c r="V37" s="151">
        <f>$AA37-AB37</f>
        <v>-1.62</v>
      </c>
      <c r="W37" s="136">
        <f>$AA37-AC37</f>
        <v>-1.02</v>
      </c>
      <c r="X37" s="136">
        <f>IF(V37&gt;0.8,1,IF(V37&gt;0.5,2,IF(V37&gt;0.3,3,IF(V37&gt;0.1,4,IF(V37&gt;0,5,6)))))</f>
        <v>6</v>
      </c>
      <c r="Y37" s="136">
        <f>IF(W37&gt;0.8,1,IF(W37&gt;0.5,2,IF(W37&gt;0.3,3,IF(W37&gt;0.1,4,IF(W37&gt;0,5,6)))))</f>
        <v>6</v>
      </c>
      <c r="Z37" s="136">
        <f>AB37</f>
        <v>2.62</v>
      </c>
      <c r="AA37" s="174">
        <v>1</v>
      </c>
      <c r="AB37" s="139">
        <f>MAX(BL37:BM37)</f>
        <v>2.62</v>
      </c>
      <c r="AC37" s="196">
        <f>MIN(BL37:BM37)</f>
        <v>2.02</v>
      </c>
      <c r="AD37" s="196">
        <f t="shared" si="13"/>
        <v>21.333333333333339</v>
      </c>
      <c r="AE37" s="196">
        <f t="shared" si="14"/>
        <v>30.857142857142865</v>
      </c>
      <c r="AF37" s="196"/>
      <c r="AG37" s="139"/>
      <c r="AH37" s="157">
        <v>2.63</v>
      </c>
      <c r="AI37" s="99">
        <v>2.83</v>
      </c>
      <c r="AJ37" s="158">
        <v>2.64</v>
      </c>
      <c r="AK37">
        <v>2.83</v>
      </c>
      <c r="AL37" s="157">
        <v>2.64</v>
      </c>
      <c r="AM37" s="158">
        <v>2.82</v>
      </c>
      <c r="AN37" s="169">
        <v>2.64</v>
      </c>
      <c r="AO37" s="169">
        <v>2.83</v>
      </c>
      <c r="AP37" s="169">
        <v>2.65</v>
      </c>
      <c r="AQ37" s="169">
        <v>2.82</v>
      </c>
      <c r="AR37" s="169">
        <v>2.62</v>
      </c>
      <c r="AS37" s="169">
        <v>2.81</v>
      </c>
      <c r="AT37" s="169">
        <v>2.6</v>
      </c>
      <c r="AU37" s="169">
        <v>2.79</v>
      </c>
      <c r="AV37" s="169">
        <v>2.58</v>
      </c>
      <c r="AW37" s="169">
        <v>2.79</v>
      </c>
      <c r="AX37" s="210">
        <v>2.58</v>
      </c>
      <c r="AY37" s="169">
        <v>2.79</v>
      </c>
      <c r="AZ37" s="157">
        <v>2.5299999999999998</v>
      </c>
      <c r="BA37" s="158">
        <v>2.81</v>
      </c>
      <c r="BB37" s="169">
        <v>2.4900000000000002</v>
      </c>
      <c r="BC37" s="158">
        <v>2.79</v>
      </c>
      <c r="BD37" s="169">
        <v>2.48</v>
      </c>
      <c r="BE37" s="219">
        <v>2.79</v>
      </c>
      <c r="BF37" s="169">
        <v>2.44</v>
      </c>
      <c r="BG37" s="219">
        <v>2.78</v>
      </c>
      <c r="BH37" s="169">
        <v>2.4</v>
      </c>
      <c r="BI37" s="219">
        <v>2.77</v>
      </c>
      <c r="BJ37" s="169">
        <v>2.23</v>
      </c>
      <c r="BK37" s="221">
        <v>2.74</v>
      </c>
      <c r="BL37" s="169">
        <v>2.02</v>
      </c>
      <c r="BM37" s="169">
        <v>2.62</v>
      </c>
    </row>
    <row r="38" spans="1:66">
      <c r="A38" s="136" t="s">
        <v>238</v>
      </c>
      <c r="B38" s="136" t="s">
        <v>227</v>
      </c>
      <c r="C38" s="192" t="s">
        <v>240</v>
      </c>
      <c r="D38" s="136" t="s">
        <v>240</v>
      </c>
      <c r="E38" s="140">
        <f t="shared" si="46"/>
        <v>1.5549999999999999</v>
      </c>
      <c r="F38" s="190">
        <f t="shared" si="46"/>
        <v>1</v>
      </c>
      <c r="G38">
        <f t="shared" si="0"/>
        <v>6</v>
      </c>
      <c r="H38" s="138">
        <f t="shared" si="47"/>
        <v>-0.14500000000000068</v>
      </c>
      <c r="I38" s="136">
        <f t="shared" ref="I38:I54" si="51">IF(M38&lt;-5,-1,IF(M38&lt;-1,0,IF(M38&lt;1,1,IF(M38&lt;5,2,3))))</f>
        <v>0</v>
      </c>
      <c r="J38" s="140">
        <f t="shared" ref="J38:J54" si="52">Q38</f>
        <v>1.3216666666666665</v>
      </c>
      <c r="K38" s="140">
        <f t="shared" si="48"/>
        <v>1.0883333333333329</v>
      </c>
      <c r="L38" s="140">
        <f t="shared" si="49"/>
        <v>0.85499999999999932</v>
      </c>
      <c r="M38" s="139">
        <f t="shared" ref="M38:M56" si="53">(BL38-BJ38)*100/4</f>
        <v>-3.9999999999999982</v>
      </c>
      <c r="N38" s="139"/>
      <c r="O38" s="139">
        <f t="shared" si="50"/>
        <v>-2.0000000000000018</v>
      </c>
      <c r="P38" s="138">
        <f>INDEX('OBS data INSIDE'!$E$3:$AA$54,'OBS data INSIDE'!D38,$P$2)</f>
        <v>1.7149999999999999</v>
      </c>
      <c r="Q38" s="196">
        <f>TREND('OBS data INSIDE'!$R38:$S38,'OBS data INSIDE'!$R$56:$S$56,Q$2)-$P38+$E38</f>
        <v>1.3216666666666665</v>
      </c>
      <c r="R38" s="196">
        <f>TREND('OBS data INSIDE'!$R38:$S38,'OBS data INSIDE'!$R$56:$S$56,R$2)-$P38+$E38</f>
        <v>1.0883333333333329</v>
      </c>
      <c r="S38" s="196">
        <f>TREND('OBS data INSIDE'!$R38:$S38,'OBS data INSIDE'!$R$56:$S$56,S$2)-$P38+$E38</f>
        <v>0.85499999999999932</v>
      </c>
      <c r="T38" s="136"/>
      <c r="U38" s="136"/>
      <c r="V38" s="151">
        <f>$AA38-AB38</f>
        <v>-0.55499999999999994</v>
      </c>
      <c r="W38" s="136">
        <f>$AA38-AC38</f>
        <v>-0.55499999999999994</v>
      </c>
      <c r="X38" s="136">
        <f t="shared" ref="X38:X43" si="54">IF(V38&gt;0.8,1,IF(V38&gt;0.5,2,IF(V38&gt;0.3,3,IF(V38&gt;0.1,4,IF(V38&gt;0,5,6)))))</f>
        <v>6</v>
      </c>
      <c r="Y38" s="136">
        <f t="shared" ref="Y38:Y43" si="55">IF(W38&gt;0.8,1,IF(W38&gt;0.5,2,IF(W38&gt;0.3,3,IF(W38&gt;0.1,4,IF(W38&gt;0,5,6)))))</f>
        <v>6</v>
      </c>
      <c r="Z38" s="136">
        <f>AB38</f>
        <v>1.5549999999999999</v>
      </c>
      <c r="AA38" s="174">
        <v>1</v>
      </c>
      <c r="AB38" s="139">
        <f>MAX(BL38:BM38)</f>
        <v>1.5549999999999999</v>
      </c>
      <c r="AC38" s="196">
        <f>MIN(BL38:BM38)</f>
        <v>1.5549999999999999</v>
      </c>
      <c r="AD38" s="196">
        <f t="shared" si="13"/>
        <v>1.3749999999999991</v>
      </c>
      <c r="AE38" s="196">
        <f t="shared" si="14"/>
        <v>13.875000000000004</v>
      </c>
      <c r="AF38" s="196"/>
      <c r="AG38" s="139"/>
      <c r="AH38" s="157"/>
      <c r="AI38" s="99"/>
      <c r="AJ38" s="164">
        <v>2</v>
      </c>
      <c r="AL38" s="157">
        <v>0.93</v>
      </c>
      <c r="AM38" s="158"/>
      <c r="AN38">
        <v>0.93</v>
      </c>
      <c r="AP38">
        <v>0.93</v>
      </c>
      <c r="AR38">
        <v>0.93</v>
      </c>
      <c r="AT38">
        <v>1.5</v>
      </c>
      <c r="AV38" s="147">
        <v>1.53</v>
      </c>
      <c r="AW38" s="147"/>
      <c r="AX38" s="212">
        <f>(AX37+AX40)/2</f>
        <v>1.915</v>
      </c>
      <c r="AY38" s="99"/>
      <c r="AZ38" s="216">
        <f>AX38-0.02</f>
        <v>1.895</v>
      </c>
      <c r="BA38" s="158"/>
      <c r="BB38" s="216">
        <f>AZ38-0.02</f>
        <v>1.875</v>
      </c>
      <c r="BC38" s="158"/>
      <c r="BD38" s="216">
        <f>BB38-0.02</f>
        <v>1.855</v>
      </c>
      <c r="BE38" s="140"/>
      <c r="BF38" s="216">
        <f>BD38-0.02</f>
        <v>1.835</v>
      </c>
      <c r="BG38" s="140"/>
      <c r="BH38" s="216">
        <f>BF38-0.02</f>
        <v>1.8149999999999999</v>
      </c>
      <c r="BI38" s="140"/>
      <c r="BJ38" s="147">
        <f>BH38-0.1</f>
        <v>1.7149999999999999</v>
      </c>
      <c r="BL38" s="147">
        <f>BJ38-4*0.04</f>
        <v>1.5549999999999999</v>
      </c>
      <c r="BN38" s="147" t="s">
        <v>377</v>
      </c>
    </row>
    <row r="39" spans="1:66">
      <c r="A39" s="136" t="s">
        <v>188</v>
      </c>
      <c r="B39" s="136" t="s">
        <v>228</v>
      </c>
      <c r="C39" s="136" t="s">
        <v>312</v>
      </c>
      <c r="D39" s="136" t="s">
        <v>312</v>
      </c>
      <c r="E39" s="140">
        <f t="shared" si="46"/>
        <v>1.1399999999999999</v>
      </c>
      <c r="F39" s="190">
        <f t="shared" si="46"/>
        <v>2</v>
      </c>
      <c r="G39">
        <f t="shared" si="0"/>
        <v>1</v>
      </c>
      <c r="H39" s="138">
        <f t="shared" si="47"/>
        <v>-1.2800000000000007</v>
      </c>
      <c r="I39" s="136">
        <f t="shared" si="51"/>
        <v>2</v>
      </c>
      <c r="J39" s="140">
        <f t="shared" si="52"/>
        <v>0.99999999999999967</v>
      </c>
      <c r="K39" s="140">
        <f t="shared" si="48"/>
        <v>0.85999999999999954</v>
      </c>
      <c r="L39" s="140">
        <f t="shared" si="49"/>
        <v>0.71999999999999942</v>
      </c>
      <c r="M39" s="139">
        <f t="shared" si="53"/>
        <v>2.4999999999999964</v>
      </c>
      <c r="N39" s="139"/>
      <c r="O39" s="139">
        <f t="shared" si="50"/>
        <v>-0.99999999999997868</v>
      </c>
      <c r="P39" s="138">
        <f>INDEX('OBS data INSIDE'!$E$3:$AA$54,'OBS data INSIDE'!D39,$P$2)</f>
        <v>1.04</v>
      </c>
      <c r="Q39" s="196">
        <f>TREND('OBS data INSIDE'!$R39:$S39,'OBS data INSIDE'!$R$56:$S$56,Q$2)-$P39+$E39</f>
        <v>0.99999999999999967</v>
      </c>
      <c r="R39" s="196">
        <f>TREND('OBS data INSIDE'!$R39:$S39,'OBS data INSIDE'!$R$56:$S$56,R$2)-$P39+$E39</f>
        <v>0.85999999999999954</v>
      </c>
      <c r="S39" s="196">
        <f>TREND('OBS data INSIDE'!$R39:$S39,'OBS data INSIDE'!$R$56:$S$56,S$2)-$P39+$E39</f>
        <v>0.71999999999999942</v>
      </c>
      <c r="T39" s="136">
        <v>50</v>
      </c>
      <c r="U39" s="150"/>
      <c r="V39" s="151">
        <f>$AA39-AB39</f>
        <v>0.8600000000000001</v>
      </c>
      <c r="W39" s="136">
        <f>$AA39-AC39</f>
        <v>0.8600000000000001</v>
      </c>
      <c r="X39" s="136">
        <f t="shared" si="54"/>
        <v>1</v>
      </c>
      <c r="Y39" s="136">
        <f t="shared" si="55"/>
        <v>1</v>
      </c>
      <c r="Z39" s="136">
        <f>AB39</f>
        <v>1.1399999999999999</v>
      </c>
      <c r="AA39" s="174">
        <v>2</v>
      </c>
      <c r="AB39" s="139">
        <f>MAX(BL39:BM39)</f>
        <v>1.1399999999999999</v>
      </c>
      <c r="AC39" s="196">
        <f>MIN(BL39:BM39)</f>
        <v>1.1399999999999999</v>
      </c>
      <c r="AD39" s="196">
        <f t="shared" si="13"/>
        <v>-1</v>
      </c>
      <c r="AE39" s="196">
        <f t="shared" si="14"/>
        <v>-5.6000000000000041</v>
      </c>
      <c r="AF39" s="196"/>
      <c r="AG39" s="139"/>
      <c r="AH39" s="157">
        <v>0.74</v>
      </c>
      <c r="AI39" s="99"/>
      <c r="AJ39" s="158">
        <v>0.89</v>
      </c>
      <c r="AL39" s="157">
        <v>1.1000000000000001</v>
      </c>
      <c r="AM39" s="158"/>
      <c r="AN39">
        <v>0.64</v>
      </c>
      <c r="AP39">
        <v>0.84</v>
      </c>
      <c r="AR39">
        <v>0.92</v>
      </c>
      <c r="AT39">
        <v>1.1100000000000001</v>
      </c>
      <c r="AV39">
        <v>1.1100000000000001</v>
      </c>
      <c r="AX39" s="157">
        <v>1.1299999999999999</v>
      </c>
      <c r="AY39" s="99"/>
      <c r="AZ39" s="157">
        <v>1.1200000000000001</v>
      </c>
      <c r="BA39" s="158"/>
      <c r="BB39" s="99">
        <v>1.1200000000000001</v>
      </c>
      <c r="BC39" s="158"/>
      <c r="BD39">
        <v>1.1299999999999999</v>
      </c>
      <c r="BE39" s="140"/>
      <c r="BF39">
        <v>1.1100000000000001</v>
      </c>
      <c r="BG39" s="140"/>
      <c r="BH39">
        <v>1.1000000000000001</v>
      </c>
      <c r="BI39" s="140"/>
      <c r="BJ39">
        <v>1.04</v>
      </c>
      <c r="BL39">
        <v>1.1399999999999999</v>
      </c>
    </row>
    <row r="40" spans="1:66">
      <c r="A40" s="136" t="s">
        <v>189</v>
      </c>
      <c r="B40" s="136" t="s">
        <v>229</v>
      </c>
      <c r="C40" s="136" t="s">
        <v>329</v>
      </c>
      <c r="D40" s="136" t="s">
        <v>307</v>
      </c>
      <c r="E40" s="140">
        <f t="shared" si="46"/>
        <v>1.21</v>
      </c>
      <c r="F40" s="190">
        <f t="shared" si="46"/>
        <v>2</v>
      </c>
      <c r="G40">
        <f t="shared" si="0"/>
        <v>2</v>
      </c>
      <c r="H40" s="138">
        <f t="shared" si="47"/>
        <v>-0.79</v>
      </c>
      <c r="I40" s="136">
        <f t="shared" si="51"/>
        <v>1</v>
      </c>
      <c r="J40" s="140">
        <f t="shared" si="52"/>
        <v>1.21</v>
      </c>
      <c r="K40" s="140">
        <f t="shared" si="48"/>
        <v>1.21</v>
      </c>
      <c r="L40" s="140">
        <f t="shared" si="49"/>
        <v>1.21</v>
      </c>
      <c r="M40" s="139">
        <f t="shared" si="53"/>
        <v>-1.0000000000000009</v>
      </c>
      <c r="N40" s="139"/>
      <c r="O40" s="139">
        <f t="shared" si="50"/>
        <v>0</v>
      </c>
      <c r="P40" s="138">
        <f>INDEX('OBS data INSIDE'!$E$3:$AA$54,'OBS data INSIDE'!D40,$P$2)</f>
        <v>1.25</v>
      </c>
      <c r="Q40" s="196">
        <f>TREND('OBS data INSIDE'!$R40:$S40,'OBS data INSIDE'!$R$56:$S$56,Q$2)-$P40+$E40</f>
        <v>1.21</v>
      </c>
      <c r="R40" s="196">
        <f>TREND('OBS data INSIDE'!$R40:$S40,'OBS data INSIDE'!$R$56:$S$56,R$2)-$P40+$E40</f>
        <v>1.21</v>
      </c>
      <c r="S40" s="196">
        <f>TREND('OBS data INSIDE'!$R40:$S40,'OBS data INSIDE'!$R$56:$S$56,S$2)-$P40+$E40</f>
        <v>1.21</v>
      </c>
      <c r="T40" s="136"/>
      <c r="U40" s="136"/>
      <c r="V40" s="151">
        <f>$AA40-AB40</f>
        <v>0.79</v>
      </c>
      <c r="W40" s="136">
        <f>$AA40-AC40</f>
        <v>0.79</v>
      </c>
      <c r="X40" s="136">
        <f t="shared" si="54"/>
        <v>2</v>
      </c>
      <c r="Y40" s="136">
        <f t="shared" si="55"/>
        <v>2</v>
      </c>
      <c r="Z40" s="136">
        <f>AB40</f>
        <v>1.21</v>
      </c>
      <c r="AA40" s="174">
        <v>2</v>
      </c>
      <c r="AB40" s="139">
        <f>MAX(BL40:BM40)</f>
        <v>1.21</v>
      </c>
      <c r="AC40" s="196">
        <f>MIN(BL40:BM40)</f>
        <v>1.21</v>
      </c>
      <c r="AD40" s="196">
        <f t="shared" si="13"/>
        <v>-1</v>
      </c>
      <c r="AE40" s="224">
        <v>35</v>
      </c>
      <c r="AF40" s="196"/>
      <c r="AG40" s="139"/>
      <c r="AH40" s="165">
        <v>0.69</v>
      </c>
      <c r="AI40" s="99"/>
      <c r="AJ40" s="158">
        <v>0.8</v>
      </c>
      <c r="AL40" s="157">
        <v>1.04</v>
      </c>
      <c r="AM40" s="158"/>
      <c r="AN40">
        <v>1.28</v>
      </c>
      <c r="AP40">
        <v>1.24</v>
      </c>
      <c r="AR40">
        <v>1.25</v>
      </c>
      <c r="AT40">
        <v>1.25</v>
      </c>
      <c r="AV40">
        <v>1.25</v>
      </c>
      <c r="AX40" s="157">
        <v>1.25</v>
      </c>
      <c r="AY40" s="99"/>
      <c r="AZ40" s="157">
        <v>1.25</v>
      </c>
      <c r="BA40" s="158"/>
      <c r="BB40" s="99">
        <v>1.25</v>
      </c>
      <c r="BC40" s="158"/>
      <c r="BD40">
        <v>1.25</v>
      </c>
      <c r="BE40" s="140"/>
      <c r="BF40">
        <v>1.25</v>
      </c>
      <c r="BG40" s="140"/>
      <c r="BH40">
        <v>1.25</v>
      </c>
      <c r="BI40" s="140"/>
      <c r="BJ40">
        <v>1.25</v>
      </c>
      <c r="BL40">
        <v>1.21</v>
      </c>
    </row>
    <row r="41" spans="1:66">
      <c r="A41" s="136" t="s">
        <v>190</v>
      </c>
      <c r="B41" s="136" t="s">
        <v>230</v>
      </c>
      <c r="C41" s="136" t="s">
        <v>185</v>
      </c>
      <c r="D41" s="136" t="s">
        <v>185</v>
      </c>
      <c r="E41" s="140">
        <f t="shared" si="46"/>
        <v>1.41</v>
      </c>
      <c r="F41" s="190">
        <f t="shared" si="46"/>
        <v>1</v>
      </c>
      <c r="G41">
        <f t="shared" si="0"/>
        <v>6</v>
      </c>
      <c r="H41" s="138">
        <f t="shared" si="47"/>
        <v>0.40999999999999992</v>
      </c>
      <c r="I41" s="136">
        <f t="shared" si="51"/>
        <v>1</v>
      </c>
      <c r="J41" s="140">
        <f t="shared" si="52"/>
        <v>1.41</v>
      </c>
      <c r="K41" s="140">
        <f t="shared" si="48"/>
        <v>1.41</v>
      </c>
      <c r="L41" s="140">
        <f t="shared" si="49"/>
        <v>1.41</v>
      </c>
      <c r="M41" s="139">
        <f t="shared" si="53"/>
        <v>0</v>
      </c>
      <c r="N41" s="139"/>
      <c r="O41" s="139">
        <f t="shared" si="50"/>
        <v>0</v>
      </c>
      <c r="P41" s="138">
        <f>INDEX('OBS data INSIDE'!$E$3:$AA$54,'OBS data INSIDE'!D41,$P$2)</f>
        <v>1.41</v>
      </c>
      <c r="Q41" s="196">
        <f>TREND('OBS data INSIDE'!$R41:$S41,'OBS data INSIDE'!$R$56:$S$56,Q$2)-$P41+$E41</f>
        <v>1.41</v>
      </c>
      <c r="R41" s="196">
        <f>TREND('OBS data INSIDE'!$R41:$S41,'OBS data INSIDE'!$R$56:$S$56,R$2)-$P41+$E41</f>
        <v>1.41</v>
      </c>
      <c r="S41" s="196">
        <f>TREND('OBS data INSIDE'!$R41:$S41,'OBS data INSIDE'!$R$56:$S$56,S$2)-$P41+$E41</f>
        <v>1.41</v>
      </c>
      <c r="T41" s="136"/>
      <c r="U41" s="136"/>
      <c r="V41" s="151">
        <f>$AA41-AB41</f>
        <v>-0.40999999999999992</v>
      </c>
      <c r="W41" s="136">
        <f>$AA41-AC41</f>
        <v>-0.40999999999999992</v>
      </c>
      <c r="X41" s="136">
        <f t="shared" si="54"/>
        <v>6</v>
      </c>
      <c r="Y41" s="136">
        <f t="shared" si="55"/>
        <v>6</v>
      </c>
      <c r="Z41" s="136">
        <f>AB41</f>
        <v>1.41</v>
      </c>
      <c r="AA41" s="174">
        <v>1</v>
      </c>
      <c r="AB41" s="139">
        <f>MAX(BL41:BM41)</f>
        <v>1.41</v>
      </c>
      <c r="AC41" s="196">
        <f>MIN(BL41:BM41)</f>
        <v>1.41</v>
      </c>
      <c r="AD41" s="196">
        <f t="shared" si="13"/>
        <v>-1</v>
      </c>
      <c r="AE41" s="224">
        <v>35</v>
      </c>
      <c r="AF41" s="196"/>
      <c r="AG41" s="139"/>
      <c r="AH41" s="157">
        <v>0.5</v>
      </c>
      <c r="AI41" s="99"/>
      <c r="AJ41" s="158">
        <v>0.57999999999999996</v>
      </c>
      <c r="AL41" s="157">
        <v>0.76</v>
      </c>
      <c r="AM41" s="158"/>
      <c r="AN41">
        <v>0.99</v>
      </c>
      <c r="AP41">
        <v>1.22</v>
      </c>
      <c r="AR41">
        <v>1.31</v>
      </c>
      <c r="AT41">
        <v>1.35</v>
      </c>
      <c r="AV41">
        <v>1.37</v>
      </c>
      <c r="AX41" s="157">
        <v>1.42</v>
      </c>
      <c r="AY41" s="99"/>
      <c r="AZ41" s="157">
        <v>1.42</v>
      </c>
      <c r="BA41" s="158"/>
      <c r="BB41" s="169">
        <v>1.43</v>
      </c>
      <c r="BC41" s="158"/>
      <c r="BD41">
        <v>1.43</v>
      </c>
      <c r="BE41" s="140"/>
      <c r="BF41">
        <v>1.42</v>
      </c>
      <c r="BG41" s="140"/>
      <c r="BH41">
        <v>1.41</v>
      </c>
      <c r="BI41" s="140"/>
      <c r="BJ41">
        <v>1.41</v>
      </c>
      <c r="BL41">
        <v>1.41</v>
      </c>
    </row>
    <row r="42" spans="1:66">
      <c r="A42" s="136" t="s">
        <v>187</v>
      </c>
      <c r="B42" s="136" t="s">
        <v>231</v>
      </c>
      <c r="C42" s="136" t="s">
        <v>318</v>
      </c>
      <c r="D42" s="136" t="s">
        <v>308</v>
      </c>
      <c r="E42" s="140">
        <f t="shared" si="46"/>
        <v>1.2</v>
      </c>
      <c r="F42" s="190">
        <f t="shared" si="46"/>
        <v>2</v>
      </c>
      <c r="G42">
        <f t="shared" si="0"/>
        <v>2</v>
      </c>
      <c r="H42" s="138">
        <f t="shared" si="47"/>
        <v>-0.8</v>
      </c>
      <c r="I42" s="136">
        <f t="shared" si="51"/>
        <v>1</v>
      </c>
      <c r="J42" s="140">
        <f t="shared" si="52"/>
        <v>1.2</v>
      </c>
      <c r="K42" s="140">
        <f t="shared" si="48"/>
        <v>1.2</v>
      </c>
      <c r="L42" s="140">
        <f t="shared" si="49"/>
        <v>1.2</v>
      </c>
      <c r="M42" s="139">
        <f t="shared" si="53"/>
        <v>0</v>
      </c>
      <c r="N42" s="139"/>
      <c r="O42" s="139">
        <f t="shared" si="50"/>
        <v>0</v>
      </c>
      <c r="P42" s="138">
        <f>INDEX('OBS data INSIDE'!$E$3:$AA$54,'OBS data INSIDE'!D42,$P$2)</f>
        <v>1.2</v>
      </c>
      <c r="Q42" s="196">
        <f>TREND('OBS data INSIDE'!$R42:$S42,'OBS data INSIDE'!$R$56:$S$56,Q$2)-$P42+$E42</f>
        <v>1.2</v>
      </c>
      <c r="R42" s="196">
        <f>TREND('OBS data INSIDE'!$R42:$S42,'OBS data INSIDE'!$R$56:$S$56,R$2)-$P42+$E42</f>
        <v>1.2</v>
      </c>
      <c r="S42" s="196">
        <f>TREND('OBS data INSIDE'!$R42:$S42,'OBS data INSIDE'!$R$56:$S$56,S$2)-$P42+$E42</f>
        <v>1.2</v>
      </c>
      <c r="T42" s="136"/>
      <c r="U42" s="136"/>
      <c r="V42" s="151">
        <f>$AA42-AB42</f>
        <v>0.8</v>
      </c>
      <c r="W42" s="136">
        <f>$AA42-AC42</f>
        <v>0.8</v>
      </c>
      <c r="X42" s="136">
        <f t="shared" si="54"/>
        <v>2</v>
      </c>
      <c r="Y42" s="136">
        <f t="shared" si="55"/>
        <v>2</v>
      </c>
      <c r="Z42" s="136">
        <f>AB42</f>
        <v>1.2</v>
      </c>
      <c r="AA42" s="174">
        <v>2</v>
      </c>
      <c r="AB42" s="139">
        <f>MAX(BL42:BM42)</f>
        <v>1.2</v>
      </c>
      <c r="AC42" s="196">
        <f>MIN(BL42:BM42)</f>
        <v>1.2</v>
      </c>
      <c r="AD42" s="196">
        <f t="shared" si="13"/>
        <v>-1</v>
      </c>
      <c r="AE42" s="224">
        <v>35</v>
      </c>
      <c r="AF42" s="196"/>
      <c r="AG42" s="139"/>
      <c r="AH42" s="157">
        <v>1.1599999999999999</v>
      </c>
      <c r="AI42" s="99"/>
      <c r="AJ42" s="158">
        <v>1.17</v>
      </c>
      <c r="AL42" s="157">
        <v>1.17</v>
      </c>
      <c r="AM42" s="158"/>
      <c r="AN42">
        <v>1.17</v>
      </c>
      <c r="AP42">
        <v>1.17</v>
      </c>
      <c r="AR42">
        <v>1.17</v>
      </c>
      <c r="AT42">
        <v>1.17</v>
      </c>
      <c r="AV42">
        <v>1.17</v>
      </c>
      <c r="AX42" s="157">
        <v>1.17</v>
      </c>
      <c r="AY42" s="99"/>
      <c r="AZ42" s="157">
        <v>1.17</v>
      </c>
      <c r="BA42" s="158"/>
      <c r="BB42" s="169">
        <v>1.17</v>
      </c>
      <c r="BC42" s="158"/>
      <c r="BD42">
        <v>1.18</v>
      </c>
      <c r="BE42" s="140"/>
      <c r="BF42">
        <v>1.18</v>
      </c>
      <c r="BG42" s="140"/>
      <c r="BH42">
        <v>1.2</v>
      </c>
      <c r="BI42" s="140"/>
      <c r="BJ42">
        <v>1.2</v>
      </c>
      <c r="BL42">
        <v>1.2</v>
      </c>
    </row>
    <row r="43" spans="1:66">
      <c r="A43" s="222" t="s">
        <v>191</v>
      </c>
      <c r="B43" s="222" t="s">
        <v>232</v>
      </c>
      <c r="C43" s="222" t="s">
        <v>334</v>
      </c>
      <c r="D43" s="222" t="s">
        <v>195</v>
      </c>
      <c r="E43" s="219">
        <f t="shared" si="46"/>
        <v>0.93</v>
      </c>
      <c r="F43" s="190">
        <f t="shared" si="46"/>
        <v>1</v>
      </c>
      <c r="G43">
        <f t="shared" si="0"/>
        <v>5</v>
      </c>
      <c r="H43" s="138">
        <f t="shared" si="47"/>
        <v>-0.63000000000000045</v>
      </c>
      <c r="I43" s="136">
        <f t="shared" si="51"/>
        <v>-1</v>
      </c>
      <c r="J43" s="140">
        <f t="shared" si="52"/>
        <v>0.74333333333333329</v>
      </c>
      <c r="K43" s="140">
        <f t="shared" si="48"/>
        <v>0.55666666666666642</v>
      </c>
      <c r="L43" s="140">
        <f t="shared" si="49"/>
        <v>0.36999999999999955</v>
      </c>
      <c r="M43" s="139">
        <f t="shared" si="53"/>
        <v>-14.499999999999998</v>
      </c>
      <c r="N43" s="139"/>
      <c r="O43" s="139">
        <f t="shared" si="50"/>
        <v>6</v>
      </c>
      <c r="P43" s="138">
        <f>INDEX('OBS data OUTSIDE'!$E$3:$AA$54,'OBS data OUTSIDE'!D43,$P$2)</f>
        <v>1</v>
      </c>
      <c r="Q43" s="196">
        <f>TREND('OBS data OUTSIDE'!$R43:$S43,'OBS data OUTSIDE'!$R$56:$S$56,Q$2)-$P43+$E43</f>
        <v>0.74333333333333329</v>
      </c>
      <c r="R43" s="196">
        <f>TREND('OBS data OUTSIDE'!$R43:$S43,'OBS data OUTSIDE'!$R$56:$S$56,R$2)-$P43+$E43</f>
        <v>0.55666666666666642</v>
      </c>
      <c r="S43" s="196">
        <f>TREND('OBS data OUTSIDE'!$R43:$S43,'OBS data OUTSIDE'!$R$56:$S$56,S$2)-$P43+$E43</f>
        <v>0.36999999999999955</v>
      </c>
      <c r="T43" s="136"/>
      <c r="U43" s="150" t="s">
        <v>368</v>
      </c>
      <c r="V43" s="151">
        <f>$AA43-AB43</f>
        <v>6.9999999999999951E-2</v>
      </c>
      <c r="W43" s="136">
        <f>$AA43-AC43</f>
        <v>1.43</v>
      </c>
      <c r="X43" s="136">
        <f t="shared" si="54"/>
        <v>5</v>
      </c>
      <c r="Y43" s="136">
        <f t="shared" si="55"/>
        <v>1</v>
      </c>
      <c r="Z43" s="136">
        <f>AB43</f>
        <v>0.93</v>
      </c>
      <c r="AA43" s="174">
        <v>1</v>
      </c>
      <c r="AB43" s="139">
        <f>MAX(BL43:BM43)</f>
        <v>0.93</v>
      </c>
      <c r="AC43" s="196">
        <f>MIN(BL43:BM43)</f>
        <v>-0.43</v>
      </c>
      <c r="AD43" s="196">
        <f t="shared" si="13"/>
        <v>-1</v>
      </c>
      <c r="AE43" s="196">
        <f t="shared" si="14"/>
        <v>0</v>
      </c>
      <c r="AF43" s="196"/>
      <c r="AG43" s="139"/>
      <c r="AH43" s="157">
        <v>-1.1200000000000001</v>
      </c>
      <c r="AI43" s="99">
        <v>0.91</v>
      </c>
      <c r="AJ43" s="158">
        <v>-1.1100000000000001</v>
      </c>
      <c r="AK43">
        <v>0.86</v>
      </c>
      <c r="AL43" s="157">
        <v>-1.1100000000000001</v>
      </c>
      <c r="AM43" s="158">
        <v>0.83</v>
      </c>
      <c r="AN43" s="169">
        <v>-1.1100000000000001</v>
      </c>
      <c r="AO43" s="169">
        <v>0.78</v>
      </c>
      <c r="AP43" s="169">
        <v>-1.1200000000000001</v>
      </c>
      <c r="AQ43" s="169">
        <v>0.66</v>
      </c>
      <c r="AR43">
        <v>-1.1100000000000001</v>
      </c>
      <c r="AS43">
        <v>0.68</v>
      </c>
      <c r="AT43">
        <v>-0.8</v>
      </c>
      <c r="AU43">
        <v>0.77</v>
      </c>
      <c r="AV43">
        <v>-0.6</v>
      </c>
      <c r="AW43">
        <v>0.85</v>
      </c>
      <c r="AX43" s="157">
        <v>-0.42</v>
      </c>
      <c r="AY43" s="99">
        <v>0.86</v>
      </c>
      <c r="AZ43" s="157">
        <v>-0.36</v>
      </c>
      <c r="BA43" s="158">
        <v>0.93</v>
      </c>
      <c r="BB43" s="169">
        <v>-0.12</v>
      </c>
      <c r="BC43" s="158">
        <v>1</v>
      </c>
      <c r="BD43" s="169">
        <v>-0.2</v>
      </c>
      <c r="BE43" s="219">
        <v>1.04</v>
      </c>
      <c r="BF43" s="169">
        <v>-0.15</v>
      </c>
      <c r="BG43" s="219">
        <v>1.06</v>
      </c>
      <c r="BH43" s="169">
        <v>0.05</v>
      </c>
      <c r="BI43" s="219">
        <v>1.08</v>
      </c>
      <c r="BJ43" s="169">
        <v>0.15</v>
      </c>
      <c r="BK43" s="221">
        <v>1</v>
      </c>
      <c r="BL43" s="169">
        <v>-0.43</v>
      </c>
      <c r="BM43" s="221">
        <v>0.93</v>
      </c>
    </row>
    <row r="44" spans="1:66">
      <c r="A44" s="137" t="s">
        <v>192</v>
      </c>
      <c r="B44" s="136" t="s">
        <v>239</v>
      </c>
      <c r="C44" s="137" t="s">
        <v>193</v>
      </c>
      <c r="D44" s="137" t="s">
        <v>193</v>
      </c>
      <c r="E44" s="219">
        <f t="shared" si="46"/>
        <v>0.65</v>
      </c>
      <c r="F44" s="190">
        <f t="shared" si="46"/>
        <v>1</v>
      </c>
      <c r="G44">
        <f t="shared" si="0"/>
        <v>3</v>
      </c>
      <c r="H44" s="138">
        <f t="shared" si="47"/>
        <v>-0.62999999999999956</v>
      </c>
      <c r="I44" s="136">
        <f t="shared" si="51"/>
        <v>2</v>
      </c>
      <c r="J44" s="140">
        <f t="shared" si="52"/>
        <v>0.55666666666666687</v>
      </c>
      <c r="K44" s="140">
        <f t="shared" si="48"/>
        <v>0.46333333333333365</v>
      </c>
      <c r="L44" s="140">
        <f t="shared" si="49"/>
        <v>0.37000000000000044</v>
      </c>
      <c r="M44" s="139">
        <f t="shared" si="53"/>
        <v>2.5</v>
      </c>
      <c r="N44" s="139"/>
      <c r="O44" s="139">
        <f t="shared" si="50"/>
        <v>0</v>
      </c>
      <c r="P44" s="138">
        <f>INDEX('OBS data OUTSIDE'!$E$3:$AA$54,'OBS data OUTSIDE'!D44,$P$2)</f>
        <v>0.68</v>
      </c>
      <c r="Q44" s="196">
        <f>TREND('OBS data OUTSIDE'!$R44:$S44,'OBS data OUTSIDE'!$R$56:$S$56,Q$2)-$P44+$E44</f>
        <v>0.55666666666666687</v>
      </c>
      <c r="R44" s="196">
        <f>TREND('OBS data OUTSIDE'!$R44:$S44,'OBS data OUTSIDE'!$R$56:$S$56,R$2)-$P44+$E44</f>
        <v>0.46333333333333365</v>
      </c>
      <c r="S44" s="196">
        <f>TREND('OBS data OUTSIDE'!$R44:$S44,'OBS data OUTSIDE'!$R$56:$S$56,S$2)-$P44+$E44</f>
        <v>0.37000000000000044</v>
      </c>
      <c r="T44" s="136">
        <v>100</v>
      </c>
      <c r="U44" s="150" t="s">
        <v>342</v>
      </c>
      <c r="V44" s="151">
        <f>$AA44-AB44</f>
        <v>0.35</v>
      </c>
      <c r="W44" s="136">
        <f>$AA44-AC44</f>
        <v>1.1000000000000001</v>
      </c>
      <c r="X44" s="136">
        <f>IF(V44&gt;0.8,1,IF(V44&gt;0.5,2,IF(V44&gt;0.3,3,IF(V44&gt;0.1,4,IF(V44&gt;0,5,6)))))</f>
        <v>3</v>
      </c>
      <c r="Y44" s="136">
        <f>IF(W44&gt;0.8,1,IF(W44&gt;0.5,2,IF(W44&gt;0.3,3,IF(W44&gt;0.1,4,IF(W44&gt;0,5,6)))))</f>
        <v>1</v>
      </c>
      <c r="Z44" s="136">
        <f>AB44</f>
        <v>0.65</v>
      </c>
      <c r="AA44" s="174">
        <v>1</v>
      </c>
      <c r="AB44" s="139">
        <f>MAX(BL44:BM44)</f>
        <v>0.65</v>
      </c>
      <c r="AC44" s="196">
        <f>MIN(BL44:BM44)</f>
        <v>-0.1</v>
      </c>
      <c r="AD44" s="196">
        <f t="shared" si="13"/>
        <v>-1</v>
      </c>
      <c r="AE44" s="196">
        <f t="shared" si="14"/>
        <v>0</v>
      </c>
      <c r="AF44" s="196"/>
      <c r="AG44" s="139"/>
      <c r="AH44" s="157"/>
      <c r="AI44" s="99"/>
      <c r="AJ44" s="158">
        <v>-0.85</v>
      </c>
      <c r="AK44">
        <v>0.64</v>
      </c>
      <c r="AL44" s="157">
        <v>-0.62</v>
      </c>
      <c r="AM44" s="158">
        <v>0.64</v>
      </c>
      <c r="AN44" s="169">
        <v>-0.45</v>
      </c>
      <c r="AO44" s="169">
        <v>0.55000000000000004</v>
      </c>
      <c r="AP44" s="169">
        <v>-0.35</v>
      </c>
      <c r="AQ44" s="169">
        <v>0.45</v>
      </c>
      <c r="AR44" s="169">
        <v>-0.18</v>
      </c>
      <c r="AS44" s="169">
        <v>0.4</v>
      </c>
      <c r="AT44" s="169">
        <v>-0.3</v>
      </c>
      <c r="AU44" s="169">
        <v>0.48</v>
      </c>
      <c r="AV44" s="169">
        <v>-0.28000000000000003</v>
      </c>
      <c r="AW44" s="169">
        <v>0.52</v>
      </c>
      <c r="AX44" s="210">
        <v>-0.2</v>
      </c>
      <c r="AY44" s="169">
        <v>0.7</v>
      </c>
      <c r="AZ44" s="157">
        <v>-0.2</v>
      </c>
      <c r="BA44" s="158">
        <v>0.7</v>
      </c>
      <c r="BB44" s="169">
        <v>-0.1</v>
      </c>
      <c r="BC44" s="158">
        <v>0.62</v>
      </c>
      <c r="BD44" s="169">
        <v>0.23</v>
      </c>
      <c r="BE44" s="219">
        <v>0.68</v>
      </c>
      <c r="BF44" s="169">
        <v>0.4</v>
      </c>
      <c r="BG44" s="219">
        <v>0.68</v>
      </c>
      <c r="BH44" s="169">
        <v>0.28000000000000003</v>
      </c>
      <c r="BI44" s="219">
        <v>0.72</v>
      </c>
      <c r="BJ44" s="169">
        <v>-0.2</v>
      </c>
      <c r="BK44" s="221">
        <v>0.68</v>
      </c>
      <c r="BL44" s="169">
        <v>-0.1</v>
      </c>
      <c r="BM44" s="221">
        <v>0.65</v>
      </c>
    </row>
    <row r="45" spans="1:66">
      <c r="A45" s="136" t="s">
        <v>247</v>
      </c>
      <c r="B45" s="136" t="s">
        <v>248</v>
      </c>
      <c r="C45" s="136" t="s">
        <v>335</v>
      </c>
      <c r="D45" s="136" t="s">
        <v>249</v>
      </c>
      <c r="E45" s="140">
        <f t="shared" si="46"/>
        <v>1.27</v>
      </c>
      <c r="F45" s="190">
        <f t="shared" si="46"/>
        <v>1</v>
      </c>
      <c r="G45">
        <f t="shared" si="0"/>
        <v>6</v>
      </c>
      <c r="H45" s="138">
        <f t="shared" si="47"/>
        <v>-0.57000000000000073</v>
      </c>
      <c r="I45" s="136">
        <f t="shared" si="51"/>
        <v>0</v>
      </c>
      <c r="J45" s="140">
        <f t="shared" si="52"/>
        <v>0.98999999999999977</v>
      </c>
      <c r="K45" s="140">
        <f t="shared" si="48"/>
        <v>0.70999999999999952</v>
      </c>
      <c r="L45" s="140">
        <f t="shared" si="49"/>
        <v>0.42999999999999927</v>
      </c>
      <c r="M45" s="139">
        <f t="shared" si="53"/>
        <v>-4.9999999999999991</v>
      </c>
      <c r="N45" s="139"/>
      <c r="O45" s="139">
        <f t="shared" si="50"/>
        <v>-1.0000000000000009</v>
      </c>
      <c r="P45" s="138">
        <f>INDEX('OBS data INSIDE'!$E$3:$AA$54,'OBS data INSIDE'!D45,$P$2)</f>
        <v>1.47</v>
      </c>
      <c r="Q45" s="196">
        <f>TREND('OBS data INSIDE'!$R45:$S45,'OBS data INSIDE'!$R$56:$S$56,Q$2)-$P45+$E45</f>
        <v>0.98999999999999977</v>
      </c>
      <c r="R45" s="196">
        <f>TREND('OBS data INSIDE'!$R45:$S45,'OBS data INSIDE'!$R$56:$S$56,R$2)-$P45+$E45</f>
        <v>0.70999999999999952</v>
      </c>
      <c r="S45" s="196">
        <f>TREND('OBS data INSIDE'!$R45:$S45,'OBS data INSIDE'!$R$56:$S$56,S$2)-$P45+$E45</f>
        <v>0.42999999999999927</v>
      </c>
      <c r="V45" s="151">
        <f>$AA45-AB45</f>
        <v>-0.27</v>
      </c>
      <c r="W45" s="136">
        <f>$AA45-AC45</f>
        <v>-0.27</v>
      </c>
      <c r="X45" s="136">
        <f t="shared" ref="X45:X50" si="56">IF(V45&gt;0.8,1,IF(V45&gt;0.5,2,IF(V45&gt;0.3,3,IF(V45&gt;0.1,4,IF(V45&gt;0,5,6)))))</f>
        <v>6</v>
      </c>
      <c r="Y45" s="136">
        <f t="shared" ref="Y45:Y50" si="57">IF(W45&gt;0.8,1,IF(W45&gt;0.5,2,IF(W45&gt;0.3,3,IF(W45&gt;0.1,4,IF(W45&gt;0,5,6)))))</f>
        <v>6</v>
      </c>
      <c r="Z45" s="136">
        <f>AB45</f>
        <v>1.27</v>
      </c>
      <c r="AA45" s="174">
        <v>1</v>
      </c>
      <c r="AB45" s="139">
        <f>MAX(BL45:BM45)</f>
        <v>1.27</v>
      </c>
      <c r="AC45" s="196">
        <f>MIN(BL45:BM45)</f>
        <v>1.27</v>
      </c>
      <c r="AD45" s="196">
        <f t="shared" si="13"/>
        <v>-1</v>
      </c>
      <c r="AE45" s="196">
        <f t="shared" si="14"/>
        <v>5.4000000000000012</v>
      </c>
      <c r="AF45" s="196"/>
      <c r="AG45" s="139"/>
      <c r="AH45" s="157"/>
      <c r="AI45" s="99"/>
      <c r="AJ45" s="164">
        <v>1.38</v>
      </c>
      <c r="AL45" s="157">
        <v>1.48</v>
      </c>
      <c r="AM45" s="158"/>
      <c r="AN45" s="169">
        <v>1.59</v>
      </c>
      <c r="AP45" s="169">
        <v>1.67</v>
      </c>
      <c r="AR45" s="169">
        <v>1.71</v>
      </c>
      <c r="AT45" s="169">
        <v>1.72</v>
      </c>
      <c r="AV45" s="169">
        <v>1.72</v>
      </c>
      <c r="AX45" s="210">
        <v>1.73</v>
      </c>
      <c r="AY45" s="99"/>
      <c r="AZ45" s="157">
        <v>1.72</v>
      </c>
      <c r="BA45" s="158"/>
      <c r="BB45" s="169">
        <v>1.71</v>
      </c>
      <c r="BC45" s="158"/>
      <c r="BD45" s="169">
        <v>1.67</v>
      </c>
      <c r="BE45" s="140"/>
      <c r="BF45">
        <v>1.63</v>
      </c>
      <c r="BG45" s="140"/>
      <c r="BH45" s="169">
        <v>1.59</v>
      </c>
      <c r="BI45" s="140"/>
      <c r="BJ45" s="169">
        <v>1.47</v>
      </c>
      <c r="BL45" s="169">
        <v>1.27</v>
      </c>
    </row>
    <row r="46" spans="1:66">
      <c r="A46" s="136" t="s">
        <v>260</v>
      </c>
      <c r="B46" s="136" t="s">
        <v>259</v>
      </c>
      <c r="C46" s="136" t="s">
        <v>330</v>
      </c>
      <c r="D46" s="136" t="s">
        <v>261</v>
      </c>
      <c r="E46" s="219">
        <f t="shared" si="46"/>
        <v>0.49</v>
      </c>
      <c r="F46" s="190">
        <f>AA46</f>
        <v>1</v>
      </c>
      <c r="G46">
        <f t="shared" si="0"/>
        <v>2</v>
      </c>
      <c r="H46" s="138">
        <f t="shared" si="47"/>
        <v>-1.21</v>
      </c>
      <c r="I46" s="136">
        <f t="shared" si="51"/>
        <v>-1</v>
      </c>
      <c r="J46" s="140">
        <f t="shared" si="52"/>
        <v>0.2566666666666666</v>
      </c>
      <c r="K46" s="140">
        <f t="shared" si="48"/>
        <v>2.3333333333333428E-2</v>
      </c>
      <c r="L46" s="140">
        <f t="shared" si="49"/>
        <v>-0.20999999999999996</v>
      </c>
      <c r="M46" s="139">
        <f t="shared" si="53"/>
        <v>-12.5</v>
      </c>
      <c r="N46" s="139"/>
      <c r="O46" s="139">
        <f t="shared" si="50"/>
        <v>-23</v>
      </c>
      <c r="P46" s="138">
        <f>INDEX('OBS data OUTSIDE'!$E$3:$AA$54,'OBS data OUTSIDE'!D46,$P$2)</f>
        <v>0.74</v>
      </c>
      <c r="Q46" s="196">
        <f>TREND('OBS data OUTSIDE'!$R46:$S46,'OBS data OUTSIDE'!$R$56:$S$56,Q$2)-$P46+$E46</f>
        <v>0.2566666666666666</v>
      </c>
      <c r="R46" s="196">
        <f>TREND('OBS data OUTSIDE'!$R46:$S46,'OBS data OUTSIDE'!$R$56:$S$56,R$2)-$P46+$E46</f>
        <v>2.3333333333333428E-2</v>
      </c>
      <c r="S46" s="196">
        <f>TREND('OBS data OUTSIDE'!$R46:$S46,'OBS data OUTSIDE'!$R$56:$S$56,S$2)-$P46+$E46</f>
        <v>-0.20999999999999996</v>
      </c>
      <c r="V46" s="151">
        <f>$AA46-AB46</f>
        <v>0.51</v>
      </c>
      <c r="W46" s="136">
        <f>$AA46-AC46</f>
        <v>1.2</v>
      </c>
      <c r="X46" s="136">
        <f t="shared" si="56"/>
        <v>2</v>
      </c>
      <c r="Y46" s="136">
        <f t="shared" si="57"/>
        <v>1</v>
      </c>
      <c r="Z46" s="136">
        <f>AB46</f>
        <v>0.49</v>
      </c>
      <c r="AA46" s="175">
        <v>1</v>
      </c>
      <c r="AB46" s="139">
        <f>MAX(BL46:BM46)</f>
        <v>0.49</v>
      </c>
      <c r="AC46" s="196">
        <f>MIN(BL46:BM46)</f>
        <v>-0.2</v>
      </c>
      <c r="AD46" s="196">
        <f t="shared" si="13"/>
        <v>-1</v>
      </c>
      <c r="AE46" s="196">
        <f t="shared" si="14"/>
        <v>0</v>
      </c>
      <c r="AF46" s="196"/>
      <c r="AG46" s="139"/>
      <c r="AH46" s="157"/>
      <c r="AI46" s="99"/>
      <c r="AJ46" s="166">
        <v>-0.13</v>
      </c>
      <c r="AK46" s="147">
        <v>0.2</v>
      </c>
      <c r="AL46" s="157">
        <v>-0.43</v>
      </c>
      <c r="AM46" s="158">
        <v>0.27</v>
      </c>
      <c r="AN46" s="169">
        <v>-0.56000000000000005</v>
      </c>
      <c r="AO46" s="169">
        <v>0.37</v>
      </c>
      <c r="AP46" s="169">
        <v>-0.6</v>
      </c>
      <c r="AQ46" s="169">
        <v>0.54</v>
      </c>
      <c r="AR46" s="169">
        <v>-0.49</v>
      </c>
      <c r="AS46" s="169">
        <v>0.66</v>
      </c>
      <c r="AT46" s="169">
        <v>0.1</v>
      </c>
      <c r="AU46" s="169">
        <v>0.75</v>
      </c>
      <c r="AV46" s="169">
        <v>0.08</v>
      </c>
      <c r="AW46" s="169">
        <v>0.79</v>
      </c>
      <c r="AX46" s="210">
        <v>0.4</v>
      </c>
      <c r="AY46" s="169">
        <v>0.84</v>
      </c>
      <c r="AZ46" s="157">
        <v>0.17</v>
      </c>
      <c r="BA46" s="158">
        <v>0.85</v>
      </c>
      <c r="BB46" s="169">
        <v>0.36</v>
      </c>
      <c r="BC46" s="158">
        <v>0.87</v>
      </c>
      <c r="BD46" s="169">
        <v>0.3</v>
      </c>
      <c r="BE46" s="219">
        <v>0.74</v>
      </c>
      <c r="BF46" s="169">
        <v>0.52</v>
      </c>
      <c r="BG46" s="219">
        <v>0.86</v>
      </c>
      <c r="BH46" s="169">
        <v>0.64</v>
      </c>
      <c r="BI46" s="219">
        <v>0.84</v>
      </c>
      <c r="BJ46" s="169">
        <v>0.3</v>
      </c>
      <c r="BK46" s="221">
        <v>0.74</v>
      </c>
      <c r="BL46" s="169">
        <v>-0.2</v>
      </c>
      <c r="BM46" s="221">
        <v>0.49</v>
      </c>
    </row>
    <row r="47" spans="1:66">
      <c r="A47" s="192" t="s">
        <v>373</v>
      </c>
      <c r="B47" s="136" t="s">
        <v>266</v>
      </c>
      <c r="C47" s="136" t="s">
        <v>331</v>
      </c>
      <c r="D47" s="136" t="s">
        <v>265</v>
      </c>
      <c r="E47" s="140">
        <f t="shared" ref="E47" si="58">Z47</f>
        <v>0.54</v>
      </c>
      <c r="F47" s="190">
        <f t="shared" si="46"/>
        <v>2</v>
      </c>
      <c r="G47">
        <f t="shared" ref="G47" si="59">X47</f>
        <v>1</v>
      </c>
      <c r="H47" s="138">
        <f t="shared" si="47"/>
        <v>-2.9299999999999997</v>
      </c>
      <c r="I47" s="136">
        <f t="shared" si="51"/>
        <v>-1</v>
      </c>
      <c r="J47" s="140">
        <f t="shared" si="52"/>
        <v>5.0000000000000266E-2</v>
      </c>
      <c r="K47" s="140">
        <f t="shared" si="48"/>
        <v>-0.43999999999999995</v>
      </c>
      <c r="L47" s="140">
        <f t="shared" si="49"/>
        <v>-0.92999999999999972</v>
      </c>
      <c r="M47" s="139">
        <f t="shared" si="53"/>
        <v>-6.25</v>
      </c>
      <c r="N47" s="139"/>
      <c r="O47" s="139">
        <f t="shared" si="50"/>
        <v>-1.0000000000000009</v>
      </c>
      <c r="P47" s="138">
        <f>INDEX('OBS data INSIDE'!$E$3:$AA$54,'OBS data INSIDE'!D47,$P$2)</f>
        <v>0.79</v>
      </c>
      <c r="Q47" s="196">
        <f>TREND('OBS data INSIDE'!$R47:$S47,'OBS data INSIDE'!$R$56:$S$56,Q$2)-$P47+$E47</f>
        <v>5.0000000000000266E-2</v>
      </c>
      <c r="R47" s="196">
        <f>TREND('OBS data INSIDE'!$R47:$S47,'OBS data INSIDE'!$R$56:$S$56,R$2)-$P47+$E47</f>
        <v>-0.43999999999999995</v>
      </c>
      <c r="S47" s="196">
        <f>TREND('OBS data INSIDE'!$R47:$S47,'OBS data INSIDE'!$R$56:$S$56,S$2)-$P47+$E47</f>
        <v>-0.92999999999999972</v>
      </c>
      <c r="V47" s="151">
        <f>$AA47-AB47</f>
        <v>1.46</v>
      </c>
      <c r="W47" s="136">
        <f>$AA47-AC47</f>
        <v>1.46</v>
      </c>
      <c r="X47" s="136">
        <f t="shared" ref="X47" si="60">IF(V47&gt;0.8,1,IF(V47&gt;0.5,2,IF(V47&gt;0.3,3,IF(V47&gt;0.1,4,IF(V47&gt;0,5,6)))))</f>
        <v>1</v>
      </c>
      <c r="Y47" s="136">
        <f t="shared" ref="Y47" si="61">IF(W47&gt;0.8,1,IF(W47&gt;0.5,2,IF(W47&gt;0.3,3,IF(W47&gt;0.1,4,IF(W47&gt;0,5,6)))))</f>
        <v>1</v>
      </c>
      <c r="Z47" s="136">
        <f>AB47</f>
        <v>0.54</v>
      </c>
      <c r="AA47" s="194">
        <v>2</v>
      </c>
      <c r="AB47" s="139">
        <f>MAX(BL47:BM47)</f>
        <v>0.54</v>
      </c>
      <c r="AC47" s="196">
        <f>MIN(BL47:BM47)</f>
        <v>0.54</v>
      </c>
      <c r="AD47" s="196">
        <f t="shared" si="13"/>
        <v>-1</v>
      </c>
      <c r="AE47" s="196">
        <f t="shared" si="14"/>
        <v>0</v>
      </c>
      <c r="AF47" s="196"/>
      <c r="AI47" s="99"/>
      <c r="AJ47" s="166"/>
      <c r="AK47" s="147"/>
      <c r="AL47" s="157"/>
      <c r="AM47" s="158"/>
      <c r="AR47" s="169">
        <v>1.18</v>
      </c>
      <c r="AT47" s="169">
        <v>1.19</v>
      </c>
      <c r="AV47" s="169">
        <v>1.2</v>
      </c>
      <c r="AX47" s="210">
        <v>1.21</v>
      </c>
      <c r="AY47" s="99"/>
      <c r="AZ47" s="157">
        <v>1.2</v>
      </c>
      <c r="BA47" s="158"/>
      <c r="BB47" s="169">
        <v>1.21</v>
      </c>
      <c r="BC47" s="158"/>
      <c r="BD47" s="169">
        <v>1.1499999999999999</v>
      </c>
      <c r="BE47" s="140"/>
      <c r="BF47" s="169">
        <v>1.1499999999999999</v>
      </c>
      <c r="BG47" s="140"/>
      <c r="BH47" s="169">
        <v>1</v>
      </c>
      <c r="BI47" s="140"/>
      <c r="BJ47" s="169">
        <v>0.79</v>
      </c>
      <c r="BL47" s="169">
        <v>0.54</v>
      </c>
    </row>
    <row r="48" spans="1:66">
      <c r="A48" s="136" t="s">
        <v>259</v>
      </c>
      <c r="B48" s="136" t="s">
        <v>189</v>
      </c>
      <c r="C48" s="136" t="s">
        <v>332</v>
      </c>
      <c r="D48" s="136" t="s">
        <v>267</v>
      </c>
      <c r="E48" s="140">
        <f t="shared" si="46"/>
        <v>0.55000000000000004</v>
      </c>
      <c r="F48" s="190">
        <f t="shared" si="46"/>
        <v>2</v>
      </c>
      <c r="G48">
        <f t="shared" si="0"/>
        <v>1</v>
      </c>
      <c r="H48" s="138">
        <f t="shared" si="47"/>
        <v>-2.08</v>
      </c>
      <c r="I48" s="136">
        <f t="shared" si="51"/>
        <v>-1</v>
      </c>
      <c r="J48" s="140">
        <f t="shared" si="52"/>
        <v>0.33999999999999997</v>
      </c>
      <c r="K48" s="140">
        <f t="shared" si="48"/>
        <v>0.13</v>
      </c>
      <c r="L48" s="140">
        <f t="shared" si="49"/>
        <v>-8.0000000000000071E-2</v>
      </c>
      <c r="M48" s="139">
        <f t="shared" si="53"/>
        <v>-5.75</v>
      </c>
      <c r="N48" s="139"/>
      <c r="O48" s="139">
        <f t="shared" si="50"/>
        <v>1.0000000000000009</v>
      </c>
      <c r="P48" s="138">
        <f>INDEX('OBS data INSIDE'!$E$3:$AA$54,'OBS data INSIDE'!D48,$P$2)</f>
        <v>0.78</v>
      </c>
      <c r="Q48" s="196">
        <f>TREND('OBS data INSIDE'!$R48:$S48,'OBS data INSIDE'!$R$56:$S$56,Q$2)-$P48+$E48</f>
        <v>0.33999999999999997</v>
      </c>
      <c r="R48" s="196">
        <f>TREND('OBS data INSIDE'!$R48:$S48,'OBS data INSIDE'!$R$56:$S$56,R$2)-$P48+$E48</f>
        <v>0.13</v>
      </c>
      <c r="S48" s="196">
        <f>TREND('OBS data INSIDE'!$R48:$S48,'OBS data INSIDE'!$R$56:$S$56,S$2)-$P48+$E48</f>
        <v>-8.0000000000000071E-2</v>
      </c>
      <c r="V48" s="151">
        <f>$AA48-AB48</f>
        <v>1.45</v>
      </c>
      <c r="W48" s="136">
        <f>$AA48-AC48</f>
        <v>1.45</v>
      </c>
      <c r="X48" s="136">
        <f t="shared" si="56"/>
        <v>1</v>
      </c>
      <c r="Y48" s="136">
        <f t="shared" si="57"/>
        <v>1</v>
      </c>
      <c r="Z48" s="136">
        <f>AB48</f>
        <v>0.55000000000000004</v>
      </c>
      <c r="AA48" s="174">
        <v>2</v>
      </c>
      <c r="AB48" s="139">
        <f>MAX(BL48:BM48)</f>
        <v>0.55000000000000004</v>
      </c>
      <c r="AC48" s="196">
        <f>MIN(BL48:BM48)</f>
        <v>0.55000000000000004</v>
      </c>
      <c r="AD48" s="196">
        <f t="shared" si="13"/>
        <v>-1</v>
      </c>
      <c r="AE48" s="196">
        <f t="shared" si="14"/>
        <v>0</v>
      </c>
      <c r="AF48" s="196"/>
      <c r="AG48" s="139"/>
      <c r="AH48" s="157"/>
      <c r="AI48" s="99"/>
      <c r="AJ48" s="158">
        <v>0.4</v>
      </c>
      <c r="AL48" s="157">
        <v>0.42</v>
      </c>
      <c r="AM48" s="158"/>
      <c r="AN48" s="169">
        <v>0.55000000000000004</v>
      </c>
      <c r="AP48" s="169">
        <v>0.73</v>
      </c>
      <c r="AR48" s="169">
        <v>0.82</v>
      </c>
      <c r="AT48" s="169">
        <v>0.88</v>
      </c>
      <c r="AV48" s="169">
        <v>0.94</v>
      </c>
      <c r="AX48" s="210">
        <v>0.96</v>
      </c>
      <c r="AY48" s="99"/>
      <c r="AZ48" s="157">
        <v>0.97</v>
      </c>
      <c r="BA48" s="158"/>
      <c r="BB48" s="169">
        <v>0.98</v>
      </c>
      <c r="BC48" s="158"/>
      <c r="BD48" s="169">
        <v>0.98</v>
      </c>
      <c r="BE48" s="140"/>
      <c r="BF48" s="169">
        <v>0.94</v>
      </c>
      <c r="BG48" s="140"/>
      <c r="BH48" s="169">
        <v>0.87</v>
      </c>
      <c r="BI48" s="140"/>
      <c r="BJ48" s="169">
        <v>0.78</v>
      </c>
      <c r="BL48" s="169">
        <v>0.55000000000000004</v>
      </c>
    </row>
    <row r="49" spans="1:66">
      <c r="A49" s="136" t="s">
        <v>280</v>
      </c>
      <c r="B49" s="136" t="s">
        <v>260</v>
      </c>
      <c r="C49" s="136" t="s">
        <v>333</v>
      </c>
      <c r="D49" s="136" t="s">
        <v>281</v>
      </c>
      <c r="E49" s="140">
        <f t="shared" si="46"/>
        <v>1.08</v>
      </c>
      <c r="F49" s="190">
        <f t="shared" si="46"/>
        <v>1</v>
      </c>
      <c r="G49">
        <f>Y49</f>
        <v>6</v>
      </c>
      <c r="H49" s="138">
        <f t="shared" si="47"/>
        <v>-0.96999999999999931</v>
      </c>
      <c r="I49" s="136">
        <f t="shared" si="51"/>
        <v>0</v>
      </c>
      <c r="J49" s="140">
        <f t="shared" si="52"/>
        <v>0.73000000000000043</v>
      </c>
      <c r="K49" s="140">
        <f t="shared" si="48"/>
        <v>0.38000000000000056</v>
      </c>
      <c r="L49" s="140">
        <f t="shared" si="49"/>
        <v>3.0000000000000693E-2</v>
      </c>
      <c r="M49" s="139">
        <f t="shared" si="53"/>
        <v>-3.9999999999999982</v>
      </c>
      <c r="N49" s="139"/>
      <c r="O49" s="139">
        <f t="shared" si="50"/>
        <v>-2.0000000000000018</v>
      </c>
      <c r="P49" s="138">
        <f>INDEX('OBS data INSIDE'!$E$3:$AA$54,'OBS data INSIDE'!D49,$P$2)</f>
        <v>1.24</v>
      </c>
      <c r="Q49" s="196">
        <f>TREND('OBS data INSIDE'!$R49:$S49,'OBS data INSIDE'!$R$56:$S$56,Q$2)-$P49+$E49</f>
        <v>0.73000000000000043</v>
      </c>
      <c r="R49" s="196">
        <f>TREND('OBS data INSIDE'!$R49:$S49,'OBS data INSIDE'!$R$56:$S$56,R$2)-$P49+$E49</f>
        <v>0.38000000000000056</v>
      </c>
      <c r="S49" s="196">
        <f>TREND('OBS data INSIDE'!$R49:$S49,'OBS data INSIDE'!$R$56:$S$56,S$2)-$P49+$E49</f>
        <v>3.0000000000000693E-2</v>
      </c>
      <c r="U49" s="150" t="s">
        <v>368</v>
      </c>
      <c r="V49" s="151">
        <f>$AA49-AB49</f>
        <v>-8.0000000000000071E-2</v>
      </c>
      <c r="W49" s="136">
        <f>$AA49-AC49</f>
        <v>-8.0000000000000071E-2</v>
      </c>
      <c r="X49" s="136">
        <f t="shared" si="56"/>
        <v>6</v>
      </c>
      <c r="Y49" s="136">
        <f t="shared" si="57"/>
        <v>6</v>
      </c>
      <c r="Z49" s="136">
        <f>AB49</f>
        <v>1.08</v>
      </c>
      <c r="AA49" s="174">
        <v>1</v>
      </c>
      <c r="AB49" s="139">
        <f>MAX(BL49:BM49)</f>
        <v>1.08</v>
      </c>
      <c r="AC49" s="196">
        <f>MIN(BL49:BM49)</f>
        <v>1.08</v>
      </c>
      <c r="AD49" s="196">
        <f t="shared" si="13"/>
        <v>-1</v>
      </c>
      <c r="AE49" s="196">
        <f t="shared" si="14"/>
        <v>2.0000000000000027</v>
      </c>
      <c r="AF49" s="196"/>
      <c r="AG49" s="139"/>
      <c r="AH49" s="157"/>
      <c r="AI49" s="99"/>
      <c r="AJ49" s="158">
        <v>1.35</v>
      </c>
      <c r="AL49" s="157">
        <v>1.4</v>
      </c>
      <c r="AM49" s="158">
        <v>2.31</v>
      </c>
      <c r="AN49" s="169">
        <v>1.51</v>
      </c>
      <c r="AO49" s="169">
        <v>2.29</v>
      </c>
      <c r="AP49" s="169">
        <v>1.6</v>
      </c>
      <c r="AQ49" s="169">
        <v>2.16</v>
      </c>
      <c r="AR49" s="169">
        <v>1.63</v>
      </c>
      <c r="AS49" s="169">
        <v>2.2000000000000002</v>
      </c>
      <c r="AT49" s="169">
        <v>1.65</v>
      </c>
      <c r="AU49" s="169">
        <v>2.19</v>
      </c>
      <c r="AV49" s="169">
        <v>1.63</v>
      </c>
      <c r="AW49" s="169">
        <v>2.25</v>
      </c>
      <c r="AX49" s="210">
        <v>1.61</v>
      </c>
      <c r="AY49" s="99"/>
      <c r="AZ49" s="157">
        <v>1.59</v>
      </c>
      <c r="BA49" s="158"/>
      <c r="BB49" s="169">
        <v>1.56</v>
      </c>
      <c r="BC49" s="158"/>
      <c r="BD49">
        <v>1.52</v>
      </c>
      <c r="BE49" s="140"/>
      <c r="BF49" s="169">
        <v>1.46</v>
      </c>
      <c r="BG49" s="140"/>
      <c r="BH49" s="169">
        <v>1.39</v>
      </c>
      <c r="BI49" s="140"/>
      <c r="BJ49">
        <v>1.24</v>
      </c>
      <c r="BL49" s="169">
        <v>1.08</v>
      </c>
    </row>
    <row r="50" spans="1:66">
      <c r="A50" s="136" t="s">
        <v>295</v>
      </c>
      <c r="B50" s="136" t="s">
        <v>299</v>
      </c>
      <c r="C50" s="136" t="s">
        <v>296</v>
      </c>
      <c r="D50" s="136" t="s">
        <v>296</v>
      </c>
      <c r="E50" s="140">
        <f t="shared" si="46"/>
        <v>1.7300000000000002</v>
      </c>
      <c r="F50" s="190">
        <f t="shared" si="46"/>
        <v>1</v>
      </c>
      <c r="G50">
        <v>6</v>
      </c>
      <c r="H50" s="138">
        <f t="shared" si="47"/>
        <v>-0.3199999999999994</v>
      </c>
      <c r="I50" s="136">
        <f t="shared" si="51"/>
        <v>0</v>
      </c>
      <c r="J50" s="140">
        <f t="shared" si="52"/>
        <v>1.3800000000000003</v>
      </c>
      <c r="K50" s="140">
        <f t="shared" si="48"/>
        <v>1.0300000000000005</v>
      </c>
      <c r="L50" s="140">
        <f t="shared" si="49"/>
        <v>0.6800000000000006</v>
      </c>
      <c r="M50" s="139">
        <f t="shared" si="53"/>
        <v>-3.9999999999999982</v>
      </c>
      <c r="N50" s="139"/>
      <c r="O50" s="139">
        <f t="shared" si="50"/>
        <v>-2.0000000000000018</v>
      </c>
      <c r="P50" s="138">
        <f>INDEX('OBS data INSIDE'!$E$3:$AA$54,'OBS data INSIDE'!D50,$P$2)</f>
        <v>1.8900000000000001</v>
      </c>
      <c r="Q50" s="196">
        <f>TREND('OBS data INSIDE'!$R50:$S50,'OBS data INSIDE'!$R$56:$S$56,Q$2)-$P50+$E50</f>
        <v>1.3800000000000003</v>
      </c>
      <c r="R50" s="196">
        <f>TREND('OBS data INSIDE'!$R50:$S50,'OBS data INSIDE'!$R$56:$S$56,R$2)-$P50+$E50</f>
        <v>1.0300000000000005</v>
      </c>
      <c r="S50" s="196">
        <f>TREND('OBS data INSIDE'!$R50:$S50,'OBS data INSIDE'!$R$56:$S$56,S$2)-$P50+$E50</f>
        <v>0.6800000000000006</v>
      </c>
      <c r="V50" s="151">
        <f>$AA50-AB50</f>
        <v>-0.7300000000000002</v>
      </c>
      <c r="W50" s="136">
        <f>$AA50-AC50</f>
        <v>-0.7300000000000002</v>
      </c>
      <c r="X50" s="136">
        <f t="shared" si="56"/>
        <v>6</v>
      </c>
      <c r="Y50" s="136">
        <f t="shared" si="57"/>
        <v>6</v>
      </c>
      <c r="Z50" s="136">
        <f>AB50</f>
        <v>1.7300000000000002</v>
      </c>
      <c r="AA50" s="174">
        <v>1</v>
      </c>
      <c r="AB50" s="139">
        <f>MAX(BL50:BM50)</f>
        <v>1.7300000000000002</v>
      </c>
      <c r="AC50" s="196">
        <f>MIN(BL50:BM50)</f>
        <v>1.7300000000000002</v>
      </c>
      <c r="AD50" s="196">
        <f t="shared" si="13"/>
        <v>5.750000000000008</v>
      </c>
      <c r="AE50" s="196">
        <f t="shared" si="14"/>
        <v>18.250000000000014</v>
      </c>
      <c r="AF50" s="196"/>
      <c r="AG50" s="139"/>
      <c r="AH50" s="157"/>
      <c r="AI50" s="99"/>
      <c r="AJ50" s="158"/>
      <c r="AL50" s="157">
        <v>1</v>
      </c>
      <c r="AM50" s="158"/>
      <c r="AN50" s="171">
        <v>1</v>
      </c>
      <c r="AO50" s="169"/>
      <c r="AP50" s="169">
        <v>1</v>
      </c>
      <c r="AR50" s="169">
        <v>1</v>
      </c>
      <c r="AT50" s="169">
        <v>2.2999999999999998</v>
      </c>
      <c r="AV50" s="169">
        <v>2.2999999999999998</v>
      </c>
      <c r="AX50" s="213">
        <v>2.27</v>
      </c>
      <c r="AY50" s="99"/>
      <c r="AZ50" s="170">
        <f>AX50-0.02</f>
        <v>2.25</v>
      </c>
      <c r="BA50" s="158"/>
      <c r="BB50" s="170">
        <f>AZ50-0.08</f>
        <v>2.17</v>
      </c>
      <c r="BC50" s="158"/>
      <c r="BD50" s="170">
        <f>BB50-0.04</f>
        <v>2.13</v>
      </c>
      <c r="BE50" s="140"/>
      <c r="BF50" s="170">
        <f>BD50-0.04</f>
        <v>2.09</v>
      </c>
      <c r="BG50" s="140"/>
      <c r="BH50" s="170">
        <f>BF50-0.05</f>
        <v>2.04</v>
      </c>
      <c r="BI50" s="140"/>
      <c r="BJ50" s="170">
        <f>BH50-0.05*3</f>
        <v>1.8900000000000001</v>
      </c>
      <c r="BL50" s="147">
        <f>BJ50-4*0.04</f>
        <v>1.7300000000000002</v>
      </c>
      <c r="BN50" s="170" t="s">
        <v>377</v>
      </c>
    </row>
    <row r="51" spans="1:66">
      <c r="A51" s="136" t="s">
        <v>297</v>
      </c>
      <c r="B51" s="136" t="s">
        <v>300</v>
      </c>
      <c r="C51" s="136" t="s">
        <v>298</v>
      </c>
      <c r="D51" s="136" t="s">
        <v>298</v>
      </c>
      <c r="E51" s="140">
        <f t="shared" si="46"/>
        <v>0.28000000000000003</v>
      </c>
      <c r="F51" s="190">
        <f t="shared" si="46"/>
        <v>1</v>
      </c>
      <c r="G51">
        <f>Y51</f>
        <v>2</v>
      </c>
      <c r="H51" s="138">
        <f t="shared" si="47"/>
        <v>-1.4900000000000002</v>
      </c>
      <c r="I51" s="136">
        <f t="shared" si="51"/>
        <v>3</v>
      </c>
      <c r="J51" s="140">
        <f t="shared" si="52"/>
        <v>2.3333333333333373E-2</v>
      </c>
      <c r="K51" s="140">
        <f t="shared" si="48"/>
        <v>-0.2333333333333335</v>
      </c>
      <c r="L51" s="140">
        <f t="shared" si="49"/>
        <v>-0.4900000000000001</v>
      </c>
      <c r="M51" s="139">
        <f t="shared" si="53"/>
        <v>6.0000000000000009</v>
      </c>
      <c r="N51" s="139"/>
      <c r="O51" s="139">
        <f t="shared" si="50"/>
        <v>5.0000000000000044</v>
      </c>
      <c r="P51" s="138">
        <f>INDEX('OBS data INSIDE'!$E$3:$AA$54,'OBS data INSIDE'!D51,$P$2)</f>
        <v>0.04</v>
      </c>
      <c r="Q51" s="196">
        <f>TREND('OBS data INSIDE'!$R51:$S51,'OBS data INSIDE'!$R$56:$S$56,Q$2)-$P51+$E51</f>
        <v>2.3333333333333373E-2</v>
      </c>
      <c r="R51" s="196">
        <f>TREND('OBS data INSIDE'!$R51:$S51,'OBS data INSIDE'!$R$56:$S$56,R$2)-$P51+$E51</f>
        <v>-0.2333333333333335</v>
      </c>
      <c r="S51" s="196">
        <f>TREND('OBS data INSIDE'!$R51:$S51,'OBS data INSIDE'!$R$56:$S$56,S$2)-$P51+$E51</f>
        <v>-0.4900000000000001</v>
      </c>
      <c r="T51">
        <v>120</v>
      </c>
      <c r="U51" s="150" t="s">
        <v>342</v>
      </c>
      <c r="V51" s="151">
        <f>$AA51-AB51</f>
        <v>0.72</v>
      </c>
      <c r="W51" s="136">
        <f>$AA51-AC51</f>
        <v>0.72</v>
      </c>
      <c r="X51" s="136">
        <f t="shared" ref="X51" si="62">IF(V51&gt;0.8,1,IF(V51&gt;0.5,2,IF(V51&gt;0.3,3,IF(V51&gt;0.1,4,IF(V51&gt;0,5,6)))))</f>
        <v>2</v>
      </c>
      <c r="Y51" s="136">
        <f t="shared" ref="Y51" si="63">IF(W51&gt;0.8,1,IF(W51&gt;0.5,2,IF(W51&gt;0.3,3,IF(W51&gt;0.1,4,IF(W51&gt;0,5,6)))))</f>
        <v>2</v>
      </c>
      <c r="Z51" s="136">
        <f>AC51</f>
        <v>0.28000000000000003</v>
      </c>
      <c r="AA51" s="176">
        <v>1</v>
      </c>
      <c r="AB51" s="139">
        <f>MAX(BL51:BM51)</f>
        <v>0.28000000000000003</v>
      </c>
      <c r="AC51" s="196">
        <f>MIN(BL51:BM51)</f>
        <v>0.28000000000000003</v>
      </c>
      <c r="AD51" s="196">
        <f t="shared" si="13"/>
        <v>-1</v>
      </c>
      <c r="AE51" s="196">
        <f t="shared" si="14"/>
        <v>0</v>
      </c>
      <c r="AF51" s="196"/>
      <c r="AG51" s="139"/>
      <c r="AH51" s="157"/>
      <c r="AI51" s="99"/>
      <c r="AJ51" s="158"/>
      <c r="AL51" s="157">
        <v>0.1</v>
      </c>
      <c r="AM51" s="158"/>
      <c r="AN51" s="171">
        <v>-0.18</v>
      </c>
      <c r="AO51" s="171"/>
      <c r="AP51" s="169">
        <v>-0.2</v>
      </c>
      <c r="AQ51" s="169">
        <v>1.3</v>
      </c>
      <c r="AR51" s="169">
        <v>0.2</v>
      </c>
      <c r="AS51" s="169">
        <v>1.53</v>
      </c>
      <c r="AT51" s="169">
        <v>0.24</v>
      </c>
      <c r="AU51" s="169">
        <v>1.57</v>
      </c>
      <c r="AV51" s="169">
        <v>0.28000000000000003</v>
      </c>
      <c r="AX51" s="210">
        <v>0.35</v>
      </c>
      <c r="AY51" s="99"/>
      <c r="AZ51" s="157">
        <v>0.4</v>
      </c>
      <c r="BA51" s="158"/>
      <c r="BB51" s="169">
        <v>0.57999999999999996</v>
      </c>
      <c r="BC51" s="158"/>
      <c r="BD51">
        <v>0.18</v>
      </c>
      <c r="BE51" s="140"/>
      <c r="BF51">
        <v>0.22</v>
      </c>
      <c r="BG51" s="140"/>
      <c r="BH51">
        <v>0.15</v>
      </c>
      <c r="BI51" s="140"/>
      <c r="BJ51">
        <v>0.04</v>
      </c>
      <c r="BL51" s="169">
        <v>0.28000000000000003</v>
      </c>
    </row>
    <row r="52" spans="1:66">
      <c r="A52" s="192" t="s">
        <v>299</v>
      </c>
      <c r="B52" s="136" t="s">
        <v>264</v>
      </c>
      <c r="C52" s="192" t="s">
        <v>361</v>
      </c>
      <c r="D52" s="192" t="s">
        <v>364</v>
      </c>
      <c r="E52" s="140">
        <f t="shared" ref="E52:F54" si="64">Z52</f>
        <v>0.33</v>
      </c>
      <c r="F52" s="190">
        <f t="shared" si="46"/>
        <v>1</v>
      </c>
      <c r="G52">
        <f t="shared" ref="G52:G53" si="65">Y52</f>
        <v>2</v>
      </c>
      <c r="H52" s="138">
        <f t="shared" si="47"/>
        <v>-0.81</v>
      </c>
      <c r="I52" s="136">
        <f t="shared" si="51"/>
        <v>1</v>
      </c>
      <c r="J52" s="140">
        <f t="shared" si="52"/>
        <v>0.28333333333333333</v>
      </c>
      <c r="K52" s="140">
        <f t="shared" si="48"/>
        <v>0.23666666666666664</v>
      </c>
      <c r="L52" s="140">
        <f t="shared" si="49"/>
        <v>0.18999999999999989</v>
      </c>
      <c r="M52" s="139">
        <f t="shared" si="53"/>
        <v>-0.74999999999999933</v>
      </c>
      <c r="N52" s="139"/>
      <c r="O52" s="139">
        <f t="shared" si="50"/>
        <v>-2.0000000000000018</v>
      </c>
      <c r="P52" s="138">
        <f>INDEX('OBS data INSIDE'!$E$3:$AA$54,'OBS data INSIDE'!D52,$P$2)</f>
        <v>0.36</v>
      </c>
      <c r="Q52" s="196">
        <f>TREND('OBS data INSIDE'!$R52:$S52,'OBS data INSIDE'!$R$56:$S$56,Q$2)-$P52+$E52</f>
        <v>0.28333333333333333</v>
      </c>
      <c r="R52" s="196">
        <f>TREND('OBS data INSIDE'!$R52:$S52,'OBS data INSIDE'!$R$56:$S$56,R$2)-$P52+$E52</f>
        <v>0.23666666666666664</v>
      </c>
      <c r="S52" s="196">
        <f>TREND('OBS data INSIDE'!$R52:$S52,'OBS data INSIDE'!$R$56:$S$56,S$2)-$P52+$E52</f>
        <v>0.18999999999999989</v>
      </c>
      <c r="U52" s="150"/>
      <c r="V52" s="151">
        <f>$AA52-AB52</f>
        <v>0.66999999999999993</v>
      </c>
      <c r="W52" s="136">
        <f>$AA52-AC52</f>
        <v>0.66999999999999993</v>
      </c>
      <c r="X52" s="136">
        <f t="shared" ref="X52:X53" si="66">IF(V52&gt;0.8,1,IF(V52&gt;0.5,2,IF(V52&gt;0.3,3,IF(V52&gt;0.1,4,IF(V52&gt;0,5,6)))))</f>
        <v>2</v>
      </c>
      <c r="Y52" s="136">
        <f t="shared" ref="Y52:Y53" si="67">IF(W52&gt;0.8,1,IF(W52&gt;0.5,2,IF(W52&gt;0.3,3,IF(W52&gt;0.1,4,IF(W52&gt;0,5,6)))))</f>
        <v>2</v>
      </c>
      <c r="Z52" s="136">
        <f>AC52</f>
        <v>0.33</v>
      </c>
      <c r="AA52" s="176">
        <v>1</v>
      </c>
      <c r="AB52" s="139">
        <f>MAX(BL52:BM52)</f>
        <v>0.33</v>
      </c>
      <c r="AC52" s="196">
        <f>MIN(BL52:BM52)</f>
        <v>0.33</v>
      </c>
      <c r="AD52" s="196">
        <f t="shared" si="13"/>
        <v>-1</v>
      </c>
      <c r="AE52" s="196">
        <f t="shared" si="14"/>
        <v>0</v>
      </c>
      <c r="AF52" s="196"/>
      <c r="AG52" s="139"/>
      <c r="AH52" s="157"/>
      <c r="AI52" s="99"/>
      <c r="AJ52" s="158"/>
      <c r="AL52" s="157"/>
      <c r="AM52" s="158"/>
      <c r="AN52" s="171"/>
      <c r="AO52" s="171"/>
      <c r="AP52" s="169"/>
      <c r="AQ52" s="169"/>
      <c r="AR52" s="169"/>
      <c r="AS52" s="169"/>
      <c r="AT52" s="169">
        <v>0.41</v>
      </c>
      <c r="AU52" s="169"/>
      <c r="AV52" s="169">
        <v>0.43</v>
      </c>
      <c r="AW52" s="169"/>
      <c r="AX52" s="210">
        <v>0.43</v>
      </c>
      <c r="AY52" s="99"/>
      <c r="AZ52" s="157">
        <v>0.41</v>
      </c>
      <c r="BA52" s="158"/>
      <c r="BB52" s="169">
        <v>0.4</v>
      </c>
      <c r="BC52" s="158"/>
      <c r="BD52">
        <v>0.39</v>
      </c>
      <c r="BE52" s="140"/>
      <c r="BF52">
        <v>0.39</v>
      </c>
      <c r="BG52" s="140"/>
      <c r="BH52">
        <v>0.38</v>
      </c>
      <c r="BI52" s="140"/>
      <c r="BJ52">
        <v>0.36</v>
      </c>
      <c r="BL52" s="169">
        <v>0.33</v>
      </c>
    </row>
    <row r="53" spans="1:66">
      <c r="A53" s="192" t="s">
        <v>300</v>
      </c>
      <c r="B53" s="136" t="s">
        <v>192</v>
      </c>
      <c r="C53" s="192" t="s">
        <v>362</v>
      </c>
      <c r="D53" s="192" t="s">
        <v>363</v>
      </c>
      <c r="E53" s="140">
        <f t="shared" si="64"/>
        <v>0.5</v>
      </c>
      <c r="F53" s="190">
        <f t="shared" si="64"/>
        <v>1</v>
      </c>
      <c r="G53">
        <f t="shared" si="65"/>
        <v>3</v>
      </c>
      <c r="H53" s="138">
        <f t="shared" si="47"/>
        <v>-0.5</v>
      </c>
      <c r="I53" s="136">
        <f t="shared" si="51"/>
        <v>1</v>
      </c>
      <c r="J53" s="140">
        <f t="shared" si="52"/>
        <v>0.5</v>
      </c>
      <c r="K53" s="140">
        <f t="shared" si="48"/>
        <v>0.5</v>
      </c>
      <c r="L53" s="140">
        <f t="shared" si="49"/>
        <v>0.5</v>
      </c>
      <c r="M53" s="139">
        <f t="shared" si="53"/>
        <v>-0.75000000000000067</v>
      </c>
      <c r="N53" s="139"/>
      <c r="O53" s="139">
        <f t="shared" si="50"/>
        <v>2.0000000000000018</v>
      </c>
      <c r="P53" s="138">
        <f>INDEX('OBS data INSIDE'!$E$3:$AA$54,'OBS data INSIDE'!D53,$P$2)</f>
        <v>0.53</v>
      </c>
      <c r="Q53" s="196">
        <f>TREND('OBS data INSIDE'!$R53:$S53,'OBS data INSIDE'!$R$56:$S$56,Q$2)-$P53+$E53</f>
        <v>0.5</v>
      </c>
      <c r="R53" s="196">
        <f>TREND('OBS data INSIDE'!$R53:$S53,'OBS data INSIDE'!$R$56:$S$56,R$2)-$P53+$E53</f>
        <v>0.5</v>
      </c>
      <c r="S53" s="196">
        <f>TREND('OBS data INSIDE'!$R53:$S53,'OBS data INSIDE'!$R$56:$S$56,S$2)-$P53+$E53</f>
        <v>0.5</v>
      </c>
      <c r="U53" s="150"/>
      <c r="V53" s="151">
        <f>$AA53-AB53</f>
        <v>0.5</v>
      </c>
      <c r="W53" s="136">
        <f>$AA53-AC53</f>
        <v>0.5</v>
      </c>
      <c r="X53" s="136">
        <f t="shared" si="66"/>
        <v>3</v>
      </c>
      <c r="Y53" s="136">
        <f t="shared" si="67"/>
        <v>3</v>
      </c>
      <c r="Z53" s="136">
        <f>AC53</f>
        <v>0.5</v>
      </c>
      <c r="AA53" s="176">
        <v>1</v>
      </c>
      <c r="AB53" s="139">
        <f>MAX(BL53:BM53)</f>
        <v>0.5</v>
      </c>
      <c r="AC53" s="196">
        <f>MIN(BL53:BM53)</f>
        <v>0.5</v>
      </c>
      <c r="AD53" s="196">
        <f t="shared" si="13"/>
        <v>-1</v>
      </c>
      <c r="AE53" s="196">
        <f t="shared" si="14"/>
        <v>0</v>
      </c>
      <c r="AF53" s="196"/>
      <c r="AG53" s="139"/>
      <c r="AH53" s="157"/>
      <c r="AI53" s="99"/>
      <c r="AJ53" s="158"/>
      <c r="AL53" s="157"/>
      <c r="AM53" s="158"/>
      <c r="AN53" s="171"/>
      <c r="AO53" s="171"/>
      <c r="AP53" s="169"/>
      <c r="AQ53" s="169"/>
      <c r="AR53" s="169"/>
      <c r="AS53" s="169"/>
      <c r="AT53" s="169">
        <v>0.46</v>
      </c>
      <c r="AU53" s="169">
        <v>0.43</v>
      </c>
      <c r="AV53" s="169">
        <v>0.47</v>
      </c>
      <c r="AW53" s="169">
        <v>0.5</v>
      </c>
      <c r="AX53" s="210">
        <v>0.48</v>
      </c>
      <c r="AY53" s="99">
        <v>0.51</v>
      </c>
      <c r="AZ53" s="157">
        <v>0.5</v>
      </c>
      <c r="BA53" s="158">
        <v>0.53</v>
      </c>
      <c r="BB53" s="169">
        <v>0.49</v>
      </c>
      <c r="BC53" s="158">
        <v>0.52</v>
      </c>
      <c r="BD53" s="169">
        <v>0.51</v>
      </c>
      <c r="BE53" s="140"/>
      <c r="BF53" s="169">
        <v>0.51</v>
      </c>
      <c r="BG53" s="140"/>
      <c r="BH53" s="169">
        <v>0.53</v>
      </c>
      <c r="BI53" s="140"/>
      <c r="BJ53">
        <v>0.53</v>
      </c>
      <c r="BL53" s="169">
        <v>0.5</v>
      </c>
    </row>
    <row r="54" spans="1:66">
      <c r="A54" s="192" t="s">
        <v>264</v>
      </c>
      <c r="B54" s="136" t="s">
        <v>191</v>
      </c>
      <c r="C54" s="192" t="s">
        <v>374</v>
      </c>
      <c r="D54" s="192" t="s">
        <v>375</v>
      </c>
      <c r="E54" s="219">
        <f>Z54</f>
        <v>0.8</v>
      </c>
      <c r="F54" s="190">
        <f t="shared" si="64"/>
        <v>1</v>
      </c>
      <c r="G54">
        <f>X54</f>
        <v>4</v>
      </c>
      <c r="H54" s="138">
        <f t="shared" si="47"/>
        <v>-0.76000000000000056</v>
      </c>
      <c r="I54" s="136">
        <f t="shared" si="51"/>
        <v>1</v>
      </c>
      <c r="J54" s="140">
        <f t="shared" si="52"/>
        <v>0.61333333333333317</v>
      </c>
      <c r="K54" s="140">
        <f t="shared" si="48"/>
        <v>0.42666666666666631</v>
      </c>
      <c r="L54" s="140">
        <f t="shared" si="49"/>
        <v>0.23999999999999944</v>
      </c>
      <c r="M54" s="139">
        <f t="shared" si="53"/>
        <v>0</v>
      </c>
      <c r="N54" s="139"/>
      <c r="O54" s="139">
        <f t="shared" si="50"/>
        <v>-4.0000000000000009</v>
      </c>
      <c r="P54" s="138">
        <f>INDEX('OBS data OUTSIDE'!$E$3:$AA$54,'OBS data OUTSIDE'!D54,$P$2)</f>
        <v>0.82</v>
      </c>
      <c r="Q54" s="196">
        <f>TREND('OBS data OUTSIDE'!$R54:$S54,'OBS data OUTSIDE'!$R$56:$S$56,Q$2)-$P54+$E54</f>
        <v>0.61333333333333317</v>
      </c>
      <c r="R54" s="196">
        <f>TREND('OBS data OUTSIDE'!$R54:$S54,'OBS data OUTSIDE'!$R$56:$S$56,R$2)-$P54+$E54</f>
        <v>0.42666666666666631</v>
      </c>
      <c r="S54" s="196">
        <f>TREND('OBS data OUTSIDE'!$R54:$S54,'OBS data OUTSIDE'!$R$56:$S$56,S$2)-$P54+$E54</f>
        <v>0.23999999999999944</v>
      </c>
      <c r="U54" s="150" t="s">
        <v>346</v>
      </c>
      <c r="V54" s="151">
        <f>$AA54-AB54</f>
        <v>0.19999999999999996</v>
      </c>
      <c r="W54" s="136">
        <f>$AA54-AC54</f>
        <v>1.6</v>
      </c>
      <c r="X54" s="136">
        <f>IF(V54&gt;0.8,1,IF(V54&gt;0.5,2,IF(V54&gt;0.3,3,IF(V54&gt;0.1,4,IF(V54&gt;0,5,6)))))</f>
        <v>4</v>
      </c>
      <c r="Y54" s="136">
        <f>IF(W54&gt;0.8,1,IF(W54&gt;0.5,2,IF(W54&gt;0.3,3,IF(W54&gt;0.1,4,IF(W54&gt;0,5,6)))))</f>
        <v>1</v>
      </c>
      <c r="Z54" s="136">
        <f>AB54</f>
        <v>0.8</v>
      </c>
      <c r="AA54" s="175">
        <v>1</v>
      </c>
      <c r="AB54" s="139">
        <f>MAX(BL54:BM54)</f>
        <v>0.8</v>
      </c>
      <c r="AC54" s="196">
        <f>MIN(BL54:BM54)</f>
        <v>-0.6</v>
      </c>
      <c r="AD54" s="196">
        <f t="shared" si="13"/>
        <v>-1</v>
      </c>
      <c r="AE54" s="196">
        <f t="shared" si="14"/>
        <v>0</v>
      </c>
      <c r="AF54" s="196"/>
      <c r="AG54" s="139"/>
      <c r="AH54" s="157"/>
      <c r="AI54" s="99"/>
      <c r="AJ54" s="166">
        <v>-0.52</v>
      </c>
      <c r="AK54" s="147">
        <v>0.5</v>
      </c>
      <c r="AL54" s="157">
        <v>-0.61</v>
      </c>
      <c r="AM54" s="158">
        <v>0.82</v>
      </c>
      <c r="AN54" s="169">
        <v>-0.5</v>
      </c>
      <c r="AO54" s="169">
        <v>0.9</v>
      </c>
      <c r="AP54" s="169">
        <v>-0.5</v>
      </c>
      <c r="AQ54" s="169">
        <v>0.45</v>
      </c>
      <c r="AR54" s="169">
        <v>-0.45</v>
      </c>
      <c r="AS54" s="169">
        <v>0.6</v>
      </c>
      <c r="AT54" s="169">
        <v>-0.2</v>
      </c>
      <c r="AU54" s="169">
        <v>0.68</v>
      </c>
      <c r="AV54" s="169">
        <v>-0.2</v>
      </c>
      <c r="AW54" s="169">
        <v>0.72</v>
      </c>
      <c r="AX54" s="214">
        <v>-0.18</v>
      </c>
      <c r="AY54" s="215">
        <v>0.78</v>
      </c>
      <c r="AZ54" s="160">
        <v>-0.22</v>
      </c>
      <c r="BA54" s="161">
        <v>0.86</v>
      </c>
      <c r="BB54" s="167">
        <v>-0.55000000000000004</v>
      </c>
      <c r="BC54" s="161">
        <v>0.8</v>
      </c>
      <c r="BD54" s="169">
        <v>-0.6</v>
      </c>
      <c r="BE54" s="219">
        <v>0.87</v>
      </c>
      <c r="BF54" s="169">
        <v>-0.56999999999999995</v>
      </c>
      <c r="BG54" s="219">
        <v>0.87</v>
      </c>
      <c r="BH54" s="169">
        <v>-0.49</v>
      </c>
      <c r="BI54" s="219">
        <v>0.9</v>
      </c>
      <c r="BJ54" s="169">
        <v>-0.6</v>
      </c>
      <c r="BK54" s="221">
        <v>0.82</v>
      </c>
      <c r="BL54" s="169">
        <v>-0.6</v>
      </c>
      <c r="BM54" s="221">
        <v>0.8</v>
      </c>
    </row>
    <row r="55" spans="1:66">
      <c r="A55" s="136"/>
      <c r="B55" s="136"/>
      <c r="C55" s="136"/>
      <c r="D55" s="136"/>
      <c r="I55" s="136"/>
      <c r="J55" s="140"/>
      <c r="K55" s="140"/>
      <c r="L55" s="140"/>
      <c r="M55" s="139"/>
      <c r="O55" s="138"/>
      <c r="P55" s="138"/>
      <c r="Q55" s="196"/>
      <c r="R55" s="196"/>
      <c r="S55" s="196"/>
      <c r="V55" s="136" t="s">
        <v>272</v>
      </c>
      <c r="W55" s="136"/>
      <c r="AB55" s="139"/>
      <c r="AC55" s="139"/>
      <c r="AD55" s="139"/>
      <c r="AE55" s="139"/>
      <c r="AF55" s="139"/>
      <c r="AG55" s="139"/>
      <c r="AH55" s="157"/>
      <c r="AI55" s="99"/>
      <c r="AJ55" s="158"/>
      <c r="AL55" s="157"/>
      <c r="AM55" s="158"/>
    </row>
    <row r="56" spans="1:66">
      <c r="A56">
        <v>1</v>
      </c>
      <c r="B56" s="136" t="s">
        <v>210</v>
      </c>
      <c r="C56" s="136" t="s">
        <v>204</v>
      </c>
      <c r="D56" s="136" t="s">
        <v>205</v>
      </c>
      <c r="E56" s="136"/>
      <c r="F56" s="136"/>
      <c r="G56" s="136"/>
      <c r="I56" s="136"/>
      <c r="J56" s="140"/>
      <c r="K56" s="140"/>
      <c r="L56" s="140"/>
      <c r="M56" s="139"/>
      <c r="Q56" s="196"/>
      <c r="R56" s="196"/>
      <c r="S56" s="196"/>
      <c r="V56" s="136" t="s">
        <v>273</v>
      </c>
      <c r="W56" s="136"/>
      <c r="AH56" s="157"/>
      <c r="AI56" s="99"/>
      <c r="AJ56" s="158"/>
      <c r="AL56" s="157"/>
      <c r="AM56" s="158"/>
    </row>
    <row r="57" spans="1:66">
      <c r="A57">
        <v>2</v>
      </c>
      <c r="B57" s="136" t="s">
        <v>343</v>
      </c>
      <c r="C57" s="136" t="s">
        <v>203</v>
      </c>
      <c r="D57" s="136" t="s">
        <v>206</v>
      </c>
      <c r="E57" s="136"/>
      <c r="F57" s="136"/>
      <c r="G57" s="136"/>
      <c r="I57" s="136"/>
      <c r="J57" s="136"/>
      <c r="K57" s="136"/>
      <c r="L57" s="136"/>
      <c r="V57">
        <v>0.5</v>
      </c>
      <c r="AH57" s="157"/>
      <c r="AI57" s="99"/>
      <c r="AJ57" s="158"/>
      <c r="AL57" s="157"/>
      <c r="AM57" s="158"/>
    </row>
    <row r="58" spans="1:66">
      <c r="A58">
        <v>3</v>
      </c>
      <c r="B58" s="136" t="s">
        <v>209</v>
      </c>
      <c r="C58" s="136" t="s">
        <v>235</v>
      </c>
      <c r="D58" s="136" t="s">
        <v>207</v>
      </c>
      <c r="E58" s="136"/>
      <c r="F58" s="136"/>
      <c r="G58" s="136"/>
      <c r="V58">
        <v>0.3</v>
      </c>
      <c r="AH58" s="157"/>
      <c r="AI58" s="99"/>
      <c r="AJ58" s="158"/>
      <c r="AL58" s="157"/>
      <c r="AM58" s="158"/>
    </row>
    <row r="59" spans="1:66">
      <c r="A59">
        <v>4</v>
      </c>
      <c r="B59" s="136" t="s">
        <v>269</v>
      </c>
      <c r="C59" t="s">
        <v>341</v>
      </c>
      <c r="D59" s="136" t="s">
        <v>233</v>
      </c>
      <c r="E59" s="136"/>
      <c r="G59" s="136"/>
      <c r="V59">
        <v>0.1</v>
      </c>
      <c r="AH59" s="157"/>
      <c r="AI59" s="99"/>
      <c r="AJ59" s="158"/>
      <c r="AL59" s="157"/>
      <c r="AM59" s="158"/>
    </row>
    <row r="60" spans="1:66">
      <c r="A60">
        <v>5</v>
      </c>
      <c r="B60" s="136" t="s">
        <v>250</v>
      </c>
      <c r="C60" t="s">
        <v>251</v>
      </c>
      <c r="D60" s="141" t="s">
        <v>234</v>
      </c>
      <c r="E60" s="141"/>
      <c r="G60" s="136"/>
      <c r="V60">
        <v>0</v>
      </c>
      <c r="AH60" s="157"/>
      <c r="AI60" s="99"/>
      <c r="AJ60" s="158"/>
      <c r="AL60" s="157"/>
      <c r="AM60" s="158"/>
    </row>
    <row r="61" spans="1:66">
      <c r="A61">
        <v>6</v>
      </c>
      <c r="B61" s="136" t="s">
        <v>237</v>
      </c>
      <c r="C61" s="136" t="s">
        <v>202</v>
      </c>
      <c r="D61" s="136"/>
      <c r="E61" s="136"/>
      <c r="F61" s="136"/>
      <c r="AH61" s="157"/>
      <c r="AI61" s="99"/>
      <c r="AJ61" s="158"/>
      <c r="AL61" s="157"/>
      <c r="AM61" s="158"/>
    </row>
    <row r="62" spans="1:66">
      <c r="AH62" s="157"/>
      <c r="AI62" s="99"/>
      <c r="AJ62" s="158"/>
      <c r="AL62" s="157"/>
      <c r="AM62" s="158"/>
    </row>
    <row r="63" spans="1:66">
      <c r="AH63" s="157"/>
      <c r="AI63" s="99"/>
      <c r="AJ63" s="158"/>
      <c r="AL63" s="157"/>
      <c r="AM63" s="158"/>
    </row>
    <row r="64" spans="1:66">
      <c r="A64" s="136" t="s">
        <v>286</v>
      </c>
      <c r="C64" s="136" t="s">
        <v>287</v>
      </c>
      <c r="D64" s="136" t="s">
        <v>287</v>
      </c>
      <c r="AA64">
        <v>1</v>
      </c>
      <c r="AH64" s="157"/>
      <c r="AI64" s="99"/>
      <c r="AJ64" s="158"/>
      <c r="AL64" s="157">
        <v>1.02</v>
      </c>
      <c r="AM64" s="158">
        <v>1.86</v>
      </c>
    </row>
    <row r="65" spans="34:39">
      <c r="AH65" s="160"/>
      <c r="AI65" s="167"/>
      <c r="AJ65" s="161"/>
      <c r="AL65" s="160"/>
      <c r="AM65" s="16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exportOBS</vt:lpstr>
      <vt:lpstr>ShowShortOBS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2011-11-21T19:02:11Z</dcterms:modified>
</cp:coreProperties>
</file>