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16" activeTab="18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ShortOBS" sheetId="17" r:id="rId14"/>
    <sheet name="exportOBS" sheetId="15" r:id="rId15"/>
    <sheet name="Shapefile attribute-Export" sheetId="23" r:id="rId16"/>
    <sheet name="time-series" sheetId="24" r:id="rId17"/>
    <sheet name="Select-TS" sheetId="26" r:id="rId18"/>
    <sheet name="Export" sheetId="27" r:id="rId19"/>
  </sheets>
  <definedNames>
    <definedName name="_xlnm._FilterDatabase" localSheetId="3" hidden="1">temp!$A$1:$B$4</definedName>
    <definedName name="_xlnm._FilterDatabase" localSheetId="16" hidden="1">'time-series'!$A$1:$X$50</definedName>
  </definedNames>
  <calcPr calcId="125725"/>
</workbook>
</file>

<file path=xl/calcChain.xml><?xml version="1.0" encoding="utf-8"?>
<calcChain xmlns="http://schemas.openxmlformats.org/spreadsheetml/2006/main">
  <c r="L2" i="26"/>
  <c r="N50" i="27"/>
  <c r="D50"/>
  <c r="C50"/>
  <c r="B50"/>
  <c r="A50"/>
  <c r="N49"/>
  <c r="D49"/>
  <c r="C49"/>
  <c r="B49"/>
  <c r="A49"/>
  <c r="N48"/>
  <c r="D48"/>
  <c r="C48"/>
  <c r="B48"/>
  <c r="A48"/>
  <c r="N47"/>
  <c r="D47"/>
  <c r="C47"/>
  <c r="B47"/>
  <c r="A47"/>
  <c r="N46"/>
  <c r="D46"/>
  <c r="C46"/>
  <c r="B46"/>
  <c r="A46"/>
  <c r="N45"/>
  <c r="D45"/>
  <c r="C45"/>
  <c r="B45"/>
  <c r="A45"/>
  <c r="N44"/>
  <c r="D44"/>
  <c r="C44"/>
  <c r="B44"/>
  <c r="A44"/>
  <c r="N43"/>
  <c r="D43"/>
  <c r="C43"/>
  <c r="B43"/>
  <c r="A43"/>
  <c r="N42"/>
  <c r="D42"/>
  <c r="C42"/>
  <c r="B42"/>
  <c r="A42"/>
  <c r="N41"/>
  <c r="D41"/>
  <c r="C41"/>
  <c r="B41"/>
  <c r="A41"/>
  <c r="N40"/>
  <c r="D40"/>
  <c r="C40"/>
  <c r="B40"/>
  <c r="A40"/>
  <c r="N39"/>
  <c r="D39"/>
  <c r="C39"/>
  <c r="B39"/>
  <c r="A39"/>
  <c r="N38"/>
  <c r="D38"/>
  <c r="C38"/>
  <c r="B38"/>
  <c r="A38"/>
  <c r="N37"/>
  <c r="D37"/>
  <c r="C37"/>
  <c r="B37"/>
  <c r="A37"/>
  <c r="N36"/>
  <c r="D36"/>
  <c r="C36"/>
  <c r="B36"/>
  <c r="A36"/>
  <c r="N35"/>
  <c r="D35"/>
  <c r="C35"/>
  <c r="B35"/>
  <c r="A35"/>
  <c r="N34"/>
  <c r="D34"/>
  <c r="C34"/>
  <c r="B34"/>
  <c r="A34"/>
  <c r="N33"/>
  <c r="D33"/>
  <c r="C33"/>
  <c r="B33"/>
  <c r="A33"/>
  <c r="N32"/>
  <c r="D32"/>
  <c r="C32"/>
  <c r="B32"/>
  <c r="A32"/>
  <c r="N31"/>
  <c r="D31"/>
  <c r="C31"/>
  <c r="B31"/>
  <c r="A31"/>
  <c r="N30"/>
  <c r="D30"/>
  <c r="C30"/>
  <c r="B30"/>
  <c r="A30"/>
  <c r="N29"/>
  <c r="D29"/>
  <c r="C29"/>
  <c r="B29"/>
  <c r="A29"/>
  <c r="N28"/>
  <c r="D28"/>
  <c r="C28"/>
  <c r="B28"/>
  <c r="A28"/>
  <c r="N27"/>
  <c r="D27"/>
  <c r="C27"/>
  <c r="B27"/>
  <c r="A27"/>
  <c r="N26"/>
  <c r="D26"/>
  <c r="C26"/>
  <c r="B26"/>
  <c r="A26"/>
  <c r="N25"/>
  <c r="D25"/>
  <c r="C25"/>
  <c r="B25"/>
  <c r="A25"/>
  <c r="N24"/>
  <c r="D24"/>
  <c r="C24"/>
  <c r="B24"/>
  <c r="A24"/>
  <c r="N23"/>
  <c r="D23"/>
  <c r="C23"/>
  <c r="B23"/>
  <c r="A23"/>
  <c r="N22"/>
  <c r="D22"/>
  <c r="C22"/>
  <c r="B22"/>
  <c r="A22"/>
  <c r="N21"/>
  <c r="D21"/>
  <c r="C21"/>
  <c r="B21"/>
  <c r="A21"/>
  <c r="N20"/>
  <c r="D20"/>
  <c r="C20"/>
  <c r="B20"/>
  <c r="A20"/>
  <c r="N19"/>
  <c r="D19"/>
  <c r="C19"/>
  <c r="B19"/>
  <c r="A19"/>
  <c r="N18"/>
  <c r="D18"/>
  <c r="C18"/>
  <c r="B18"/>
  <c r="A18"/>
  <c r="N17"/>
  <c r="D17"/>
  <c r="C17"/>
  <c r="B17"/>
  <c r="A17"/>
  <c r="N16"/>
  <c r="D16"/>
  <c r="C16"/>
  <c r="B16"/>
  <c r="A16"/>
  <c r="N15"/>
  <c r="D15"/>
  <c r="C15"/>
  <c r="B15"/>
  <c r="A15"/>
  <c r="N14"/>
  <c r="D14"/>
  <c r="C14"/>
  <c r="B14"/>
  <c r="A14"/>
  <c r="N13"/>
  <c r="D13"/>
  <c r="C13"/>
  <c r="B13"/>
  <c r="A13"/>
  <c r="N12"/>
  <c r="D12"/>
  <c r="C12"/>
  <c r="B12"/>
  <c r="A12"/>
  <c r="N11"/>
  <c r="D11"/>
  <c r="C11"/>
  <c r="B11"/>
  <c r="A11"/>
  <c r="N10"/>
  <c r="D10"/>
  <c r="C10"/>
  <c r="B10"/>
  <c r="A10"/>
  <c r="N9"/>
  <c r="D9"/>
  <c r="C9"/>
  <c r="B9"/>
  <c r="A9"/>
  <c r="N8"/>
  <c r="D8"/>
  <c r="C8"/>
  <c r="B8"/>
  <c r="A8"/>
  <c r="N7"/>
  <c r="D7"/>
  <c r="C7"/>
  <c r="B7"/>
  <c r="A7"/>
  <c r="N6"/>
  <c r="D6"/>
  <c r="C6"/>
  <c r="B6"/>
  <c r="A6"/>
  <c r="N5"/>
  <c r="D5"/>
  <c r="C5"/>
  <c r="B5"/>
  <c r="A5"/>
  <c r="N4"/>
  <c r="D4"/>
  <c r="C4"/>
  <c r="B4"/>
  <c r="A4"/>
  <c r="N3"/>
  <c r="D3"/>
  <c r="C3"/>
  <c r="B3"/>
  <c r="A3"/>
  <c r="N2"/>
  <c r="L2"/>
  <c r="D2"/>
  <c r="C2"/>
  <c r="B2"/>
  <c r="A2"/>
  <c r="N3" i="24"/>
  <c r="N4" s="1"/>
  <c r="L4" i="27" s="1"/>
  <c r="A18" i="26"/>
  <c r="B18"/>
  <c r="C18"/>
  <c r="D18"/>
  <c r="N18"/>
  <c r="A19"/>
  <c r="B19"/>
  <c r="C19"/>
  <c r="D19"/>
  <c r="N19"/>
  <c r="A20"/>
  <c r="B20"/>
  <c r="C20"/>
  <c r="D20"/>
  <c r="N20"/>
  <c r="A21"/>
  <c r="B21"/>
  <c r="C21"/>
  <c r="D21"/>
  <c r="N21"/>
  <c r="A22"/>
  <c r="B22"/>
  <c r="C22"/>
  <c r="D22"/>
  <c r="N22"/>
  <c r="A23"/>
  <c r="B23"/>
  <c r="C23"/>
  <c r="D23"/>
  <c r="N23"/>
  <c r="A24"/>
  <c r="B24"/>
  <c r="C24"/>
  <c r="D24"/>
  <c r="N24"/>
  <c r="A25"/>
  <c r="B25"/>
  <c r="C25"/>
  <c r="D25"/>
  <c r="N25"/>
  <c r="A26"/>
  <c r="B26"/>
  <c r="C26"/>
  <c r="D26"/>
  <c r="N26"/>
  <c r="A27"/>
  <c r="B27"/>
  <c r="C27"/>
  <c r="D27"/>
  <c r="N27"/>
  <c r="A28"/>
  <c r="B28"/>
  <c r="C28"/>
  <c r="D28"/>
  <c r="N28"/>
  <c r="A29"/>
  <c r="B29"/>
  <c r="C29"/>
  <c r="D29"/>
  <c r="N29"/>
  <c r="A30"/>
  <c r="B30"/>
  <c r="C30"/>
  <c r="D30"/>
  <c r="N30"/>
  <c r="A31"/>
  <c r="B31"/>
  <c r="C31"/>
  <c r="D31"/>
  <c r="N31"/>
  <c r="A32"/>
  <c r="B32"/>
  <c r="C32"/>
  <c r="D32"/>
  <c r="N32"/>
  <c r="A33"/>
  <c r="B33"/>
  <c r="C33"/>
  <c r="D33"/>
  <c r="N33"/>
  <c r="A34"/>
  <c r="B34"/>
  <c r="C34"/>
  <c r="D34"/>
  <c r="N34"/>
  <c r="A35"/>
  <c r="B35"/>
  <c r="C35"/>
  <c r="D35"/>
  <c r="N35"/>
  <c r="A36"/>
  <c r="B36"/>
  <c r="C36"/>
  <c r="D36"/>
  <c r="N36"/>
  <c r="A37"/>
  <c r="B37"/>
  <c r="C37"/>
  <c r="D37"/>
  <c r="N37"/>
  <c r="A38"/>
  <c r="B38"/>
  <c r="C38"/>
  <c r="D38"/>
  <c r="N38"/>
  <c r="A39"/>
  <c r="B39"/>
  <c r="C39"/>
  <c r="D39"/>
  <c r="N39"/>
  <c r="A40"/>
  <c r="B40"/>
  <c r="C40"/>
  <c r="D40"/>
  <c r="N40"/>
  <c r="A41"/>
  <c r="B41"/>
  <c r="C41"/>
  <c r="D41"/>
  <c r="N41"/>
  <c r="A42"/>
  <c r="B42"/>
  <c r="C42"/>
  <c r="D42"/>
  <c r="N42"/>
  <c r="A43"/>
  <c r="B43"/>
  <c r="C43"/>
  <c r="D43"/>
  <c r="N43"/>
  <c r="A44"/>
  <c r="B44"/>
  <c r="C44"/>
  <c r="D44"/>
  <c r="N44"/>
  <c r="A45"/>
  <c r="B45"/>
  <c r="C45"/>
  <c r="D45"/>
  <c r="N45"/>
  <c r="A46"/>
  <c r="B46"/>
  <c r="C46"/>
  <c r="D46"/>
  <c r="N46"/>
  <c r="A47"/>
  <c r="B47"/>
  <c r="C47"/>
  <c r="D47"/>
  <c r="N47"/>
  <c r="A48"/>
  <c r="B48"/>
  <c r="C48"/>
  <c r="D48"/>
  <c r="N48"/>
  <c r="A49"/>
  <c r="B49"/>
  <c r="C49"/>
  <c r="D49"/>
  <c r="N49"/>
  <c r="A50"/>
  <c r="B50"/>
  <c r="C50"/>
  <c r="D50"/>
  <c r="N50"/>
  <c r="N1"/>
  <c r="N2"/>
  <c r="N3"/>
  <c r="N4"/>
  <c r="N5"/>
  <c r="N6"/>
  <c r="N7"/>
  <c r="N8"/>
  <c r="N9"/>
  <c r="N10"/>
  <c r="N11"/>
  <c r="N12"/>
  <c r="N13"/>
  <c r="N14"/>
  <c r="N15"/>
  <c r="N16"/>
  <c r="N17"/>
  <c r="A2"/>
  <c r="B2"/>
  <c r="C2"/>
  <c r="D2"/>
  <c r="A3"/>
  <c r="B3"/>
  <c r="C3"/>
  <c r="D3"/>
  <c r="L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M1"/>
  <c r="B1"/>
  <c r="C1"/>
  <c r="D1"/>
  <c r="E1"/>
  <c r="F1"/>
  <c r="G1"/>
  <c r="H1"/>
  <c r="I1"/>
  <c r="J1"/>
  <c r="K1"/>
  <c r="L1"/>
  <c r="A1"/>
  <c r="P3" i="24"/>
  <c r="K3" s="1"/>
  <c r="J3" i="26" s="1"/>
  <c r="O3" i="24"/>
  <c r="L3" s="1"/>
  <c r="K3" i="26" s="1"/>
  <c r="P2" i="24"/>
  <c r="K2" s="1"/>
  <c r="J2" i="26" s="1"/>
  <c r="O2" i="24"/>
  <c r="L2" s="1"/>
  <c r="K2" i="26" s="1"/>
  <c r="Q3" i="24"/>
  <c r="M3" i="26" s="1"/>
  <c r="Q2" i="24"/>
  <c r="M2" i="26" s="1"/>
  <c r="E14" i="21"/>
  <c r="A30" i="15"/>
  <c r="B30"/>
  <c r="V50" i="24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BI50" i="13"/>
  <c r="BH50"/>
  <c r="BF50" s="1"/>
  <c r="BD50" s="1"/>
  <c r="BB50" s="1"/>
  <c r="BH56" l="1"/>
  <c r="BI56"/>
  <c r="BG50"/>
  <c r="BE50" s="1"/>
  <c r="BC50" s="1"/>
  <c r="BA50" s="1"/>
  <c r="AY50" s="1"/>
  <c r="AW50" s="1"/>
  <c r="AU50" s="1"/>
  <c r="AS50" s="1"/>
  <c r="AQ50" s="1"/>
  <c r="AO50" s="1"/>
  <c r="J2" i="27"/>
  <c r="J3"/>
  <c r="L3"/>
  <c r="K2"/>
  <c r="M2"/>
  <c r="K3"/>
  <c r="M3"/>
  <c r="N5" i="24"/>
  <c r="L5" i="27" s="1"/>
  <c r="L4" i="26"/>
  <c r="O4" i="24"/>
  <c r="P4"/>
  <c r="K4" s="1"/>
  <c r="AD12" i="13"/>
  <c r="AD13"/>
  <c r="AD34"/>
  <c r="AD35"/>
  <c r="AD36"/>
  <c r="AE12"/>
  <c r="AE13"/>
  <c r="AE34"/>
  <c r="AE35"/>
  <c r="AE36"/>
  <c r="A50" i="15"/>
  <c r="B50"/>
  <c r="E50"/>
  <c r="B49"/>
  <c r="A49"/>
  <c r="B45" i="17"/>
  <c r="G45"/>
  <c r="A45"/>
  <c r="A53"/>
  <c r="B53"/>
  <c r="A35"/>
  <c r="B35"/>
  <c r="A49"/>
  <c r="B49"/>
  <c r="C49"/>
  <c r="R50" i="21"/>
  <c r="S50"/>
  <c r="T50"/>
  <c r="U50"/>
  <c r="V50"/>
  <c r="R51"/>
  <c r="S51"/>
  <c r="T51"/>
  <c r="U51"/>
  <c r="V51"/>
  <c r="R52"/>
  <c r="S52"/>
  <c r="T52"/>
  <c r="U52"/>
  <c r="V52"/>
  <c r="U49"/>
  <c r="M54" i="13"/>
  <c r="F53" i="17" s="1"/>
  <c r="M53" i="13"/>
  <c r="M52"/>
  <c r="M51"/>
  <c r="M50"/>
  <c r="M49"/>
  <c r="M48"/>
  <c r="M47"/>
  <c r="F45" i="17" s="1"/>
  <c r="M46" i="13"/>
  <c r="M45"/>
  <c r="M44"/>
  <c r="M43"/>
  <c r="M42"/>
  <c r="M41"/>
  <c r="M40"/>
  <c r="M39"/>
  <c r="M37"/>
  <c r="M33"/>
  <c r="M32"/>
  <c r="M31"/>
  <c r="M30"/>
  <c r="M29"/>
  <c r="M28"/>
  <c r="M26"/>
  <c r="M25"/>
  <c r="M24"/>
  <c r="M23"/>
  <c r="M22"/>
  <c r="M21"/>
  <c r="M20"/>
  <c r="M19"/>
  <c r="M18"/>
  <c r="M17"/>
  <c r="M16"/>
  <c r="M15"/>
  <c r="M14"/>
  <c r="M5"/>
  <c r="M6"/>
  <c r="M7"/>
  <c r="M8"/>
  <c r="M9"/>
  <c r="M4"/>
  <c r="M3"/>
  <c r="A55" i="21"/>
  <c r="B55"/>
  <c r="C55"/>
  <c r="E55"/>
  <c r="F55"/>
  <c r="G55"/>
  <c r="H55"/>
  <c r="I55"/>
  <c r="J55"/>
  <c r="K55"/>
  <c r="L55"/>
  <c r="M55"/>
  <c r="N55"/>
  <c r="O55"/>
  <c r="P55"/>
  <c r="Q55"/>
  <c r="R55"/>
  <c r="U55"/>
  <c r="V55"/>
  <c r="A56"/>
  <c r="B56"/>
  <c r="C56"/>
  <c r="E56"/>
  <c r="F56"/>
  <c r="G56"/>
  <c r="H56"/>
  <c r="I56"/>
  <c r="J56"/>
  <c r="K56"/>
  <c r="L56"/>
  <c r="M56"/>
  <c r="R56"/>
  <c r="U56"/>
  <c r="V56"/>
  <c r="A55" i="22"/>
  <c r="B55"/>
  <c r="C55"/>
  <c r="E55"/>
  <c r="F55"/>
  <c r="G55"/>
  <c r="H55"/>
  <c r="I55"/>
  <c r="J55"/>
  <c r="K55"/>
  <c r="L55"/>
  <c r="M55"/>
  <c r="N55"/>
  <c r="O55"/>
  <c r="P55"/>
  <c r="Q55"/>
  <c r="R55"/>
  <c r="U55"/>
  <c r="V55"/>
  <c r="A56"/>
  <c r="B56"/>
  <c r="C56"/>
  <c r="E56"/>
  <c r="F56"/>
  <c r="G56"/>
  <c r="H56"/>
  <c r="I56"/>
  <c r="J56"/>
  <c r="K56"/>
  <c r="L56"/>
  <c r="M56"/>
  <c r="N56"/>
  <c r="O56"/>
  <c r="P56"/>
  <c r="Q56"/>
  <c r="R56"/>
  <c r="U56"/>
  <c r="V56"/>
  <c r="BK56" i="13"/>
  <c r="S56" i="22" s="1"/>
  <c r="BL56" i="13"/>
  <c r="T56" i="21" s="1"/>
  <c r="BM56" i="13"/>
  <c r="M56" s="1"/>
  <c r="F49" i="17" s="1"/>
  <c r="BJ56" i="13"/>
  <c r="S56" i="21" s="1"/>
  <c r="BJ55" i="13"/>
  <c r="S55" i="21" s="1"/>
  <c r="BK55" i="13"/>
  <c r="S55" i="22" s="1"/>
  <c r="BM55" i="13"/>
  <c r="M55" s="1"/>
  <c r="BL55"/>
  <c r="T55" i="21" s="1"/>
  <c r="AZ56" i="13"/>
  <c r="BB56" s="1"/>
  <c r="BD56" s="1"/>
  <c r="BF56" s="1"/>
  <c r="Q56" i="21" s="1"/>
  <c r="F56" i="13"/>
  <c r="D50" i="15" s="1"/>
  <c r="AB55" i="13"/>
  <c r="Z55" s="1"/>
  <c r="V55"/>
  <c r="X55" s="1"/>
  <c r="G55" s="1"/>
  <c r="E49" i="15" s="1"/>
  <c r="F55" i="13"/>
  <c r="D49" i="15" s="1"/>
  <c r="AB4" i="13"/>
  <c r="AC4"/>
  <c r="AB5"/>
  <c r="AC5"/>
  <c r="AB6"/>
  <c r="AC6"/>
  <c r="AB7"/>
  <c r="AC7"/>
  <c r="AB8"/>
  <c r="AC8"/>
  <c r="AB9"/>
  <c r="AC9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Z37" s="1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1"/>
  <c r="AC51"/>
  <c r="AB52"/>
  <c r="AC52"/>
  <c r="AB53"/>
  <c r="AC53"/>
  <c r="AB54"/>
  <c r="AC54"/>
  <c r="AC3"/>
  <c r="AB3"/>
  <c r="G46" i="7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AX38" i="13"/>
  <c r="A30" i="17"/>
  <c r="B30"/>
  <c r="A31"/>
  <c r="B31"/>
  <c r="B47" i="15"/>
  <c r="B48"/>
  <c r="A48"/>
  <c r="A47"/>
  <c r="I43" i="13"/>
  <c r="I42"/>
  <c r="I41"/>
  <c r="I39"/>
  <c r="I40"/>
  <c r="I44"/>
  <c r="I45"/>
  <c r="I46"/>
  <c r="I47"/>
  <c r="G30" i="15" s="1"/>
  <c r="I48" i="13"/>
  <c r="I49"/>
  <c r="I51"/>
  <c r="I52"/>
  <c r="I53"/>
  <c r="I54"/>
  <c r="E53" i="17" s="1"/>
  <c r="I37" i="13"/>
  <c r="I22"/>
  <c r="I23"/>
  <c r="I24"/>
  <c r="I25"/>
  <c r="I26"/>
  <c r="I28"/>
  <c r="I29"/>
  <c r="I30"/>
  <c r="I31"/>
  <c r="E30" i="17" s="1"/>
  <c r="I32" i="13"/>
  <c r="E31" i="17" s="1"/>
  <c r="I33" i="13"/>
  <c r="G48" i="15" s="1"/>
  <c r="I21" i="13"/>
  <c r="I20"/>
  <c r="I19"/>
  <c r="I18"/>
  <c r="I17"/>
  <c r="I16"/>
  <c r="I15"/>
  <c r="I14"/>
  <c r="I4"/>
  <c r="I5"/>
  <c r="I6"/>
  <c r="I7"/>
  <c r="I8"/>
  <c r="I9"/>
  <c r="I3"/>
  <c r="P51"/>
  <c r="V10" i="21"/>
  <c r="V11"/>
  <c r="U10"/>
  <c r="U11"/>
  <c r="T12"/>
  <c r="S4"/>
  <c r="S5"/>
  <c r="S6"/>
  <c r="S7"/>
  <c r="S8"/>
  <c r="S9"/>
  <c r="S34"/>
  <c r="T34"/>
  <c r="U34"/>
  <c r="V34"/>
  <c r="S35"/>
  <c r="T35"/>
  <c r="U35"/>
  <c r="V35"/>
  <c r="S36"/>
  <c r="T36"/>
  <c r="U36"/>
  <c r="V36"/>
  <c r="S37"/>
  <c r="P37" i="13" s="1"/>
  <c r="T37" i="21"/>
  <c r="U37"/>
  <c r="V37"/>
  <c r="U38"/>
  <c r="V38"/>
  <c r="S39"/>
  <c r="P39" i="13" s="1"/>
  <c r="T39" i="21"/>
  <c r="U39"/>
  <c r="V39"/>
  <c r="S40"/>
  <c r="P40" i="13" s="1"/>
  <c r="T40" i="21"/>
  <c r="U40"/>
  <c r="V40"/>
  <c r="S41"/>
  <c r="P41" i="13" s="1"/>
  <c r="T41" i="21"/>
  <c r="U41"/>
  <c r="V41"/>
  <c r="S42"/>
  <c r="P42" i="13" s="1"/>
  <c r="T42" i="21"/>
  <c r="U42"/>
  <c r="V42"/>
  <c r="S43"/>
  <c r="T43"/>
  <c r="U43"/>
  <c r="V43"/>
  <c r="S44"/>
  <c r="T44"/>
  <c r="U44"/>
  <c r="V44"/>
  <c r="S45"/>
  <c r="P45" i="13" s="1"/>
  <c r="T45" i="21"/>
  <c r="U45"/>
  <c r="V45"/>
  <c r="S46"/>
  <c r="T46"/>
  <c r="U46"/>
  <c r="V46"/>
  <c r="S47"/>
  <c r="P47" i="13" s="1"/>
  <c r="T47" i="21"/>
  <c r="U47"/>
  <c r="V47"/>
  <c r="S48"/>
  <c r="P48" i="13" s="1"/>
  <c r="T48" i="21"/>
  <c r="U48"/>
  <c r="V48"/>
  <c r="S49"/>
  <c r="P49" i="13" s="1"/>
  <c r="T49" i="21"/>
  <c r="V49"/>
  <c r="P52" i="13"/>
  <c r="S53" i="21"/>
  <c r="P53" i="13" s="1"/>
  <c r="T53" i="21"/>
  <c r="U53"/>
  <c r="V53"/>
  <c r="S54"/>
  <c r="T54"/>
  <c r="U54"/>
  <c r="V54"/>
  <c r="S39" i="22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F35" i="17" l="1"/>
  <c r="I55" i="13"/>
  <c r="J4" i="26"/>
  <c r="J4" i="27"/>
  <c r="AC55" i="13"/>
  <c r="T56" i="22"/>
  <c r="P56" i="21"/>
  <c r="N56"/>
  <c r="C35" i="17"/>
  <c r="T55" i="22"/>
  <c r="P55" i="13" s="1"/>
  <c r="O56" i="21"/>
  <c r="E45" i="17"/>
  <c r="L4" i="24"/>
  <c r="Q4"/>
  <c r="N6"/>
  <c r="L6" i="27" s="1"/>
  <c r="L5" i="26"/>
  <c r="P5" i="24"/>
  <c r="K5" s="1"/>
  <c r="O5"/>
  <c r="P54" i="13"/>
  <c r="P46"/>
  <c r="P44"/>
  <c r="P43"/>
  <c r="P56"/>
  <c r="AC56"/>
  <c r="I56"/>
  <c r="AB56"/>
  <c r="F31" i="17"/>
  <c r="F30"/>
  <c r="G47" i="15"/>
  <c r="V33" i="22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T33"/>
  <c r="T32"/>
  <c r="T31"/>
  <c r="T30"/>
  <c r="T29"/>
  <c r="T28"/>
  <c r="T26"/>
  <c r="T25"/>
  <c r="T24"/>
  <c r="T23"/>
  <c r="T22"/>
  <c r="T21"/>
  <c r="T20"/>
  <c r="T19"/>
  <c r="T18"/>
  <c r="T17"/>
  <c r="T16"/>
  <c r="T15"/>
  <c r="T14"/>
  <c r="T13"/>
  <c r="T12"/>
  <c r="T9"/>
  <c r="T8"/>
  <c r="T7"/>
  <c r="T6"/>
  <c r="T5"/>
  <c r="T4"/>
  <c r="T3"/>
  <c r="T2"/>
  <c r="T1"/>
  <c r="S33"/>
  <c r="S32"/>
  <c r="S31"/>
  <c r="P31" i="13" s="1"/>
  <c r="S30" i="22"/>
  <c r="S29"/>
  <c r="S28"/>
  <c r="S26"/>
  <c r="S25"/>
  <c r="S24"/>
  <c r="P24" i="13" s="1"/>
  <c r="S23" i="22"/>
  <c r="P23" i="13" s="1"/>
  <c r="S22" i="22"/>
  <c r="S21"/>
  <c r="P21" i="13" s="1"/>
  <c r="S20" i="22"/>
  <c r="S19"/>
  <c r="P19" i="13" s="1"/>
  <c r="S18" i="22"/>
  <c r="S17"/>
  <c r="P17" i="13" s="1"/>
  <c r="S16" i="22"/>
  <c r="P16" i="13" s="1"/>
  <c r="S15" i="22"/>
  <c r="P15" i="13" s="1"/>
  <c r="S14" i="22"/>
  <c r="P14" i="13" s="1"/>
  <c r="S13" i="22"/>
  <c r="S12"/>
  <c r="S9"/>
  <c r="S8"/>
  <c r="S7"/>
  <c r="S6"/>
  <c r="S5"/>
  <c r="P5" i="13" s="1"/>
  <c r="S4" i="22"/>
  <c r="S3"/>
  <c r="S2"/>
  <c r="S1"/>
  <c r="V33" i="2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9"/>
  <c r="U8"/>
  <c r="U7"/>
  <c r="U6"/>
  <c r="U5"/>
  <c r="U4"/>
  <c r="U3"/>
  <c r="U2"/>
  <c r="U1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9"/>
  <c r="P9" i="13" s="1"/>
  <c r="T8" i="21"/>
  <c r="P8" i="13" s="1"/>
  <c r="T7" i="21"/>
  <c r="P7" i="13" s="1"/>
  <c r="T6" i="21"/>
  <c r="P6" i="13" s="1"/>
  <c r="T5" i="21"/>
  <c r="T4"/>
  <c r="P4" i="13" s="1"/>
  <c r="T3" i="21"/>
  <c r="T2"/>
  <c r="T1"/>
  <c r="S33"/>
  <c r="P33" i="13" s="1"/>
  <c r="S32" i="21"/>
  <c r="P32" i="13" s="1"/>
  <c r="S31" i="21"/>
  <c r="S30"/>
  <c r="P30" i="13" s="1"/>
  <c r="S29" i="21"/>
  <c r="P29" i="13" s="1"/>
  <c r="S28" i="21"/>
  <c r="P28" i="13" s="1"/>
  <c r="S26" i="21"/>
  <c r="S25"/>
  <c r="P25" i="13" s="1"/>
  <c r="S24" i="21"/>
  <c r="S23"/>
  <c r="S22"/>
  <c r="S21"/>
  <c r="S20"/>
  <c r="S19"/>
  <c r="S18"/>
  <c r="S17"/>
  <c r="S16"/>
  <c r="S15"/>
  <c r="S14"/>
  <c r="S13"/>
  <c r="S12"/>
  <c r="S3"/>
  <c r="P3" i="13" s="1"/>
  <c r="S2" i="21"/>
  <c r="S1"/>
  <c r="BE27" i="13"/>
  <c r="BG27" s="1"/>
  <c r="BI27" s="1"/>
  <c r="BK27" s="1"/>
  <c r="BM27" s="1"/>
  <c r="T27" i="22" s="1"/>
  <c r="BD27" i="13"/>
  <c r="BF27" s="1"/>
  <c r="BH27" s="1"/>
  <c r="BJ27" s="1"/>
  <c r="F32"/>
  <c r="D47" i="15" s="1"/>
  <c r="V32" i="13"/>
  <c r="X32" s="1"/>
  <c r="G32" s="1"/>
  <c r="W32"/>
  <c r="Y32" s="1"/>
  <c r="F33"/>
  <c r="D48" i="15" s="1"/>
  <c r="V33" i="13"/>
  <c r="X33" s="1"/>
  <c r="G33" s="1"/>
  <c r="E48" i="15" s="1"/>
  <c r="W33" i="13"/>
  <c r="Y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V56" i="13" l="1"/>
  <c r="X56" s="1"/>
  <c r="Z56"/>
  <c r="J5" i="26"/>
  <c r="J5" i="27"/>
  <c r="K4" i="26"/>
  <c r="K4" i="27"/>
  <c r="E55" i="13"/>
  <c r="C49" i="15" s="1"/>
  <c r="W55" i="13"/>
  <c r="Y55" s="1"/>
  <c r="P18"/>
  <c r="P20"/>
  <c r="P22"/>
  <c r="P26"/>
  <c r="M4" i="26"/>
  <c r="M4" i="27"/>
  <c r="E35" i="17"/>
  <c r="G49" i="15"/>
  <c r="N7" i="24"/>
  <c r="L7" i="27" s="1"/>
  <c r="L6" i="26"/>
  <c r="P6" i="24"/>
  <c r="K6" s="1"/>
  <c r="O6"/>
  <c r="Q5"/>
  <c r="M5" i="27" s="1"/>
  <c r="L5" i="24"/>
  <c r="G50" i="15"/>
  <c r="E49" i="17"/>
  <c r="E56" i="13"/>
  <c r="C50" i="15" s="1"/>
  <c r="W56" i="13"/>
  <c r="Y56" s="1"/>
  <c r="BL27"/>
  <c r="M27" s="1"/>
  <c r="I27"/>
  <c r="S27" i="21"/>
  <c r="S27" i="22"/>
  <c r="P27" i="13" s="1"/>
  <c r="C31" i="17"/>
  <c r="E47" i="15"/>
  <c r="Z33" i="13"/>
  <c r="E33" s="1"/>
  <c r="AD33" s="1"/>
  <c r="K33" s="1"/>
  <c r="Z32"/>
  <c r="E32" s="1"/>
  <c r="F54"/>
  <c r="F53"/>
  <c r="F52"/>
  <c r="F51"/>
  <c r="F50"/>
  <c r="F49"/>
  <c r="F48"/>
  <c r="F47"/>
  <c r="D30" i="15" s="1"/>
  <c r="F46" i="13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F2" i="24" s="1"/>
  <c r="M14" i="22"/>
  <c r="E2" i="24" s="1"/>
  <c r="N14" i="22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F3" i="24" s="1"/>
  <c r="M23" i="22"/>
  <c r="E3" i="24" s="1"/>
  <c r="N23" i="22"/>
  <c r="O23"/>
  <c r="P23"/>
  <c r="Q23"/>
  <c r="R23"/>
  <c r="F24"/>
  <c r="G24"/>
  <c r="H24"/>
  <c r="I24"/>
  <c r="J24"/>
  <c r="K24"/>
  <c r="L24"/>
  <c r="F4" i="24" s="1"/>
  <c r="M24" i="22"/>
  <c r="E4" i="24" s="1"/>
  <c r="N24" i="22"/>
  <c r="O24"/>
  <c r="P24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/>
  <c r="Q31"/>
  <c r="R31"/>
  <c r="F34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/>
  <c r="Q43"/>
  <c r="R43"/>
  <c r="F44"/>
  <c r="G44"/>
  <c r="H44"/>
  <c r="I44"/>
  <c r="J44"/>
  <c r="K44"/>
  <c r="L44"/>
  <c r="M44"/>
  <c r="N44"/>
  <c r="O44"/>
  <c r="P44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G54"/>
  <c r="H54"/>
  <c r="I54"/>
  <c r="J54"/>
  <c r="K54"/>
  <c r="L54"/>
  <c r="M54"/>
  <c r="N54"/>
  <c r="O54"/>
  <c r="P54"/>
  <c r="Q54"/>
  <c r="R54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AZ38" i="13"/>
  <c r="BB38"/>
  <c r="BD38" s="1"/>
  <c r="BF38" s="1"/>
  <c r="BH38" s="1"/>
  <c r="BJ38" s="1"/>
  <c r="BL38" s="1"/>
  <c r="M38" s="1"/>
  <c r="AY11"/>
  <c r="M11" i="22" s="1"/>
  <c r="AX11" i="13"/>
  <c r="AY10"/>
  <c r="M10" i="22" s="1"/>
  <c r="AX10" i="13"/>
  <c r="AZ10" s="1"/>
  <c r="N10" i="21" s="1"/>
  <c r="BA10" i="13"/>
  <c r="N10" i="22" s="1"/>
  <c r="AZ11" i="13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1"/>
  <c r="Q51"/>
  <c r="P52"/>
  <c r="Q52"/>
  <c r="P53"/>
  <c r="Q53"/>
  <c r="R53"/>
  <c r="P54"/>
  <c r="Q54"/>
  <c r="R54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7"/>
  <c r="O38"/>
  <c r="O39"/>
  <c r="O40"/>
  <c r="O41"/>
  <c r="O42"/>
  <c r="O43"/>
  <c r="O44"/>
  <c r="O45"/>
  <c r="O46"/>
  <c r="O47"/>
  <c r="O48"/>
  <c r="O49"/>
  <c r="O51"/>
  <c r="O52"/>
  <c r="O53"/>
  <c r="O54"/>
  <c r="O1"/>
  <c r="N2"/>
  <c r="N3"/>
  <c r="N4"/>
  <c r="N5"/>
  <c r="N6"/>
  <c r="N7"/>
  <c r="N8"/>
  <c r="N9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1"/>
  <c r="F1"/>
  <c r="G1"/>
  <c r="H1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F5" i="24" s="1"/>
  <c r="M25" i="21"/>
  <c r="E5" i="24" s="1"/>
  <c r="E5" i="27" s="1"/>
  <c r="J26" i="21"/>
  <c r="K26"/>
  <c r="L26"/>
  <c r="F6" i="24" s="1"/>
  <c r="M26" i="21"/>
  <c r="E6" i="24" s="1"/>
  <c r="E6" i="27" s="1"/>
  <c r="J27" i="21"/>
  <c r="K27"/>
  <c r="L27"/>
  <c r="M27"/>
  <c r="K28"/>
  <c r="L28"/>
  <c r="M28"/>
  <c r="K29"/>
  <c r="L29"/>
  <c r="M29"/>
  <c r="K30"/>
  <c r="L30"/>
  <c r="M30"/>
  <c r="K31"/>
  <c r="L31"/>
  <c r="M31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K50"/>
  <c r="L50"/>
  <c r="M50"/>
  <c r="J51"/>
  <c r="K51"/>
  <c r="L51"/>
  <c r="M51"/>
  <c r="K52"/>
  <c r="L52"/>
  <c r="M52"/>
  <c r="K53"/>
  <c r="L53"/>
  <c r="M53"/>
  <c r="J54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V47" i="13"/>
  <c r="X47" s="1"/>
  <c r="G47" s="1"/>
  <c r="W47"/>
  <c r="Y47"/>
  <c r="Z47"/>
  <c r="E47" s="1"/>
  <c r="A45" i="15"/>
  <c r="B45"/>
  <c r="A32" i="17"/>
  <c r="B32"/>
  <c r="F32"/>
  <c r="V31" i="13"/>
  <c r="X31" s="1"/>
  <c r="G31" s="1"/>
  <c r="W31"/>
  <c r="Y31" s="1"/>
  <c r="Z31"/>
  <c r="E31" s="1"/>
  <c r="E32" i="17"/>
  <c r="B40" i="15"/>
  <c r="B41"/>
  <c r="B42"/>
  <c r="B43"/>
  <c r="B44"/>
  <c r="A40"/>
  <c r="A41"/>
  <c r="A42"/>
  <c r="A43"/>
  <c r="A44"/>
  <c r="V52" i="13"/>
  <c r="X52" s="1"/>
  <c r="W52"/>
  <c r="Y52" s="1"/>
  <c r="Z52"/>
  <c r="V53"/>
  <c r="W53"/>
  <c r="Y53" s="1"/>
  <c r="X53"/>
  <c r="Z53"/>
  <c r="V30"/>
  <c r="X30" s="1"/>
  <c r="W30"/>
  <c r="Y30" s="1"/>
  <c r="Z30"/>
  <c r="E30" i="15" l="1"/>
  <c r="C45" i="17"/>
  <c r="F6" i="26"/>
  <c r="F6" i="27"/>
  <c r="AD31" i="13"/>
  <c r="K31" s="1"/>
  <c r="AE31"/>
  <c r="L31" s="1"/>
  <c r="C30" i="15"/>
  <c r="AD47" i="13"/>
  <c r="K47" s="1"/>
  <c r="I30" i="15" s="1"/>
  <c r="AE47" i="13"/>
  <c r="L47" s="1"/>
  <c r="J30" i="15" s="1"/>
  <c r="S47" i="13"/>
  <c r="Q47"/>
  <c r="F5" i="26"/>
  <c r="F5" i="27"/>
  <c r="E4"/>
  <c r="J4" i="24"/>
  <c r="G4" s="1"/>
  <c r="H4"/>
  <c r="E4" i="26"/>
  <c r="F3" i="27"/>
  <c r="F3" i="26"/>
  <c r="E2"/>
  <c r="E2" i="27"/>
  <c r="H2" i="24"/>
  <c r="J2"/>
  <c r="G2" s="1"/>
  <c r="AD32" i="13"/>
  <c r="K32" s="1"/>
  <c r="AE32"/>
  <c r="L32" s="1"/>
  <c r="K5" i="26"/>
  <c r="K5" i="27"/>
  <c r="R33" i="13"/>
  <c r="S33"/>
  <c r="Q32"/>
  <c r="J32" s="1"/>
  <c r="H47" i="15" s="1"/>
  <c r="R32" i="13"/>
  <c r="R56"/>
  <c r="Q31"/>
  <c r="R31"/>
  <c r="E5" i="26"/>
  <c r="S56" i="13"/>
  <c r="Q55"/>
  <c r="J55" s="1"/>
  <c r="H49" i="15" s="1"/>
  <c r="F4" i="26"/>
  <c r="F4" i="27"/>
  <c r="J3" i="24"/>
  <c r="G3" s="1"/>
  <c r="E3" i="27"/>
  <c r="E3" i="26"/>
  <c r="H3" i="24"/>
  <c r="F2" i="26"/>
  <c r="F2" i="27"/>
  <c r="J6" i="26"/>
  <c r="J6" i="27"/>
  <c r="R47" i="13"/>
  <c r="Q33"/>
  <c r="S32"/>
  <c r="Q56"/>
  <c r="S31"/>
  <c r="J5" i="24"/>
  <c r="G5" s="1"/>
  <c r="R55" i="13"/>
  <c r="O55" s="1"/>
  <c r="AE55" s="1"/>
  <c r="L55" s="1"/>
  <c r="J49" i="15" s="1"/>
  <c r="S55" i="13"/>
  <c r="M5" i="26"/>
  <c r="H5" i="24"/>
  <c r="H5" i="27" s="1"/>
  <c r="N8" i="24"/>
  <c r="L8" i="27" s="1"/>
  <c r="O7" i="24"/>
  <c r="E7"/>
  <c r="E7" i="27" s="1"/>
  <c r="L7" i="26"/>
  <c r="P7" i="24"/>
  <c r="K7" s="1"/>
  <c r="F7"/>
  <c r="E6" i="26"/>
  <c r="J6" i="24"/>
  <c r="G6" s="1"/>
  <c r="L6"/>
  <c r="Q6"/>
  <c r="H55" i="13"/>
  <c r="O56"/>
  <c r="AE56" s="1"/>
  <c r="L56" s="1"/>
  <c r="J50" i="15" s="1"/>
  <c r="O31" i="13"/>
  <c r="O32"/>
  <c r="J56"/>
  <c r="H50" i="15" s="1"/>
  <c r="AC27" i="13"/>
  <c r="AB27"/>
  <c r="AC38"/>
  <c r="T38" i="21"/>
  <c r="AB38" i="13"/>
  <c r="C48" i="15"/>
  <c r="J33" i="13"/>
  <c r="H48" i="15" s="1"/>
  <c r="I48"/>
  <c r="C32" i="17"/>
  <c r="C30"/>
  <c r="C47" i="15"/>
  <c r="I47"/>
  <c r="J47"/>
  <c r="J47" i="13"/>
  <c r="H30" i="15" s="1"/>
  <c r="J31" i="13"/>
  <c r="H45" i="15" s="1"/>
  <c r="I38" i="13"/>
  <c r="S38" i="21"/>
  <c r="BA11" i="13"/>
  <c r="N11" i="22" s="1"/>
  <c r="H32" i="13"/>
  <c r="H47"/>
  <c r="BB10"/>
  <c r="BD10" s="1"/>
  <c r="BC10"/>
  <c r="BE10" s="1"/>
  <c r="BB11"/>
  <c r="BD11" s="1"/>
  <c r="BC11"/>
  <c r="BE11" s="1"/>
  <c r="D45" i="15"/>
  <c r="C45"/>
  <c r="G45"/>
  <c r="E45"/>
  <c r="W28" i="13"/>
  <c r="Y28" s="1"/>
  <c r="G28" s="1"/>
  <c r="E40" i="15" s="1"/>
  <c r="W29" i="13"/>
  <c r="Y29" s="1"/>
  <c r="G29" s="1"/>
  <c r="E41" i="15" s="1"/>
  <c r="G42"/>
  <c r="E52" i="13"/>
  <c r="E53"/>
  <c r="G40" i="15"/>
  <c r="G41"/>
  <c r="G44"/>
  <c r="E30" i="13"/>
  <c r="G30"/>
  <c r="E44" i="15" s="1"/>
  <c r="G52" i="13"/>
  <c r="E43" i="15" s="1"/>
  <c r="G53" i="13"/>
  <c r="E42" i="15" s="1"/>
  <c r="A51" i="17"/>
  <c r="B51"/>
  <c r="C51"/>
  <c r="A52"/>
  <c r="B52"/>
  <c r="C52"/>
  <c r="F52"/>
  <c r="A27"/>
  <c r="B27"/>
  <c r="C27"/>
  <c r="F27"/>
  <c r="A28"/>
  <c r="B28"/>
  <c r="C28"/>
  <c r="F28"/>
  <c r="A29"/>
  <c r="B29"/>
  <c r="C29"/>
  <c r="F29"/>
  <c r="G43" i="15"/>
  <c r="AD30" i="13" l="1"/>
  <c r="K30" s="1"/>
  <c r="AE30"/>
  <c r="L30" s="1"/>
  <c r="R30"/>
  <c r="O30" s="1"/>
  <c r="Q30"/>
  <c r="J30" s="1"/>
  <c r="H44" i="15" s="1"/>
  <c r="S30" i="13"/>
  <c r="AD53"/>
  <c r="K53" s="1"/>
  <c r="AE53"/>
  <c r="L53" s="1"/>
  <c r="S53"/>
  <c r="Q53"/>
  <c r="M6" i="26"/>
  <c r="M6" i="27"/>
  <c r="G6" i="26"/>
  <c r="G6" i="27"/>
  <c r="F7" i="26"/>
  <c r="F7" i="27"/>
  <c r="G5" i="26"/>
  <c r="G5" i="27"/>
  <c r="G3" i="26"/>
  <c r="G3" i="27"/>
  <c r="H2" i="26"/>
  <c r="H2" i="27"/>
  <c r="I2" i="24"/>
  <c r="H4" i="27"/>
  <c r="H4" i="26"/>
  <c r="I4" i="24"/>
  <c r="P38" i="13"/>
  <c r="AE52"/>
  <c r="L52" s="1"/>
  <c r="AD52"/>
  <c r="K52" s="1"/>
  <c r="S52"/>
  <c r="R52"/>
  <c r="O52" s="1"/>
  <c r="Q52"/>
  <c r="K6" i="26"/>
  <c r="K6" i="27"/>
  <c r="J7" i="26"/>
  <c r="J7" i="27"/>
  <c r="H3" i="26"/>
  <c r="H3" i="27"/>
  <c r="I3" i="24"/>
  <c r="G2" i="26"/>
  <c r="G2" i="27"/>
  <c r="G4" i="26"/>
  <c r="G4" i="27"/>
  <c r="O33" i="13"/>
  <c r="AE33" s="1"/>
  <c r="L33" s="1"/>
  <c r="J48" i="15" s="1"/>
  <c r="R53" i="13"/>
  <c r="O47"/>
  <c r="E7" i="26"/>
  <c r="J7" i="24"/>
  <c r="G7" s="1"/>
  <c r="N9"/>
  <c r="L9" i="27" s="1"/>
  <c r="L8" i="26"/>
  <c r="O8" i="24"/>
  <c r="F8"/>
  <c r="P8"/>
  <c r="K8" s="1"/>
  <c r="E8"/>
  <c r="E8" i="27" s="1"/>
  <c r="H6" i="24"/>
  <c r="H6" i="27" s="1"/>
  <c r="L7" i="24"/>
  <c r="Q7"/>
  <c r="I5"/>
  <c r="H5" i="26"/>
  <c r="D45" i="17"/>
  <c r="F30" i="15"/>
  <c r="H56" i="13"/>
  <c r="F50" i="15" s="1"/>
  <c r="D35" i="17"/>
  <c r="F49" i="15"/>
  <c r="H33" i="13"/>
  <c r="F48" i="15" s="1"/>
  <c r="D49" i="17"/>
  <c r="J52" i="13"/>
  <c r="D31" i="17"/>
  <c r="F47" i="15"/>
  <c r="I45"/>
  <c r="BG11" i="13"/>
  <c r="P11" i="22"/>
  <c r="BG10" i="13"/>
  <c r="P10" i="22"/>
  <c r="I44" i="15"/>
  <c r="P50" i="21"/>
  <c r="BF11" i="13"/>
  <c r="P11" i="21"/>
  <c r="BF10" i="13"/>
  <c r="P10" i="21"/>
  <c r="O50"/>
  <c r="O11" i="22"/>
  <c r="O11" i="21"/>
  <c r="O10" i="22"/>
  <c r="O10" i="21"/>
  <c r="I42" i="15"/>
  <c r="J45"/>
  <c r="H31" i="13"/>
  <c r="D30" i="17" s="1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52"/>
  <c r="F51"/>
  <c r="E51"/>
  <c r="E27"/>
  <c r="Z4" i="13"/>
  <c r="E4" s="1"/>
  <c r="Z6"/>
  <c r="E6" s="1"/>
  <c r="Z51"/>
  <c r="E51" s="1"/>
  <c r="Z5"/>
  <c r="E5" s="1"/>
  <c r="Z7"/>
  <c r="E7" s="1"/>
  <c r="Z8"/>
  <c r="E8" s="1"/>
  <c r="Z9"/>
  <c r="E9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E37"/>
  <c r="Z38"/>
  <c r="E38" s="1"/>
  <c r="S38" s="1"/>
  <c r="Z39"/>
  <c r="E39" s="1"/>
  <c r="Z40"/>
  <c r="E40" s="1"/>
  <c r="Z41"/>
  <c r="E41" s="1"/>
  <c r="Z42"/>
  <c r="E42" s="1"/>
  <c r="Z43"/>
  <c r="E43" s="1"/>
  <c r="Z44"/>
  <c r="E44" s="1"/>
  <c r="Z45"/>
  <c r="E45" s="1"/>
  <c r="Z46"/>
  <c r="E46" s="1"/>
  <c r="Z54"/>
  <c r="E54" s="1"/>
  <c r="Z48"/>
  <c r="E48" s="1"/>
  <c r="Z49"/>
  <c r="E49" s="1"/>
  <c r="Z3"/>
  <c r="E3" s="1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8" i="17"/>
  <c r="B48"/>
  <c r="C48"/>
  <c r="A50"/>
  <c r="B50"/>
  <c r="A26"/>
  <c r="B26"/>
  <c r="A10"/>
  <c r="B10"/>
  <c r="C10"/>
  <c r="G10"/>
  <c r="A11"/>
  <c r="B11"/>
  <c r="C11"/>
  <c r="G11"/>
  <c r="W51" i="13"/>
  <c r="Y51" s="1"/>
  <c r="G51" s="1"/>
  <c r="E39" i="15" s="1"/>
  <c r="V51" i="13"/>
  <c r="X51" s="1"/>
  <c r="V8"/>
  <c r="X8" s="1"/>
  <c r="V14"/>
  <c r="X14" s="1"/>
  <c r="V20"/>
  <c r="X20" s="1"/>
  <c r="V22"/>
  <c r="X22" s="1"/>
  <c r="V16"/>
  <c r="X16" s="1"/>
  <c r="W3"/>
  <c r="Y3" s="1"/>
  <c r="B34" i="15"/>
  <c r="A34"/>
  <c r="A25" i="17"/>
  <c r="B25"/>
  <c r="G25"/>
  <c r="W26" i="13"/>
  <c r="Y26" s="1"/>
  <c r="A47" i="17"/>
  <c r="B47"/>
  <c r="B33" i="15"/>
  <c r="A33"/>
  <c r="V49" i="13"/>
  <c r="W49"/>
  <c r="Y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3"/>
  <c r="G34"/>
  <c r="G36"/>
  <c r="G37"/>
  <c r="G38"/>
  <c r="G39"/>
  <c r="G40"/>
  <c r="G41"/>
  <c r="G42"/>
  <c r="G43"/>
  <c r="G44"/>
  <c r="G46"/>
  <c r="G3"/>
  <c r="F33"/>
  <c r="F12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45"/>
  <c r="Y45" s="1"/>
  <c r="W46"/>
  <c r="Y46" s="1"/>
  <c r="W54"/>
  <c r="Y54" s="1"/>
  <c r="W48"/>
  <c r="Y48" s="1"/>
  <c r="V6"/>
  <c r="X6" s="1"/>
  <c r="V18"/>
  <c r="X18" s="1"/>
  <c r="V24"/>
  <c r="X24" s="1"/>
  <c r="V39"/>
  <c r="X39" s="1"/>
  <c r="V41"/>
  <c r="X41" s="1"/>
  <c r="V43"/>
  <c r="X43" s="1"/>
  <c r="V45"/>
  <c r="X45" s="1"/>
  <c r="V54"/>
  <c r="X54" s="1"/>
  <c r="A29" i="15"/>
  <c r="B29"/>
  <c r="B28"/>
  <c r="A28"/>
  <c r="A31"/>
  <c r="B31"/>
  <c r="A46" i="17"/>
  <c r="B46"/>
  <c r="A23"/>
  <c r="B23"/>
  <c r="A24"/>
  <c r="B24"/>
  <c r="A21"/>
  <c r="B21"/>
  <c r="A22"/>
  <c r="B22"/>
  <c r="B27" i="15"/>
  <c r="A27"/>
  <c r="A44" i="17"/>
  <c r="B44"/>
  <c r="A9"/>
  <c r="B9"/>
  <c r="B26" i="15"/>
  <c r="A26"/>
  <c r="A25"/>
  <c r="B25"/>
  <c r="B32"/>
  <c r="A32"/>
  <c r="B43" i="17"/>
  <c r="A43"/>
  <c r="B42"/>
  <c r="A42"/>
  <c r="B41"/>
  <c r="A41"/>
  <c r="B40"/>
  <c r="A40"/>
  <c r="B39"/>
  <c r="A39"/>
  <c r="B38"/>
  <c r="A38"/>
  <c r="B37"/>
  <c r="A37"/>
  <c r="B36"/>
  <c r="A36"/>
  <c r="B34"/>
  <c r="A34"/>
  <c r="A33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D1"/>
  <c r="A2"/>
  <c r="B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 s="1"/>
  <c r="I32" i="7"/>
  <c r="E6" i="11" s="1"/>
  <c r="I33" i="7"/>
  <c r="F6" i="11" s="1"/>
  <c r="I34" i="7"/>
  <c r="G6" i="11" s="1"/>
  <c r="I35" i="7"/>
  <c r="H6" i="11" s="1"/>
  <c r="I36" i="7"/>
  <c r="I6" i="11" s="1"/>
  <c r="I37" i="7"/>
  <c r="J6" i="11" s="1"/>
  <c r="I38" i="7"/>
  <c r="I39"/>
  <c r="I40"/>
  <c r="I12"/>
  <c r="J39"/>
  <c r="J40"/>
  <c r="J13"/>
  <c r="J14"/>
  <c r="J15"/>
  <c r="J16"/>
  <c r="J17"/>
  <c r="J18"/>
  <c r="J19"/>
  <c r="B6" i="12" s="1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 s="1"/>
  <c r="J37" i="7"/>
  <c r="J7" i="11" s="1"/>
  <c r="J38" i="7"/>
  <c r="J12"/>
  <c r="E58"/>
  <c r="F58"/>
  <c r="E59"/>
  <c r="F59"/>
  <c r="E60"/>
  <c r="F60"/>
  <c r="E61"/>
  <c r="F61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 s="1"/>
  <c r="H19" i="7"/>
  <c r="G20"/>
  <c r="C3" i="12" s="1"/>
  <c r="H20" i="7"/>
  <c r="G21"/>
  <c r="H21"/>
  <c r="G22"/>
  <c r="E3" i="12" s="1"/>
  <c r="H22" i="7"/>
  <c r="E4" i="12" s="1"/>
  <c r="G23" i="7"/>
  <c r="F3" i="12" s="1"/>
  <c r="H23" i="7"/>
  <c r="F4" i="12" s="1"/>
  <c r="G24" i="7"/>
  <c r="H24"/>
  <c r="G25"/>
  <c r="H25"/>
  <c r="G26"/>
  <c r="H26"/>
  <c r="G27"/>
  <c r="H27"/>
  <c r="G28"/>
  <c r="H28"/>
  <c r="G29"/>
  <c r="B4" i="11" s="1"/>
  <c r="H29" i="7"/>
  <c r="B5" i="11" s="1"/>
  <c r="G30" i="7"/>
  <c r="C4" i="11" s="1"/>
  <c r="H30" i="7"/>
  <c r="C5" i="11" s="1"/>
  <c r="G31" i="7"/>
  <c r="D4" i="11" s="1"/>
  <c r="H31" i="7"/>
  <c r="D5" i="11" s="1"/>
  <c r="G32" i="7"/>
  <c r="E4" i="11" s="1"/>
  <c r="H32" i="7"/>
  <c r="E5" i="11" s="1"/>
  <c r="G33" i="7"/>
  <c r="F4" i="11" s="1"/>
  <c r="H33" i="7"/>
  <c r="F5" i="11" s="1"/>
  <c r="G34" i="7"/>
  <c r="G4" i="11" s="1"/>
  <c r="H34" i="7"/>
  <c r="G5" i="11" s="1"/>
  <c r="G35" i="7"/>
  <c r="H4" i="11" s="1"/>
  <c r="H35" i="7"/>
  <c r="H5" i="11" s="1"/>
  <c r="G36" i="7"/>
  <c r="I4" i="11" s="1"/>
  <c r="H36" i="7"/>
  <c r="I5" i="11" s="1"/>
  <c r="G37" i="7"/>
  <c r="J4" i="11" s="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 s="1"/>
  <c r="C78"/>
  <c r="D78"/>
  <c r="C79"/>
  <c r="D79"/>
  <c r="C80"/>
  <c r="D80"/>
  <c r="C81"/>
  <c r="D81"/>
  <c r="E81" s="1"/>
  <c r="C82"/>
  <c r="D82"/>
  <c r="C83"/>
  <c r="D83"/>
  <c r="C84"/>
  <c r="D84"/>
  <c r="C85"/>
  <c r="D85"/>
  <c r="C86"/>
  <c r="D86"/>
  <c r="C87"/>
  <c r="D87"/>
  <c r="C88"/>
  <c r="D88"/>
  <c r="C89"/>
  <c r="D89"/>
  <c r="E89"/>
  <c r="C90"/>
  <c r="D90"/>
  <c r="E90" s="1"/>
  <c r="C91"/>
  <c r="D91"/>
  <c r="E91" s="1"/>
  <c r="C92"/>
  <c r="D92"/>
  <c r="C93"/>
  <c r="D93"/>
  <c r="E93" s="1"/>
  <c r="C94"/>
  <c r="D94"/>
  <c r="C95"/>
  <c r="D95"/>
  <c r="C96"/>
  <c r="D96"/>
  <c r="C97"/>
  <c r="D97"/>
  <c r="E97" s="1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E109"/>
  <c r="C110"/>
  <c r="D110"/>
  <c r="E110" s="1"/>
  <c r="C111"/>
  <c r="D111"/>
  <c r="E111" s="1"/>
  <c r="C112"/>
  <c r="D112"/>
  <c r="C113"/>
  <c r="D113"/>
  <c r="E113" s="1"/>
  <c r="C114"/>
  <c r="D114"/>
  <c r="C115"/>
  <c r="D115"/>
  <c r="C116"/>
  <c r="D116"/>
  <c r="C117"/>
  <c r="D117"/>
  <c r="C118"/>
  <c r="D118"/>
  <c r="C119"/>
  <c r="D119"/>
  <c r="C120"/>
  <c r="D120"/>
  <c r="C121"/>
  <c r="D121"/>
  <c r="E121" s="1"/>
  <c r="C122"/>
  <c r="D122"/>
  <c r="C123"/>
  <c r="D123"/>
  <c r="C124"/>
  <c r="D124"/>
  <c r="C73"/>
  <c r="D73"/>
  <c r="C2"/>
  <c r="D2"/>
  <c r="C3"/>
  <c r="D3"/>
  <c r="C4"/>
  <c r="D4"/>
  <c r="C5"/>
  <c r="D5"/>
  <c r="E5"/>
  <c r="C6"/>
  <c r="D6"/>
  <c r="E6" s="1"/>
  <c r="C7"/>
  <c r="D7"/>
  <c r="E7" s="1"/>
  <c r="C8"/>
  <c r="D8"/>
  <c r="C9"/>
  <c r="D9"/>
  <c r="E9" s="1"/>
  <c r="C10"/>
  <c r="D10"/>
  <c r="C11"/>
  <c r="D11"/>
  <c r="C12"/>
  <c r="D12"/>
  <c r="C13"/>
  <c r="D13"/>
  <c r="E13" s="1"/>
  <c r="C14"/>
  <c r="D14"/>
  <c r="C15"/>
  <c r="D15"/>
  <c r="C16"/>
  <c r="D16"/>
  <c r="D18"/>
  <c r="C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 s="1"/>
  <c r="C20"/>
  <c r="E20" s="1"/>
  <c r="C21"/>
  <c r="E21" s="1"/>
  <c r="C22"/>
  <c r="C23"/>
  <c r="E23" s="1"/>
  <c r="C24"/>
  <c r="C25"/>
  <c r="E25" s="1"/>
  <c r="C26"/>
  <c r="C27"/>
  <c r="E27" s="1"/>
  <c r="C28"/>
  <c r="C29"/>
  <c r="E29" s="1"/>
  <c r="C30"/>
  <c r="C31"/>
  <c r="E31" s="1"/>
  <c r="C32"/>
  <c r="C33"/>
  <c r="E33" s="1"/>
  <c r="C34"/>
  <c r="C35"/>
  <c r="E35" s="1"/>
  <c r="C36"/>
  <c r="C37"/>
  <c r="E37" s="1"/>
  <c r="C38"/>
  <c r="C39"/>
  <c r="E39" s="1"/>
  <c r="C40"/>
  <c r="C41"/>
  <c r="E41" s="1"/>
  <c r="C42"/>
  <c r="C43"/>
  <c r="E43" s="1"/>
  <c r="C44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C72"/>
  <c r="E72" s="1"/>
  <c r="E49"/>
  <c r="E18"/>
  <c r="E34"/>
  <c r="B4" i="12"/>
  <c r="D3"/>
  <c r="D6"/>
  <c r="E6"/>
  <c r="C6"/>
  <c r="B5"/>
  <c r="D4"/>
  <c r="C4"/>
  <c r="E5"/>
  <c r="AD49" i="13" l="1"/>
  <c r="K49" s="1"/>
  <c r="S49"/>
  <c r="Q49"/>
  <c r="R49"/>
  <c r="AE54"/>
  <c r="L54" s="1"/>
  <c r="AD54"/>
  <c r="K54" s="1"/>
  <c r="S54"/>
  <c r="R54"/>
  <c r="Q54"/>
  <c r="AD45"/>
  <c r="K45" s="1"/>
  <c r="S45"/>
  <c r="Q45"/>
  <c r="R45"/>
  <c r="AE43"/>
  <c r="L43" s="1"/>
  <c r="AD43"/>
  <c r="K43" s="1"/>
  <c r="S43"/>
  <c r="R43"/>
  <c r="O43" s="1"/>
  <c r="Q43"/>
  <c r="AD41"/>
  <c r="K41" s="1"/>
  <c r="Q41"/>
  <c r="S41"/>
  <c r="R41"/>
  <c r="AD39"/>
  <c r="K39" s="1"/>
  <c r="Q39"/>
  <c r="S39"/>
  <c r="R39"/>
  <c r="S37"/>
  <c r="Q37"/>
  <c r="O37" s="1"/>
  <c r="AE37" s="1"/>
  <c r="L37" s="1"/>
  <c r="R37"/>
  <c r="AD26"/>
  <c r="K26" s="1"/>
  <c r="AE26"/>
  <c r="L26" s="1"/>
  <c r="S26"/>
  <c r="R26"/>
  <c r="Q26"/>
  <c r="AD24"/>
  <c r="K24" s="1"/>
  <c r="AE24"/>
  <c r="L24" s="1"/>
  <c r="R24"/>
  <c r="Q24"/>
  <c r="S24"/>
  <c r="R22"/>
  <c r="Q22"/>
  <c r="S22"/>
  <c r="AD20"/>
  <c r="K20" s="1"/>
  <c r="AE20"/>
  <c r="L20" s="1"/>
  <c r="S20"/>
  <c r="R20"/>
  <c r="Q20"/>
  <c r="AD18"/>
  <c r="K18" s="1"/>
  <c r="R18"/>
  <c r="O18" s="1"/>
  <c r="AE18" s="1"/>
  <c r="L18" s="1"/>
  <c r="Q18"/>
  <c r="S18"/>
  <c r="AD16"/>
  <c r="K16" s="1"/>
  <c r="Q16"/>
  <c r="S16"/>
  <c r="R16"/>
  <c r="O16" s="1"/>
  <c r="AE16" s="1"/>
  <c r="L16" s="1"/>
  <c r="S14"/>
  <c r="R14"/>
  <c r="O14" s="1"/>
  <c r="AE14" s="1"/>
  <c r="L14" s="1"/>
  <c r="Q14"/>
  <c r="AD8"/>
  <c r="K8" s="1"/>
  <c r="AE8"/>
  <c r="L8" s="1"/>
  <c r="R8"/>
  <c r="S8"/>
  <c r="Q8"/>
  <c r="O8" s="1"/>
  <c r="AD5"/>
  <c r="K5" s="1"/>
  <c r="AE5"/>
  <c r="L5" s="1"/>
  <c r="R5"/>
  <c r="O5" s="1"/>
  <c r="Q5"/>
  <c r="S5"/>
  <c r="AD6"/>
  <c r="K6" s="1"/>
  <c r="AE6"/>
  <c r="L6" s="1"/>
  <c r="R6"/>
  <c r="Q6"/>
  <c r="O6" s="1"/>
  <c r="S6"/>
  <c r="AD28"/>
  <c r="K28" s="1"/>
  <c r="AE28"/>
  <c r="L28" s="1"/>
  <c r="S28"/>
  <c r="R28"/>
  <c r="Q28"/>
  <c r="AD29"/>
  <c r="K29" s="1"/>
  <c r="AE29"/>
  <c r="L29" s="1"/>
  <c r="S29"/>
  <c r="R29"/>
  <c r="O29" s="1"/>
  <c r="Q29"/>
  <c r="I5" i="26"/>
  <c r="I5" i="27"/>
  <c r="K7" i="26"/>
  <c r="K7" i="27"/>
  <c r="F8" i="26"/>
  <c r="F8" i="27"/>
  <c r="G7" i="26"/>
  <c r="G7" i="27"/>
  <c r="I4" i="26"/>
  <c r="I4" i="27"/>
  <c r="E17" i="4"/>
  <c r="E15"/>
  <c r="E14"/>
  <c r="E73"/>
  <c r="E123"/>
  <c r="E122"/>
  <c r="E105"/>
  <c r="E103"/>
  <c r="E102"/>
  <c r="E100"/>
  <c r="E98"/>
  <c r="E85"/>
  <c r="E83"/>
  <c r="E82"/>
  <c r="R38" i="13"/>
  <c r="O53"/>
  <c r="J53"/>
  <c r="H42" i="15" s="1"/>
  <c r="AD3" i="13"/>
  <c r="K3" s="1"/>
  <c r="Q3"/>
  <c r="S3"/>
  <c r="R3"/>
  <c r="O3" s="1"/>
  <c r="AD48"/>
  <c r="K48" s="1"/>
  <c r="AE48"/>
  <c r="L48" s="1"/>
  <c r="R48"/>
  <c r="Q48"/>
  <c r="S48"/>
  <c r="AD46"/>
  <c r="K46" s="1"/>
  <c r="AE46"/>
  <c r="L46" s="1"/>
  <c r="Q46"/>
  <c r="S46"/>
  <c r="R46"/>
  <c r="O46" s="1"/>
  <c r="AD44"/>
  <c r="K44" s="1"/>
  <c r="AE44"/>
  <c r="L44" s="1"/>
  <c r="R44"/>
  <c r="O44" s="1"/>
  <c r="Q44"/>
  <c r="S44"/>
  <c r="AD42"/>
  <c r="K42" s="1"/>
  <c r="Q42"/>
  <c r="R42"/>
  <c r="S42"/>
  <c r="AD40"/>
  <c r="K40" s="1"/>
  <c r="R40"/>
  <c r="Q40"/>
  <c r="S40"/>
  <c r="AD27"/>
  <c r="K27" s="1"/>
  <c r="S27"/>
  <c r="R27"/>
  <c r="Q27"/>
  <c r="AE25"/>
  <c r="L25" s="1"/>
  <c r="AD25"/>
  <c r="K25" s="1"/>
  <c r="S25"/>
  <c r="R25"/>
  <c r="O25" s="1"/>
  <c r="Q25"/>
  <c r="AE23"/>
  <c r="L23" s="1"/>
  <c r="AD23"/>
  <c r="K23" s="1"/>
  <c r="Q23"/>
  <c r="S23"/>
  <c r="R23"/>
  <c r="O23" s="1"/>
  <c r="AD21"/>
  <c r="K21" s="1"/>
  <c r="R21"/>
  <c r="O21" s="1"/>
  <c r="AE21" s="1"/>
  <c r="L21" s="1"/>
  <c r="Q21"/>
  <c r="S21"/>
  <c r="AD19"/>
  <c r="K19" s="1"/>
  <c r="AE19"/>
  <c r="L19" s="1"/>
  <c r="Q19"/>
  <c r="S19"/>
  <c r="R19"/>
  <c r="O19" s="1"/>
  <c r="R17"/>
  <c r="O17" s="1"/>
  <c r="AE17" s="1"/>
  <c r="L17" s="1"/>
  <c r="Q17"/>
  <c r="S17"/>
  <c r="AD17"/>
  <c r="K17" s="1"/>
  <c r="AD15"/>
  <c r="K15" s="1"/>
  <c r="AE15"/>
  <c r="L15" s="1"/>
  <c r="S15"/>
  <c r="R15"/>
  <c r="Q15"/>
  <c r="J15" s="1"/>
  <c r="H9" i="15" s="1"/>
  <c r="AD9" i="13"/>
  <c r="K9" s="1"/>
  <c r="AE9"/>
  <c r="L9" s="1"/>
  <c r="S9"/>
  <c r="R9"/>
  <c r="O9" s="1"/>
  <c r="Q9"/>
  <c r="AD7"/>
  <c r="K7" s="1"/>
  <c r="AE7"/>
  <c r="L7" s="1"/>
  <c r="S7"/>
  <c r="R7"/>
  <c r="Q7"/>
  <c r="AD51"/>
  <c r="K51" s="1"/>
  <c r="AE51"/>
  <c r="L51" s="1"/>
  <c r="S51"/>
  <c r="Q51"/>
  <c r="O51" s="1"/>
  <c r="R51"/>
  <c r="AD4"/>
  <c r="K4" s="1"/>
  <c r="I3" i="15" s="1"/>
  <c r="AE4" i="13"/>
  <c r="L4" s="1"/>
  <c r="R4"/>
  <c r="Q4"/>
  <c r="S4"/>
  <c r="M7" i="26"/>
  <c r="M7" i="27"/>
  <c r="J8" i="26"/>
  <c r="J8" i="27"/>
  <c r="I3" i="26"/>
  <c r="I3" i="27"/>
  <c r="I2" i="26"/>
  <c r="I2" i="27"/>
  <c r="AD38" i="13"/>
  <c r="K38" s="1"/>
  <c r="Q38"/>
  <c r="J8" i="24"/>
  <c r="G8" s="1"/>
  <c r="E8" i="26"/>
  <c r="I6" i="24"/>
  <c r="H6" i="26"/>
  <c r="L8" i="24"/>
  <c r="Q8"/>
  <c r="N10"/>
  <c r="L10" i="27" s="1"/>
  <c r="P9" i="24"/>
  <c r="K9" s="1"/>
  <c r="E9"/>
  <c r="E9" i="27" s="1"/>
  <c r="L9" i="26"/>
  <c r="O9" i="24"/>
  <c r="F9"/>
  <c r="H7"/>
  <c r="H7" i="27" s="1"/>
  <c r="O38" i="13"/>
  <c r="AE38" s="1"/>
  <c r="L38" s="1"/>
  <c r="J49"/>
  <c r="H33" i="15" s="1"/>
  <c r="J45" i="13"/>
  <c r="H24" i="15" s="1"/>
  <c r="J43" i="13"/>
  <c r="H22" i="15" s="1"/>
  <c r="J41" i="13"/>
  <c r="H20" i="15" s="1"/>
  <c r="J39" i="13"/>
  <c r="H18" i="15" s="1"/>
  <c r="J37" i="13"/>
  <c r="H16" i="15" s="1"/>
  <c r="J26" i="13"/>
  <c r="H34" i="15" s="1"/>
  <c r="J24" i="13"/>
  <c r="H28" i="15" s="1"/>
  <c r="J22" i="13"/>
  <c r="H32" i="15" s="1"/>
  <c r="J20" i="13"/>
  <c r="H14" i="15" s="1"/>
  <c r="J18" i="13"/>
  <c r="H12" i="15" s="1"/>
  <c r="J16" i="13"/>
  <c r="H10" i="15" s="1"/>
  <c r="J8" i="13"/>
  <c r="H7" i="15" s="1"/>
  <c r="J5" i="13"/>
  <c r="H4" i="15" s="1"/>
  <c r="J6" i="13"/>
  <c r="H5" i="15" s="1"/>
  <c r="J28" i="13"/>
  <c r="H40" i="15" s="1"/>
  <c r="J29" i="13"/>
  <c r="H41" i="15" s="1"/>
  <c r="J38" i="13"/>
  <c r="J48"/>
  <c r="J46"/>
  <c r="H27" i="15" s="1"/>
  <c r="J44" i="13"/>
  <c r="H23" i="15" s="1"/>
  <c r="J40" i="13"/>
  <c r="J27"/>
  <c r="H37" i="15" s="1"/>
  <c r="J25" i="13"/>
  <c r="H29" i="15" s="1"/>
  <c r="J23" i="13"/>
  <c r="H25" i="15" s="1"/>
  <c r="J21" i="13"/>
  <c r="H15" i="15" s="1"/>
  <c r="J19" i="13"/>
  <c r="H13" i="15" s="1"/>
  <c r="I11"/>
  <c r="J17" i="13"/>
  <c r="H11" i="15" s="1"/>
  <c r="I9"/>
  <c r="J7" i="13"/>
  <c r="J14"/>
  <c r="H8" i="15" s="1"/>
  <c r="J3" i="13"/>
  <c r="H2" i="15" s="1"/>
  <c r="J54" i="13"/>
  <c r="J42"/>
  <c r="H21" i="15" s="1"/>
  <c r="J9" i="13"/>
  <c r="J4"/>
  <c r="H3" i="15" s="1"/>
  <c r="I33"/>
  <c r="I24"/>
  <c r="I20"/>
  <c r="I18"/>
  <c r="I14"/>
  <c r="I41"/>
  <c r="BI10" i="13"/>
  <c r="Q10" i="22"/>
  <c r="BI11" i="13"/>
  <c r="Q11" i="22"/>
  <c r="H31" i="15"/>
  <c r="I31"/>
  <c r="I39"/>
  <c r="BH10" i="13"/>
  <c r="BJ10" s="1"/>
  <c r="BL10" s="1"/>
  <c r="M10" s="1"/>
  <c r="Q10" i="21"/>
  <c r="BH11" i="13"/>
  <c r="BJ11" s="1"/>
  <c r="BL11" s="1"/>
  <c r="M11" s="1"/>
  <c r="Q11" i="21"/>
  <c r="Q50"/>
  <c r="E44" i="4"/>
  <c r="E40"/>
  <c r="E38"/>
  <c r="E36"/>
  <c r="E32"/>
  <c r="E30"/>
  <c r="E28"/>
  <c r="E24"/>
  <c r="E22"/>
  <c r="E11"/>
  <c r="E10"/>
  <c r="E3"/>
  <c r="E2"/>
  <c r="E119"/>
  <c r="E118"/>
  <c r="E116"/>
  <c r="E114"/>
  <c r="E107"/>
  <c r="E106"/>
  <c r="E95"/>
  <c r="E94"/>
  <c r="E87"/>
  <c r="E86"/>
  <c r="E79"/>
  <c r="E78"/>
  <c r="J42" i="15"/>
  <c r="H53" i="13"/>
  <c r="D52" i="17" s="1"/>
  <c r="J44" i="15"/>
  <c r="H30" i="13"/>
  <c r="F44" i="15" s="1"/>
  <c r="H26"/>
  <c r="I26"/>
  <c r="H6"/>
  <c r="I2"/>
  <c r="I27"/>
  <c r="I23"/>
  <c r="I21"/>
  <c r="H19"/>
  <c r="I19"/>
  <c r="H17"/>
  <c r="I37"/>
  <c r="I29"/>
  <c r="I25"/>
  <c r="I15"/>
  <c r="I13"/>
  <c r="I6"/>
  <c r="D39"/>
  <c r="D32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I22" i="15"/>
  <c r="I34"/>
  <c r="I28"/>
  <c r="I12"/>
  <c r="I10"/>
  <c r="I7"/>
  <c r="I4"/>
  <c r="I5"/>
  <c r="I40"/>
  <c r="C46"/>
  <c r="G46"/>
  <c r="D41"/>
  <c r="C41"/>
  <c r="D40"/>
  <c r="C40"/>
  <c r="D37"/>
  <c r="D38"/>
  <c r="D46"/>
  <c r="D36"/>
  <c r="D35"/>
  <c r="C33"/>
  <c r="D3"/>
  <c r="C39"/>
  <c r="F9" i="17"/>
  <c r="F7"/>
  <c r="F5"/>
  <c r="G8" i="15"/>
  <c r="F19" i="17"/>
  <c r="E26"/>
  <c r="F26"/>
  <c r="F23"/>
  <c r="E34"/>
  <c r="E41"/>
  <c r="E39"/>
  <c r="Y4" i="13"/>
  <c r="G4" s="1"/>
  <c r="X49"/>
  <c r="E50" i="17"/>
  <c r="F50"/>
  <c r="E37"/>
  <c r="E15"/>
  <c r="E42"/>
  <c r="C50"/>
  <c r="E19"/>
  <c r="G12" i="15"/>
  <c r="G37"/>
  <c r="G39"/>
  <c r="V38" i="13"/>
  <c r="V26"/>
  <c r="G54"/>
  <c r="C53" i="17" s="1"/>
  <c r="G24" i="13"/>
  <c r="V3"/>
  <c r="V37"/>
  <c r="V27"/>
  <c r="C37" i="15" s="1"/>
  <c r="V25" i="13"/>
  <c r="V23"/>
  <c r="V21"/>
  <c r="V19"/>
  <c r="V17"/>
  <c r="V15"/>
  <c r="V9"/>
  <c r="V7"/>
  <c r="V5"/>
  <c r="V48"/>
  <c r="V46"/>
  <c r="V44"/>
  <c r="V42"/>
  <c r="V40"/>
  <c r="W27"/>
  <c r="Y27" s="1"/>
  <c r="G27" i="15"/>
  <c r="G39" i="13"/>
  <c r="E18" i="15" s="1"/>
  <c r="G18" i="13"/>
  <c r="C17" i="17" s="1"/>
  <c r="G16" i="13"/>
  <c r="C15" i="17" s="1"/>
  <c r="G14" i="13"/>
  <c r="C13" i="17" s="1"/>
  <c r="F17"/>
  <c r="F15"/>
  <c r="F13"/>
  <c r="F8"/>
  <c r="F6"/>
  <c r="F4"/>
  <c r="F20"/>
  <c r="F22"/>
  <c r="F24"/>
  <c r="F46"/>
  <c r="F44"/>
  <c r="F42"/>
  <c r="F40"/>
  <c r="F38"/>
  <c r="F36"/>
  <c r="F47"/>
  <c r="F25"/>
  <c r="F16"/>
  <c r="F14"/>
  <c r="F18"/>
  <c r="F21"/>
  <c r="F43"/>
  <c r="F41"/>
  <c r="F39"/>
  <c r="F37"/>
  <c r="F34"/>
  <c r="E25"/>
  <c r="G34" i="15"/>
  <c r="G20" i="13"/>
  <c r="C19" i="17" s="1"/>
  <c r="G33" i="15"/>
  <c r="G24"/>
  <c r="G45" i="13"/>
  <c r="E24" i="15" s="1"/>
  <c r="G43" i="13"/>
  <c r="E22" i="15" s="1"/>
  <c r="G41" i="13"/>
  <c r="G22"/>
  <c r="E32" i="15" s="1"/>
  <c r="G8" i="13"/>
  <c r="E47" i="17"/>
  <c r="G6" i="13"/>
  <c r="E5" i="15" s="1"/>
  <c r="C39" i="17"/>
  <c r="C23"/>
  <c r="E40"/>
  <c r="G21" i="15"/>
  <c r="E36" i="17"/>
  <c r="E21"/>
  <c r="G32" i="15"/>
  <c r="E8" i="17"/>
  <c r="D10" i="15"/>
  <c r="G4"/>
  <c r="G20"/>
  <c r="E5" i="17"/>
  <c r="G28" i="15"/>
  <c r="G13"/>
  <c r="E18" i="17"/>
  <c r="G17" i="15"/>
  <c r="G23"/>
  <c r="E17" i="17"/>
  <c r="G22" i="15"/>
  <c r="G11"/>
  <c r="G29"/>
  <c r="E24" i="17"/>
  <c r="E13"/>
  <c r="G2" i="15"/>
  <c r="E3" i="17"/>
  <c r="E4"/>
  <c r="G3" i="15"/>
  <c r="E7" i="17"/>
  <c r="G6" i="15"/>
  <c r="G18"/>
  <c r="G16"/>
  <c r="G14"/>
  <c r="G10"/>
  <c r="G7"/>
  <c r="F3" i="17"/>
  <c r="E6"/>
  <c r="G5" i="15"/>
  <c r="E44" i="17"/>
  <c r="F9" i="26" l="1"/>
  <c r="F9" i="27"/>
  <c r="J9" i="26"/>
  <c r="J9" i="27"/>
  <c r="M8" i="26"/>
  <c r="M8" i="27"/>
  <c r="AD56" i="13"/>
  <c r="K56" s="1"/>
  <c r="I50" i="15" s="1"/>
  <c r="AD55" i="13"/>
  <c r="K55" s="1"/>
  <c r="I49" i="15" s="1"/>
  <c r="AD14" i="13"/>
  <c r="K14" s="1"/>
  <c r="I8" i="15" s="1"/>
  <c r="O22" i="13"/>
  <c r="AE22" s="1"/>
  <c r="L22" s="1"/>
  <c r="O49"/>
  <c r="AE49" s="1"/>
  <c r="L49" s="1"/>
  <c r="K8" i="26"/>
  <c r="K8" i="27"/>
  <c r="I6" i="26"/>
  <c r="I6" i="27"/>
  <c r="G8" i="26"/>
  <c r="G8" i="27"/>
  <c r="C37" i="17"/>
  <c r="J51" i="13"/>
  <c r="H39" i="15" s="1"/>
  <c r="O4" i="13"/>
  <c r="O7"/>
  <c r="O15"/>
  <c r="O27"/>
  <c r="AE27" s="1"/>
  <c r="L27" s="1"/>
  <c r="O40"/>
  <c r="AE40" s="1"/>
  <c r="L40" s="1"/>
  <c r="O42"/>
  <c r="AE42" s="1"/>
  <c r="L42" s="1"/>
  <c r="O48"/>
  <c r="AE3"/>
  <c r="L3" s="1"/>
  <c r="O28"/>
  <c r="O20"/>
  <c r="AD22"/>
  <c r="K22" s="1"/>
  <c r="I32" i="15" s="1"/>
  <c r="O24" i="13"/>
  <c r="O26"/>
  <c r="AD37"/>
  <c r="K37" s="1"/>
  <c r="I16" i="15" s="1"/>
  <c r="O39" i="13"/>
  <c r="AE39" s="1"/>
  <c r="L39" s="1"/>
  <c r="O41"/>
  <c r="AE41" s="1"/>
  <c r="L41" s="1"/>
  <c r="O45"/>
  <c r="AE45" s="1"/>
  <c r="L45" s="1"/>
  <c r="O54"/>
  <c r="I7" i="24"/>
  <c r="H7" i="26"/>
  <c r="Q9" i="24"/>
  <c r="L9"/>
  <c r="E9" i="26"/>
  <c r="J9" i="24"/>
  <c r="G9" s="1"/>
  <c r="H9"/>
  <c r="H9" i="27" s="1"/>
  <c r="N11" i="24"/>
  <c r="L11" i="27" s="1"/>
  <c r="L10" i="26"/>
  <c r="O10" i="24"/>
  <c r="F10"/>
  <c r="P10"/>
  <c r="K10" s="1"/>
  <c r="E10"/>
  <c r="E10" i="27" s="1"/>
  <c r="H8" i="24"/>
  <c r="H8" i="27" s="1"/>
  <c r="P50" i="13"/>
  <c r="I50"/>
  <c r="T11" i="21"/>
  <c r="T10"/>
  <c r="E28" i="15"/>
  <c r="I17"/>
  <c r="D29" i="17"/>
  <c r="F42" i="15"/>
  <c r="R11" i="22"/>
  <c r="BK11" i="13"/>
  <c r="R10" i="22"/>
  <c r="BK10" i="13"/>
  <c r="S11" i="21"/>
  <c r="P11" i="13" s="1"/>
  <c r="I11"/>
  <c r="I10"/>
  <c r="S10" i="21"/>
  <c r="P10" i="13" s="1"/>
  <c r="R11" i="21"/>
  <c r="R10"/>
  <c r="H43" i="15"/>
  <c r="I43"/>
  <c r="H3" i="13"/>
  <c r="D3" i="17" s="1"/>
  <c r="J2" i="15"/>
  <c r="J41"/>
  <c r="H29" i="13"/>
  <c r="J40" i="15"/>
  <c r="H28" i="13"/>
  <c r="J4" i="15"/>
  <c r="H5" i="13"/>
  <c r="J28" i="15"/>
  <c r="H24" i="13"/>
  <c r="J34" i="15"/>
  <c r="H26" i="13"/>
  <c r="J18" i="15"/>
  <c r="H39" i="13"/>
  <c r="J20" i="15"/>
  <c r="H41" i="13"/>
  <c r="H43"/>
  <c r="J22" i="15"/>
  <c r="H54" i="13"/>
  <c r="J46" i="15"/>
  <c r="J33"/>
  <c r="H49" i="13"/>
  <c r="J6" i="15"/>
  <c r="H7" i="13"/>
  <c r="J26" i="15"/>
  <c r="H9" i="13"/>
  <c r="J9" i="15"/>
  <c r="H15" i="13"/>
  <c r="J11" i="15"/>
  <c r="H17" i="13"/>
  <c r="J13" i="15"/>
  <c r="H19" i="13"/>
  <c r="J15" i="15"/>
  <c r="H21" i="13"/>
  <c r="J17" i="15"/>
  <c r="H38" i="13"/>
  <c r="J19" i="15"/>
  <c r="H40" i="13"/>
  <c r="J21" i="15"/>
  <c r="H42" i="13"/>
  <c r="H44"/>
  <c r="J23" i="15"/>
  <c r="J5"/>
  <c r="H6" i="13"/>
  <c r="J7" i="15"/>
  <c r="H8" i="13"/>
  <c r="J8" i="15"/>
  <c r="H14" i="13"/>
  <c r="J10" i="15"/>
  <c r="H16" i="13"/>
  <c r="J12" i="15"/>
  <c r="H18" i="13"/>
  <c r="J14" i="15"/>
  <c r="H20" i="13"/>
  <c r="J32" i="15"/>
  <c r="H22" i="13"/>
  <c r="J16" i="15"/>
  <c r="H37" i="13"/>
  <c r="J24" i="15"/>
  <c r="H45" i="13"/>
  <c r="I46" i="15"/>
  <c r="H46"/>
  <c r="J3"/>
  <c r="H4" i="13"/>
  <c r="J39" i="15"/>
  <c r="H51" i="13"/>
  <c r="F39" i="15" s="1"/>
  <c r="J25"/>
  <c r="H23" i="13"/>
  <c r="J29" i="15"/>
  <c r="H25" i="13"/>
  <c r="J37" i="15"/>
  <c r="H27" i="13"/>
  <c r="D26" i="17" s="1"/>
  <c r="J27" i="15"/>
  <c r="H46" i="13"/>
  <c r="J31" i="15"/>
  <c r="H48" i="13"/>
  <c r="E46" i="15"/>
  <c r="D4"/>
  <c r="C8" i="17"/>
  <c r="E7" i="15"/>
  <c r="C6" i="17"/>
  <c r="E20" i="15"/>
  <c r="C43" i="17"/>
  <c r="E8" i="15"/>
  <c r="E10"/>
  <c r="D8"/>
  <c r="D32"/>
  <c r="D28"/>
  <c r="D34"/>
  <c r="D17"/>
  <c r="D27"/>
  <c r="D31"/>
  <c r="D2"/>
  <c r="D26"/>
  <c r="D9"/>
  <c r="D25"/>
  <c r="D29"/>
  <c r="D16"/>
  <c r="D33"/>
  <c r="C21" i="17"/>
  <c r="C41"/>
  <c r="E14" i="15"/>
  <c r="E12"/>
  <c r="X40" i="13"/>
  <c r="X42"/>
  <c r="X44"/>
  <c r="C27" i="15"/>
  <c r="C31"/>
  <c r="X5" i="13"/>
  <c r="X7"/>
  <c r="C26" i="15"/>
  <c r="X15" i="13"/>
  <c r="X17"/>
  <c r="X19"/>
  <c r="X21"/>
  <c r="X23"/>
  <c r="X25"/>
  <c r="X37"/>
  <c r="G37" s="1"/>
  <c r="C2" i="15"/>
  <c r="X26" i="13"/>
  <c r="X38"/>
  <c r="C3" i="15"/>
  <c r="C8"/>
  <c r="C10"/>
  <c r="C12"/>
  <c r="C14"/>
  <c r="C32"/>
  <c r="C28"/>
  <c r="C18"/>
  <c r="C20"/>
  <c r="C22"/>
  <c r="C24"/>
  <c r="C5"/>
  <c r="C7"/>
  <c r="C47" i="17"/>
  <c r="E33" i="15"/>
  <c r="E3"/>
  <c r="C4" i="17"/>
  <c r="X46" i="13"/>
  <c r="G46" s="1"/>
  <c r="X48"/>
  <c r="G48" s="1"/>
  <c r="X9"/>
  <c r="G9" s="1"/>
  <c r="X27"/>
  <c r="G27" s="1"/>
  <c r="X3"/>
  <c r="G3" s="1"/>
  <c r="G9" i="15"/>
  <c r="E14" i="17"/>
  <c r="G15" i="15"/>
  <c r="E20" i="17"/>
  <c r="G26" i="15"/>
  <c r="E22" i="17"/>
  <c r="G25" i="15"/>
  <c r="D18"/>
  <c r="E9" i="17"/>
  <c r="G42" i="13"/>
  <c r="G5"/>
  <c r="G17"/>
  <c r="G21"/>
  <c r="G25"/>
  <c r="G38"/>
  <c r="G40"/>
  <c r="G44"/>
  <c r="G7"/>
  <c r="G15"/>
  <c r="G19"/>
  <c r="G23"/>
  <c r="E23" i="17"/>
  <c r="E43"/>
  <c r="G31" i="15"/>
  <c r="E46" i="17"/>
  <c r="G19" i="15"/>
  <c r="E38" i="17"/>
  <c r="D5" i="15"/>
  <c r="J10" i="26" l="1"/>
  <c r="J10" i="27"/>
  <c r="G9" i="26"/>
  <c r="G9" i="27"/>
  <c r="K9" i="26"/>
  <c r="K9" i="27"/>
  <c r="F10" i="26"/>
  <c r="F10" i="27"/>
  <c r="M9" i="26"/>
  <c r="M9" i="27"/>
  <c r="I7" i="26"/>
  <c r="I7" i="27"/>
  <c r="J10" i="24"/>
  <c r="G10" s="1"/>
  <c r="E10" i="26"/>
  <c r="I9" i="24"/>
  <c r="H9" i="26"/>
  <c r="I8" i="24"/>
  <c r="H8" i="26"/>
  <c r="L10" i="24"/>
  <c r="Q10"/>
  <c r="N12"/>
  <c r="L12" i="27" s="1"/>
  <c r="O11" i="24"/>
  <c r="E11"/>
  <c r="E11" i="27" s="1"/>
  <c r="L11" i="26"/>
  <c r="P11" i="24"/>
  <c r="K11" s="1"/>
  <c r="F11"/>
  <c r="D53" i="17"/>
  <c r="AC50" i="13"/>
  <c r="AB50"/>
  <c r="S10" i="22"/>
  <c r="BM10" i="13"/>
  <c r="S11" i="22"/>
  <c r="BM11" i="13"/>
  <c r="F2" i="15"/>
  <c r="G26" i="13"/>
  <c r="D50" i="17"/>
  <c r="F37" i="15"/>
  <c r="F10" i="17"/>
  <c r="F11"/>
  <c r="F48"/>
  <c r="V50" i="13"/>
  <c r="X50" s="1"/>
  <c r="J43" i="15"/>
  <c r="H52" i="13"/>
  <c r="C3" i="17"/>
  <c r="F31" i="15"/>
  <c r="D46" i="17"/>
  <c r="F27" i="15"/>
  <c r="D44" i="17"/>
  <c r="F29" i="15"/>
  <c r="D24" i="17"/>
  <c r="D22"/>
  <c r="F25" i="15"/>
  <c r="D4" i="17"/>
  <c r="F3" i="15"/>
  <c r="D43" i="17"/>
  <c r="F24" i="15"/>
  <c r="D34" i="17"/>
  <c r="F16" i="15"/>
  <c r="D21" i="17"/>
  <c r="F32" i="15"/>
  <c r="D19" i="17"/>
  <c r="F14" i="15"/>
  <c r="D17" i="17"/>
  <c r="F12" i="15"/>
  <c r="D15" i="17"/>
  <c r="F10" i="15"/>
  <c r="D13" i="17"/>
  <c r="F8" i="15"/>
  <c r="D8" i="17"/>
  <c r="F7" i="15"/>
  <c r="D6" i="17"/>
  <c r="F5" i="15"/>
  <c r="D40" i="17"/>
  <c r="F21" i="15"/>
  <c r="D38" i="17"/>
  <c r="F19" i="15"/>
  <c r="D36" i="17"/>
  <c r="F17" i="15"/>
  <c r="F15"/>
  <c r="D20" i="17"/>
  <c r="F13" i="15"/>
  <c r="D18" i="17"/>
  <c r="F11" i="15"/>
  <c r="D16" i="17"/>
  <c r="F9" i="15"/>
  <c r="D14" i="17"/>
  <c r="D9"/>
  <c r="F26" i="15"/>
  <c r="D7" i="17"/>
  <c r="F6" i="15"/>
  <c r="D47" i="17"/>
  <c r="F33" i="15"/>
  <c r="F46"/>
  <c r="F22"/>
  <c r="D41" i="17"/>
  <c r="D42"/>
  <c r="F23" i="15"/>
  <c r="F20"/>
  <c r="D39" i="17"/>
  <c r="D37"/>
  <c r="F18" i="15"/>
  <c r="F34"/>
  <c r="D25" i="17"/>
  <c r="F28" i="15"/>
  <c r="D23" i="17"/>
  <c r="D5"/>
  <c r="F4" i="15"/>
  <c r="D27" i="17"/>
  <c r="F40" i="15"/>
  <c r="D28" i="17"/>
  <c r="F41" i="15"/>
  <c r="C17"/>
  <c r="C34"/>
  <c r="C16"/>
  <c r="C29"/>
  <c r="C25"/>
  <c r="C15"/>
  <c r="C13"/>
  <c r="C11"/>
  <c r="C9"/>
  <c r="C6"/>
  <c r="C4"/>
  <c r="C23"/>
  <c r="C21"/>
  <c r="C19"/>
  <c r="C26" i="17"/>
  <c r="E37" i="15"/>
  <c r="C9" i="17"/>
  <c r="E26" i="15"/>
  <c r="C46" i="17"/>
  <c r="E31" i="15"/>
  <c r="E27"/>
  <c r="C44" i="17"/>
  <c r="E2" i="15"/>
  <c r="D19"/>
  <c r="E25"/>
  <c r="C22" i="17"/>
  <c r="E13" i="15"/>
  <c r="C18" i="17"/>
  <c r="C14"/>
  <c r="E9" i="15"/>
  <c r="C42" i="17"/>
  <c r="E23" i="15"/>
  <c r="C38" i="17"/>
  <c r="E19" i="15"/>
  <c r="E17"/>
  <c r="C36" i="17"/>
  <c r="C24"/>
  <c r="E29" i="15"/>
  <c r="C25" i="17"/>
  <c r="E6" i="15"/>
  <c r="C7" i="17"/>
  <c r="E16" i="15"/>
  <c r="C34" i="17"/>
  <c r="E15" i="15"/>
  <c r="C20" i="17"/>
  <c r="C16"/>
  <c r="E11" i="15"/>
  <c r="E4"/>
  <c r="C5" i="17"/>
  <c r="E21" i="15"/>
  <c r="C40" i="17"/>
  <c r="D11" i="15"/>
  <c r="D6"/>
  <c r="J11" i="26" l="1"/>
  <c r="J11" i="27"/>
  <c r="K10" i="26"/>
  <c r="K10" i="27"/>
  <c r="I8" i="26"/>
  <c r="I8" i="27"/>
  <c r="I9" i="26"/>
  <c r="I9" i="27"/>
  <c r="G10" i="26"/>
  <c r="G10" i="27"/>
  <c r="F11" i="26"/>
  <c r="F11" i="27"/>
  <c r="M10" i="26"/>
  <c r="M10" i="27"/>
  <c r="L11" i="24"/>
  <c r="Q11"/>
  <c r="H10"/>
  <c r="H10" i="27" s="1"/>
  <c r="E11" i="26"/>
  <c r="H11" i="24"/>
  <c r="H11" i="27" s="1"/>
  <c r="J11" i="24"/>
  <c r="G11" s="1"/>
  <c r="N13"/>
  <c r="L13" i="27" s="1"/>
  <c r="L12" i="26"/>
  <c r="P12" i="24"/>
  <c r="K12" s="1"/>
  <c r="O12"/>
  <c r="F12"/>
  <c r="E12"/>
  <c r="E12" i="27" s="1"/>
  <c r="W50" i="13"/>
  <c r="Y50" s="1"/>
  <c r="Z50"/>
  <c r="E50" s="1"/>
  <c r="T11" i="22"/>
  <c r="AB11" i="13"/>
  <c r="AC11"/>
  <c r="W11" s="1"/>
  <c r="T10" i="22"/>
  <c r="AC10" i="13"/>
  <c r="W10" s="1"/>
  <c r="AB10"/>
  <c r="E34" i="15"/>
  <c r="C38"/>
  <c r="E48" i="17"/>
  <c r="G38" i="15"/>
  <c r="E11" i="17"/>
  <c r="G36" i="15"/>
  <c r="E10" i="17"/>
  <c r="G35" i="15"/>
  <c r="F43"/>
  <c r="D51" i="17"/>
  <c r="D20" i="15"/>
  <c r="D7"/>
  <c r="D12"/>
  <c r="F12" i="26" l="1"/>
  <c r="F12" i="27"/>
  <c r="J12" i="26"/>
  <c r="J12" i="27"/>
  <c r="K11" i="26"/>
  <c r="K11" i="27"/>
  <c r="AD50" i="13"/>
  <c r="K50" s="1"/>
  <c r="I38" i="15" s="1"/>
  <c r="S50" i="13"/>
  <c r="R50"/>
  <c r="Q50"/>
  <c r="J50" s="1"/>
  <c r="H38" i="15" s="1"/>
  <c r="G11" i="26"/>
  <c r="G11" i="27"/>
  <c r="M11" i="26"/>
  <c r="M11" i="27"/>
  <c r="N14" i="24"/>
  <c r="L14" i="27" s="1"/>
  <c r="O13" i="24"/>
  <c r="E13"/>
  <c r="E13" i="27" s="1"/>
  <c r="L13" i="26"/>
  <c r="P13" i="24"/>
  <c r="K13" s="1"/>
  <c r="F13"/>
  <c r="I11"/>
  <c r="H11" i="26"/>
  <c r="I10" i="24"/>
  <c r="H10" i="26"/>
  <c r="J12" i="24"/>
  <c r="G12" s="1"/>
  <c r="E12" i="26"/>
  <c r="L12" i="24"/>
  <c r="Q12"/>
  <c r="Z10" i="13"/>
  <c r="E10" s="1"/>
  <c r="V10"/>
  <c r="Z11"/>
  <c r="E11" s="1"/>
  <c r="V11"/>
  <c r="D21" i="15"/>
  <c r="D13"/>
  <c r="AD11" i="13" l="1"/>
  <c r="K11" s="1"/>
  <c r="Q11"/>
  <c r="S11"/>
  <c r="R11"/>
  <c r="O11" s="1"/>
  <c r="AE11" s="1"/>
  <c r="L11" s="1"/>
  <c r="AD10"/>
  <c r="K10" s="1"/>
  <c r="S10"/>
  <c r="R10"/>
  <c r="Q10"/>
  <c r="K12" i="26"/>
  <c r="K12" i="27"/>
  <c r="G12" i="26"/>
  <c r="G12" i="27"/>
  <c r="I10" i="26"/>
  <c r="I10" i="27"/>
  <c r="I11" i="26"/>
  <c r="I11" i="27"/>
  <c r="J13" i="26"/>
  <c r="J13" i="27"/>
  <c r="O50" i="13"/>
  <c r="AE50" s="1"/>
  <c r="L50" s="1"/>
  <c r="M12" i="26"/>
  <c r="M12" i="27"/>
  <c r="F13" i="26"/>
  <c r="F13" i="27"/>
  <c r="E13" i="26"/>
  <c r="J13" i="24"/>
  <c r="G13" s="1"/>
  <c r="N15"/>
  <c r="L15" i="27" s="1"/>
  <c r="L14" i="26"/>
  <c r="O14" i="24"/>
  <c r="F14"/>
  <c r="P14"/>
  <c r="K14" s="1"/>
  <c r="E14"/>
  <c r="E14" i="27" s="1"/>
  <c r="H12" i="24"/>
  <c r="H12" i="27" s="1"/>
  <c r="L13" i="24"/>
  <c r="Q13"/>
  <c r="I36" i="15"/>
  <c r="J11" i="13"/>
  <c r="H36" i="15" s="1"/>
  <c r="C36"/>
  <c r="I35"/>
  <c r="C35"/>
  <c r="J10" i="13"/>
  <c r="H35" i="15" s="1"/>
  <c r="D22"/>
  <c r="D14"/>
  <c r="M13" i="26" l="1"/>
  <c r="M13" i="27"/>
  <c r="K13" i="26"/>
  <c r="K13" i="27"/>
  <c r="F14" i="26"/>
  <c r="F14" i="27"/>
  <c r="G13" i="26"/>
  <c r="G13" i="27"/>
  <c r="J38" i="15"/>
  <c r="H50" i="13"/>
  <c r="O10"/>
  <c r="AE10" s="1"/>
  <c r="L10" s="1"/>
  <c r="J14" i="26"/>
  <c r="J14" i="27"/>
  <c r="J14" i="24"/>
  <c r="G14" s="1"/>
  <c r="E14" i="26"/>
  <c r="I12" i="24"/>
  <c r="H12" i="26"/>
  <c r="L14" i="24"/>
  <c r="Q14"/>
  <c r="N16"/>
  <c r="L16" i="27" s="1"/>
  <c r="O15" i="24"/>
  <c r="E15"/>
  <c r="E15" i="27" s="1"/>
  <c r="L15" i="26"/>
  <c r="P15" i="24"/>
  <c r="K15" s="1"/>
  <c r="F15"/>
  <c r="H13"/>
  <c r="H13" i="27" s="1"/>
  <c r="J36" i="15"/>
  <c r="H11" i="13"/>
  <c r="J35" i="15"/>
  <c r="H10" i="13"/>
  <c r="D23" i="15"/>
  <c r="D15"/>
  <c r="F15" i="26" l="1"/>
  <c r="F15" i="27"/>
  <c r="M14" i="26"/>
  <c r="M14" i="27"/>
  <c r="J15" i="26"/>
  <c r="J15" i="27"/>
  <c r="K14" i="26"/>
  <c r="K14" i="27"/>
  <c r="I12" i="26"/>
  <c r="I12" i="27"/>
  <c r="G14" i="26"/>
  <c r="G14" i="27"/>
  <c r="D48" i="17"/>
  <c r="F38" i="15"/>
  <c r="L15" i="24"/>
  <c r="Q15"/>
  <c r="H15" s="1"/>
  <c r="H15" i="27" s="1"/>
  <c r="H14" i="24"/>
  <c r="H14" i="27" s="1"/>
  <c r="I13" i="24"/>
  <c r="H13" i="26"/>
  <c r="E15"/>
  <c r="J15" i="24"/>
  <c r="G15" s="1"/>
  <c r="N17"/>
  <c r="L17" i="27" s="1"/>
  <c r="L16" i="26"/>
  <c r="O16" i="24"/>
  <c r="E16"/>
  <c r="E16" i="27" s="1"/>
  <c r="P16" i="24"/>
  <c r="K16" s="1"/>
  <c r="F16"/>
  <c r="F35" i="15"/>
  <c r="D10" i="17"/>
  <c r="F36" i="15"/>
  <c r="D11" i="17"/>
  <c r="D24" i="15"/>
  <c r="J16" i="26" l="1"/>
  <c r="J16" i="27"/>
  <c r="K15" i="26"/>
  <c r="K15" i="27"/>
  <c r="F16" i="26"/>
  <c r="F16" i="27"/>
  <c r="G15" i="26"/>
  <c r="G15" i="27"/>
  <c r="I13" i="26"/>
  <c r="I13" i="27"/>
  <c r="M15" i="26"/>
  <c r="M15" i="27"/>
  <c r="L16" i="24"/>
  <c r="Q16"/>
  <c r="N18"/>
  <c r="L18" i="27" s="1"/>
  <c r="P17" i="24"/>
  <c r="K17" s="1"/>
  <c r="E17"/>
  <c r="E17" i="27" s="1"/>
  <c r="L17" i="26"/>
  <c r="O17" i="24"/>
  <c r="F17"/>
  <c r="I15"/>
  <c r="H15" i="26"/>
  <c r="I14" i="24"/>
  <c r="H14" i="26"/>
  <c r="E16"/>
  <c r="H16" i="24"/>
  <c r="H16" i="27" s="1"/>
  <c r="J16" i="24"/>
  <c r="G16" s="1"/>
  <c r="I14" i="26" l="1"/>
  <c r="I14" i="27"/>
  <c r="K16" i="26"/>
  <c r="K16" i="27"/>
  <c r="G16" i="26"/>
  <c r="G16" i="27"/>
  <c r="I15" i="26"/>
  <c r="I15" i="27"/>
  <c r="F17" i="26"/>
  <c r="F17" i="27"/>
  <c r="J17" i="26"/>
  <c r="J17" i="27"/>
  <c r="M16" i="26"/>
  <c r="M16" i="27"/>
  <c r="Q17" i="24"/>
  <c r="L17"/>
  <c r="E17" i="26"/>
  <c r="J17" i="24"/>
  <c r="G17" s="1"/>
  <c r="H17"/>
  <c r="H17" i="27" s="1"/>
  <c r="O18" i="24"/>
  <c r="E18"/>
  <c r="E18" i="27" s="1"/>
  <c r="P18" i="24"/>
  <c r="K18" s="1"/>
  <c r="F18"/>
  <c r="L18" i="26"/>
  <c r="N19" i="24"/>
  <c r="L19" i="27" s="1"/>
  <c r="H16" i="26"/>
  <c r="I16" i="24"/>
  <c r="F18" i="26" l="1"/>
  <c r="F18" i="27"/>
  <c r="M17" i="26"/>
  <c r="M17" i="27"/>
  <c r="I16" i="26"/>
  <c r="I16" i="27"/>
  <c r="J18" i="26"/>
  <c r="J18" i="27"/>
  <c r="G17" i="26"/>
  <c r="G17" i="27"/>
  <c r="K17" i="26"/>
  <c r="K17" i="27"/>
  <c r="N20" i="24"/>
  <c r="L20" i="27" s="1"/>
  <c r="O19" i="24"/>
  <c r="E19"/>
  <c r="E19" i="27" s="1"/>
  <c r="L19" i="26"/>
  <c r="P19" i="24"/>
  <c r="K19" s="1"/>
  <c r="F19"/>
  <c r="E18" i="26"/>
  <c r="J18" i="24"/>
  <c r="G18" s="1"/>
  <c r="I17"/>
  <c r="H17" i="26"/>
  <c r="L18" i="24"/>
  <c r="Q18"/>
  <c r="K18" i="26" l="1"/>
  <c r="K18" i="27"/>
  <c r="J19" i="26"/>
  <c r="J19" i="27"/>
  <c r="I17" i="26"/>
  <c r="I17" i="27"/>
  <c r="M18" i="26"/>
  <c r="M18" i="27"/>
  <c r="G18" i="26"/>
  <c r="G18" i="27"/>
  <c r="F19" i="26"/>
  <c r="F19" i="27"/>
  <c r="J19" i="24"/>
  <c r="G19" s="1"/>
  <c r="E19" i="26"/>
  <c r="L20"/>
  <c r="F20" i="24"/>
  <c r="E20"/>
  <c r="E20" i="27" s="1"/>
  <c r="N21" i="24"/>
  <c r="L21" i="27" s="1"/>
  <c r="P20" i="24"/>
  <c r="K20" s="1"/>
  <c r="O20"/>
  <c r="L19"/>
  <c r="Q19"/>
  <c r="H18"/>
  <c r="H18" i="27" s="1"/>
  <c r="G19" i="26" l="1"/>
  <c r="G19" i="27"/>
  <c r="K19" i="26"/>
  <c r="K19" i="27"/>
  <c r="J20" i="26"/>
  <c r="J20" i="27"/>
  <c r="M19" i="26"/>
  <c r="M19" i="27"/>
  <c r="F20" i="26"/>
  <c r="F20" i="27"/>
  <c r="Q20" i="24"/>
  <c r="L20"/>
  <c r="N22"/>
  <c r="L22" i="27" s="1"/>
  <c r="F21" i="24"/>
  <c r="E21"/>
  <c r="E21" i="27" s="1"/>
  <c r="L21" i="26"/>
  <c r="O21" i="24"/>
  <c r="P21"/>
  <c r="K21" s="1"/>
  <c r="H19"/>
  <c r="H19" i="27" s="1"/>
  <c r="H18" i="26"/>
  <c r="I18" i="24"/>
  <c r="E20" i="26"/>
  <c r="J20" i="24"/>
  <c r="G20" s="1"/>
  <c r="H20"/>
  <c r="H20" i="27" s="1"/>
  <c r="J21" i="26" l="1"/>
  <c r="J21" i="27"/>
  <c r="F21" i="26"/>
  <c r="F21" i="27"/>
  <c r="K20" i="26"/>
  <c r="K20" i="27"/>
  <c r="G20" i="26"/>
  <c r="G20" i="27"/>
  <c r="I18" i="26"/>
  <c r="I18" i="27"/>
  <c r="M20" i="26"/>
  <c r="M20" i="27"/>
  <c r="H19" i="26"/>
  <c r="I19" i="24"/>
  <c r="L21"/>
  <c r="Q21"/>
  <c r="H21" s="1"/>
  <c r="H21" i="27" s="1"/>
  <c r="E21" i="26"/>
  <c r="J21" i="24"/>
  <c r="G21" s="1"/>
  <c r="N23"/>
  <c r="L23" i="27" s="1"/>
  <c r="P22" i="24"/>
  <c r="K22" s="1"/>
  <c r="O22"/>
  <c r="L22" i="26"/>
  <c r="E22" i="24"/>
  <c r="E22" i="27" s="1"/>
  <c r="F22" i="24"/>
  <c r="I20"/>
  <c r="H20" i="26"/>
  <c r="F22" l="1"/>
  <c r="F22" i="27"/>
  <c r="J22" i="26"/>
  <c r="J22" i="27"/>
  <c r="K21" i="26"/>
  <c r="K21" i="27"/>
  <c r="I20" i="26"/>
  <c r="I20" i="27"/>
  <c r="G21" i="26"/>
  <c r="G21" i="27"/>
  <c r="M21" i="26"/>
  <c r="M21" i="27"/>
  <c r="I19" i="26"/>
  <c r="I19" i="27"/>
  <c r="I21" i="24"/>
  <c r="H21" i="26"/>
  <c r="E22"/>
  <c r="J22" i="24"/>
  <c r="G22" s="1"/>
  <c r="L22"/>
  <c r="Q22"/>
  <c r="N24"/>
  <c r="L24" i="27" s="1"/>
  <c r="F23" i="24"/>
  <c r="E23"/>
  <c r="E23" i="27" s="1"/>
  <c r="L23" i="26"/>
  <c r="O23" i="24"/>
  <c r="P23"/>
  <c r="K23" s="1"/>
  <c r="K22" i="26" l="1"/>
  <c r="K22" i="27"/>
  <c r="I21" i="26"/>
  <c r="I21" i="27"/>
  <c r="J23" i="26"/>
  <c r="J23" i="27"/>
  <c r="F23" i="26"/>
  <c r="F23" i="27"/>
  <c r="M22" i="26"/>
  <c r="M22" i="27"/>
  <c r="G22" i="26"/>
  <c r="G22" i="27"/>
  <c r="L23" i="24"/>
  <c r="Q23"/>
  <c r="E23" i="26"/>
  <c r="H23" i="24"/>
  <c r="H23" i="27" s="1"/>
  <c r="J23" i="24"/>
  <c r="G23" s="1"/>
  <c r="N25"/>
  <c r="L25" i="27" s="1"/>
  <c r="P24" i="24"/>
  <c r="K24" s="1"/>
  <c r="O24"/>
  <c r="L24" i="26"/>
  <c r="F24" i="24"/>
  <c r="E24"/>
  <c r="E24" i="27" s="1"/>
  <c r="H22" i="24"/>
  <c r="H22" i="27" s="1"/>
  <c r="J24" i="26" l="1"/>
  <c r="J24" i="27"/>
  <c r="G23" i="26"/>
  <c r="G23" i="27"/>
  <c r="K23" i="26"/>
  <c r="K23" i="27"/>
  <c r="F24" i="26"/>
  <c r="F24" i="27"/>
  <c r="M23" i="26"/>
  <c r="M23" i="27"/>
  <c r="E24" i="26"/>
  <c r="J24" i="24"/>
  <c r="G24" s="1"/>
  <c r="I22"/>
  <c r="H22" i="26"/>
  <c r="L24" i="24"/>
  <c r="Q24"/>
  <c r="L25" i="26"/>
  <c r="P25" i="24"/>
  <c r="K25" s="1"/>
  <c r="F25"/>
  <c r="N26"/>
  <c r="L26" i="27" s="1"/>
  <c r="O25" i="24"/>
  <c r="E25"/>
  <c r="E25" i="27" s="1"/>
  <c r="H23" i="26"/>
  <c r="I23" i="24"/>
  <c r="F25" i="26" l="1"/>
  <c r="F25" i="27"/>
  <c r="K24" i="26"/>
  <c r="K24" i="27"/>
  <c r="I22" i="26"/>
  <c r="I22" i="27"/>
  <c r="I23" i="26"/>
  <c r="I23" i="27"/>
  <c r="J25" i="26"/>
  <c r="J25" i="27"/>
  <c r="M24" i="26"/>
  <c r="M24" i="27"/>
  <c r="G24" i="26"/>
  <c r="G24" i="27"/>
  <c r="E25" i="26"/>
  <c r="J25" i="24"/>
  <c r="G25" s="1"/>
  <c r="N27"/>
  <c r="L27" i="27" s="1"/>
  <c r="F26" i="24"/>
  <c r="P26"/>
  <c r="K26" s="1"/>
  <c r="L26" i="26"/>
  <c r="E26" i="24"/>
  <c r="E26" i="27" s="1"/>
  <c r="O26" i="24"/>
  <c r="H24"/>
  <c r="H24" i="27" s="1"/>
  <c r="Q25" i="24"/>
  <c r="L25"/>
  <c r="J26" i="26" l="1"/>
  <c r="J26" i="27"/>
  <c r="K25" i="26"/>
  <c r="K25" i="27"/>
  <c r="M25" i="26"/>
  <c r="M25" i="27"/>
  <c r="F26" i="26"/>
  <c r="F26" i="27"/>
  <c r="G25" i="26"/>
  <c r="G25" i="27"/>
  <c r="Q26" i="24"/>
  <c r="L26"/>
  <c r="I24"/>
  <c r="H24" i="26"/>
  <c r="H26" i="24"/>
  <c r="H26" i="27" s="1"/>
  <c r="J26" i="24"/>
  <c r="G26" s="1"/>
  <c r="E26" i="26"/>
  <c r="N28" i="24"/>
  <c r="L28" i="27" s="1"/>
  <c r="O27" i="24"/>
  <c r="E27"/>
  <c r="E27" i="27" s="1"/>
  <c r="L27" i="26"/>
  <c r="F27" i="24"/>
  <c r="P27"/>
  <c r="K27" s="1"/>
  <c r="H25"/>
  <c r="H25" i="27" s="1"/>
  <c r="I24" i="26" l="1"/>
  <c r="I24" i="27"/>
  <c r="M26" i="26"/>
  <c r="M26" i="27"/>
  <c r="J27" i="26"/>
  <c r="J27" i="27"/>
  <c r="F27" i="26"/>
  <c r="F27" i="27"/>
  <c r="G26" i="26"/>
  <c r="G26" i="27"/>
  <c r="K26" i="26"/>
  <c r="K26" i="27"/>
  <c r="Q27" i="24"/>
  <c r="L27"/>
  <c r="I26"/>
  <c r="H26" i="26"/>
  <c r="I25" i="24"/>
  <c r="H25" i="26"/>
  <c r="E27"/>
  <c r="J27" i="24"/>
  <c r="G27" s="1"/>
  <c r="H27"/>
  <c r="H27" i="27" s="1"/>
  <c r="N29" i="24"/>
  <c r="L29" i="27" s="1"/>
  <c r="F28" i="24"/>
  <c r="P28"/>
  <c r="K28" s="1"/>
  <c r="L28" i="26"/>
  <c r="O28" i="24"/>
  <c r="E28"/>
  <c r="E28" i="27" s="1"/>
  <c r="F28" i="26" l="1"/>
  <c r="F28" i="27"/>
  <c r="I25" i="26"/>
  <c r="I25" i="27"/>
  <c r="I26" i="26"/>
  <c r="I26" i="27"/>
  <c r="M27" i="26"/>
  <c r="M27" i="27"/>
  <c r="J28" i="26"/>
  <c r="J28" i="27"/>
  <c r="G27" i="26"/>
  <c r="G27" i="27"/>
  <c r="K27" i="26"/>
  <c r="K27" i="27"/>
  <c r="E28" i="26"/>
  <c r="J28" i="24"/>
  <c r="G28" s="1"/>
  <c r="I27"/>
  <c r="H27" i="26"/>
  <c r="L28" i="24"/>
  <c r="Q28"/>
  <c r="L29" i="26"/>
  <c r="F29" i="24"/>
  <c r="N30"/>
  <c r="L30" i="27" s="1"/>
  <c r="O29" i="24"/>
  <c r="E29"/>
  <c r="E29" i="27" s="1"/>
  <c r="P29" i="24"/>
  <c r="K29" s="1"/>
  <c r="K28" i="26" l="1"/>
  <c r="K28" i="27"/>
  <c r="I27" i="26"/>
  <c r="I27" i="27"/>
  <c r="J29" i="26"/>
  <c r="J29" i="27"/>
  <c r="F29" i="26"/>
  <c r="F29" i="27"/>
  <c r="M28" i="26"/>
  <c r="M28" i="27"/>
  <c r="G28" i="26"/>
  <c r="G28" i="27"/>
  <c r="L29" i="24"/>
  <c r="Q29"/>
  <c r="J29"/>
  <c r="G29" s="1"/>
  <c r="E29" i="26"/>
  <c r="H29" i="24"/>
  <c r="H29" i="27" s="1"/>
  <c r="L30" i="26"/>
  <c r="E30" i="24"/>
  <c r="E30" i="27" s="1"/>
  <c r="O30" i="24"/>
  <c r="N31"/>
  <c r="L31" i="27" s="1"/>
  <c r="F30" i="24"/>
  <c r="P30"/>
  <c r="K30" s="1"/>
  <c r="H28"/>
  <c r="H28" i="27" s="1"/>
  <c r="J30" i="26" l="1"/>
  <c r="J30" i="27"/>
  <c r="G29" i="26"/>
  <c r="G29" i="27"/>
  <c r="K29" i="26"/>
  <c r="K29" i="27"/>
  <c r="F30" i="26"/>
  <c r="F30" i="27"/>
  <c r="M29" i="26"/>
  <c r="M29" i="27"/>
  <c r="L31" i="26"/>
  <c r="F31" i="24"/>
  <c r="E31"/>
  <c r="E31" i="27" s="1"/>
  <c r="N32" i="24"/>
  <c r="L32" i="27" s="1"/>
  <c r="P31" i="24"/>
  <c r="K31" s="1"/>
  <c r="O31"/>
  <c r="E30" i="26"/>
  <c r="J30" i="24"/>
  <c r="G30" s="1"/>
  <c r="H29" i="26"/>
  <c r="I29" i="24"/>
  <c r="I28"/>
  <c r="H28" i="26"/>
  <c r="Q30" i="24"/>
  <c r="L30"/>
  <c r="K30" i="26" l="1"/>
  <c r="K30" i="27"/>
  <c r="I29" i="26"/>
  <c r="I29" i="27"/>
  <c r="M30" i="26"/>
  <c r="M30" i="27"/>
  <c r="I28" i="26"/>
  <c r="I28" i="27"/>
  <c r="J31" i="26"/>
  <c r="J31" i="27"/>
  <c r="G30" i="26"/>
  <c r="G30" i="27"/>
  <c r="F31" i="26"/>
  <c r="F31" i="27"/>
  <c r="L31" i="24"/>
  <c r="Q31"/>
  <c r="N33"/>
  <c r="L33" i="27" s="1"/>
  <c r="F32" i="24"/>
  <c r="E32"/>
  <c r="E32" i="27" s="1"/>
  <c r="O32" i="24"/>
  <c r="L32" i="26"/>
  <c r="P32" i="24"/>
  <c r="K32" s="1"/>
  <c r="E31" i="26"/>
  <c r="J31" i="24"/>
  <c r="G31" s="1"/>
  <c r="H31"/>
  <c r="H31" i="27" s="1"/>
  <c r="H30" i="24"/>
  <c r="H30" i="27" s="1"/>
  <c r="G31" i="26" l="1"/>
  <c r="G31" i="27"/>
  <c r="K31" i="26"/>
  <c r="K31" i="27"/>
  <c r="J32" i="26"/>
  <c r="J32" i="27"/>
  <c r="F32" i="26"/>
  <c r="F32" i="27"/>
  <c r="M31" i="26"/>
  <c r="M31" i="27"/>
  <c r="H30" i="26"/>
  <c r="I30" i="24"/>
  <c r="I31"/>
  <c r="H31" i="26"/>
  <c r="J32" i="24"/>
  <c r="G32" s="1"/>
  <c r="E32" i="26"/>
  <c r="L33"/>
  <c r="F33" i="24"/>
  <c r="N34"/>
  <c r="L34" i="27" s="1"/>
  <c r="O33" i="24"/>
  <c r="P33"/>
  <c r="K33" s="1"/>
  <c r="E33"/>
  <c r="E33" i="27" s="1"/>
  <c r="L32" i="24"/>
  <c r="Q32"/>
  <c r="M32" i="26" l="1"/>
  <c r="M32" i="27"/>
  <c r="K32" i="26"/>
  <c r="K32" i="27"/>
  <c r="J33" i="26"/>
  <c r="J33" i="27"/>
  <c r="G32" i="26"/>
  <c r="G32" i="27"/>
  <c r="I31" i="26"/>
  <c r="I31" i="27"/>
  <c r="F33" i="26"/>
  <c r="F33" i="27"/>
  <c r="I30" i="26"/>
  <c r="I30" i="27"/>
  <c r="J33" i="24"/>
  <c r="G33" s="1"/>
  <c r="E33" i="26"/>
  <c r="L33" i="24"/>
  <c r="Q33"/>
  <c r="H32"/>
  <c r="H32" i="27" s="1"/>
  <c r="L34" i="26"/>
  <c r="P34" i="24"/>
  <c r="K34" s="1"/>
  <c r="O34"/>
  <c r="N35"/>
  <c r="L35" i="27" s="1"/>
  <c r="F34" i="24"/>
  <c r="E34"/>
  <c r="E34" i="27" s="1"/>
  <c r="J34" i="26" l="1"/>
  <c r="J34" i="27"/>
  <c r="K33" i="26"/>
  <c r="K33" i="27"/>
  <c r="G33" i="26"/>
  <c r="G33" i="27"/>
  <c r="F34" i="26"/>
  <c r="F34" i="27"/>
  <c r="M33" i="26"/>
  <c r="M33" i="27"/>
  <c r="E34" i="26"/>
  <c r="J34" i="24"/>
  <c r="G34" s="1"/>
  <c r="N36"/>
  <c r="L36" i="27" s="1"/>
  <c r="O35" i="24"/>
  <c r="P35"/>
  <c r="K35" s="1"/>
  <c r="L35" i="26"/>
  <c r="E35" i="24"/>
  <c r="E35" i="27" s="1"/>
  <c r="F35" i="24"/>
  <c r="I32"/>
  <c r="H32" i="26"/>
  <c r="L34" i="24"/>
  <c r="Q34"/>
  <c r="H33"/>
  <c r="H33" i="27" s="1"/>
  <c r="K34" i="26" l="1"/>
  <c r="K34" i="27"/>
  <c r="I32" i="26"/>
  <c r="I32" i="27"/>
  <c r="J35" i="26"/>
  <c r="J35" i="27"/>
  <c r="M34" i="26"/>
  <c r="M34" i="27"/>
  <c r="F35" i="26"/>
  <c r="F35" i="27"/>
  <c r="G34" i="26"/>
  <c r="G34" i="27"/>
  <c r="Q35" i="24"/>
  <c r="L35"/>
  <c r="H33" i="26"/>
  <c r="I33" i="24"/>
  <c r="E35" i="26"/>
  <c r="J35" i="24"/>
  <c r="G35" s="1"/>
  <c r="H35"/>
  <c r="H35" i="27" s="1"/>
  <c r="N37" i="24"/>
  <c r="L37" i="27" s="1"/>
  <c r="F36" i="24"/>
  <c r="L36" i="26"/>
  <c r="P36" i="24"/>
  <c r="K36" s="1"/>
  <c r="O36"/>
  <c r="E36"/>
  <c r="E36" i="27" s="1"/>
  <c r="H34" i="24"/>
  <c r="H34" i="27" s="1"/>
  <c r="J36" i="26" l="1"/>
  <c r="J36" i="27"/>
  <c r="F36" i="26"/>
  <c r="F36" i="27"/>
  <c r="M35" i="26"/>
  <c r="M35" i="27"/>
  <c r="G35" i="26"/>
  <c r="G35" i="27"/>
  <c r="I33" i="26"/>
  <c r="I33" i="27"/>
  <c r="K35" i="26"/>
  <c r="K35" i="27"/>
  <c r="J36" i="24"/>
  <c r="G36" s="1"/>
  <c r="E36" i="26"/>
  <c r="I35" i="24"/>
  <c r="H35" i="26"/>
  <c r="H34"/>
  <c r="I34" i="24"/>
  <c r="L36"/>
  <c r="Q36"/>
  <c r="L37" i="26"/>
  <c r="F37" i="24"/>
  <c r="O37"/>
  <c r="N38"/>
  <c r="L38" i="27" s="1"/>
  <c r="P37" i="24"/>
  <c r="K37" s="1"/>
  <c r="E37"/>
  <c r="E37" i="27" s="1"/>
  <c r="J37" i="26" l="1"/>
  <c r="J37" i="27"/>
  <c r="K36" i="26"/>
  <c r="K36" i="27"/>
  <c r="I35" i="26"/>
  <c r="I35" i="27"/>
  <c r="G36" i="26"/>
  <c r="G36" i="27"/>
  <c r="F37" i="26"/>
  <c r="F37" i="27"/>
  <c r="M36" i="26"/>
  <c r="M36" i="27"/>
  <c r="I34" i="26"/>
  <c r="I34" i="27"/>
  <c r="J37" i="24"/>
  <c r="G37" s="1"/>
  <c r="E37" i="26"/>
  <c r="N39" i="24"/>
  <c r="L39" i="27" s="1"/>
  <c r="F38" i="24"/>
  <c r="P38"/>
  <c r="K38" s="1"/>
  <c r="E38"/>
  <c r="E38" i="27" s="1"/>
  <c r="L38" i="26"/>
  <c r="O38" i="24"/>
  <c r="H36"/>
  <c r="H36" i="27" s="1"/>
  <c r="L37" i="24"/>
  <c r="Q37"/>
  <c r="J38" i="26" l="1"/>
  <c r="J38" i="27"/>
  <c r="G37" i="26"/>
  <c r="G37" i="27"/>
  <c r="M37" i="26"/>
  <c r="M37" i="27"/>
  <c r="K37" i="26"/>
  <c r="K37" i="27"/>
  <c r="F38" i="26"/>
  <c r="F38" i="27"/>
  <c r="Q38" i="24"/>
  <c r="L38"/>
  <c r="E38" i="26"/>
  <c r="J38" i="24"/>
  <c r="G38" s="1"/>
  <c r="H36" i="26"/>
  <c r="I36" i="24"/>
  <c r="N40"/>
  <c r="L40" i="27" s="1"/>
  <c r="P39" i="24"/>
  <c r="K39" s="1"/>
  <c r="E39"/>
  <c r="E39" i="27" s="1"/>
  <c r="L39" i="26"/>
  <c r="F39" i="24"/>
  <c r="O39"/>
  <c r="H37"/>
  <c r="H37" i="27" s="1"/>
  <c r="J39" i="26" l="1"/>
  <c r="J39" i="27"/>
  <c r="I36" i="26"/>
  <c r="I36" i="27"/>
  <c r="G38" i="26"/>
  <c r="G38" i="27"/>
  <c r="M38" i="26"/>
  <c r="M38" i="27"/>
  <c r="F39" i="26"/>
  <c r="F39" i="27"/>
  <c r="K38" i="26"/>
  <c r="K38" i="27"/>
  <c r="H38" i="24"/>
  <c r="H38" i="27" s="1"/>
  <c r="L39" i="24"/>
  <c r="Q39"/>
  <c r="H39" s="1"/>
  <c r="H39" i="27" s="1"/>
  <c r="I37" i="24"/>
  <c r="H37" i="26"/>
  <c r="J39" i="24"/>
  <c r="G39" s="1"/>
  <c r="E39" i="26"/>
  <c r="L40"/>
  <c r="F40" i="24"/>
  <c r="E40"/>
  <c r="E40" i="27" s="1"/>
  <c r="O40" i="24"/>
  <c r="N41"/>
  <c r="L41" i="27" s="1"/>
  <c r="P40" i="24"/>
  <c r="K40" s="1"/>
  <c r="I38"/>
  <c r="H38" i="26"/>
  <c r="I38" l="1"/>
  <c r="I38" i="27"/>
  <c r="M39" i="26"/>
  <c r="M39" i="27"/>
  <c r="J40" i="26"/>
  <c r="J40" i="27"/>
  <c r="F40" i="26"/>
  <c r="F40" i="27"/>
  <c r="G39" i="26"/>
  <c r="G39" i="27"/>
  <c r="I37" i="26"/>
  <c r="I37" i="27"/>
  <c r="K39" i="26"/>
  <c r="K39" i="27"/>
  <c r="I39" i="24"/>
  <c r="H39" i="26"/>
  <c r="L40" i="24"/>
  <c r="Q40"/>
  <c r="L41" i="26"/>
  <c r="O41" i="24"/>
  <c r="P41"/>
  <c r="K41" s="1"/>
  <c r="F41"/>
  <c r="N42"/>
  <c r="L42" i="27" s="1"/>
  <c r="E41" i="24"/>
  <c r="E41" i="27" s="1"/>
  <c r="J40" i="24"/>
  <c r="G40" s="1"/>
  <c r="E40" i="26"/>
  <c r="H40" i="24"/>
  <c r="H40" i="27" s="1"/>
  <c r="G40" i="26" l="1"/>
  <c r="G40" i="27"/>
  <c r="J41" i="26"/>
  <c r="J41" i="27"/>
  <c r="K40" i="26"/>
  <c r="K40" i="27"/>
  <c r="I39" i="26"/>
  <c r="I39" i="27"/>
  <c r="F41" i="26"/>
  <c r="F41" i="27"/>
  <c r="M40" i="26"/>
  <c r="M40" i="27"/>
  <c r="N43" i="24"/>
  <c r="L43" i="27" s="1"/>
  <c r="P42" i="24"/>
  <c r="K42" s="1"/>
  <c r="O42"/>
  <c r="L42" i="26"/>
  <c r="F42" i="24"/>
  <c r="E42"/>
  <c r="E42" i="27" s="1"/>
  <c r="H40" i="26"/>
  <c r="I40" i="24"/>
  <c r="J41"/>
  <c r="G41" s="1"/>
  <c r="E41" i="26"/>
  <c r="Q41" i="24"/>
  <c r="H41" s="1"/>
  <c r="H41" i="27" s="1"/>
  <c r="L41" i="24"/>
  <c r="G41" i="26" l="1"/>
  <c r="G41" i="27"/>
  <c r="F42" i="26"/>
  <c r="F42" i="27"/>
  <c r="K41" i="26"/>
  <c r="K41" i="27"/>
  <c r="M41" i="26"/>
  <c r="M41" i="27"/>
  <c r="I40" i="26"/>
  <c r="I40" i="27"/>
  <c r="J42" i="26"/>
  <c r="J42" i="27"/>
  <c r="L42" i="24"/>
  <c r="Q42"/>
  <c r="L43" i="26"/>
  <c r="P43" i="24"/>
  <c r="K43" s="1"/>
  <c r="F43"/>
  <c r="N44"/>
  <c r="L44" i="27" s="1"/>
  <c r="E43" i="24"/>
  <c r="E43" i="27" s="1"/>
  <c r="O43" i="24"/>
  <c r="I41"/>
  <c r="H41" i="26"/>
  <c r="E42"/>
  <c r="H42" i="24"/>
  <c r="H42" i="27" s="1"/>
  <c r="J42" i="24"/>
  <c r="G42" s="1"/>
  <c r="G42" i="26" l="1"/>
  <c r="G42" i="27"/>
  <c r="I41" i="26"/>
  <c r="I41" i="27"/>
  <c r="F43" i="26"/>
  <c r="F43" i="27"/>
  <c r="K42" i="26"/>
  <c r="K42" i="27"/>
  <c r="J43" i="26"/>
  <c r="J43" i="27"/>
  <c r="M42" i="26"/>
  <c r="M42" i="27"/>
  <c r="J43" i="24"/>
  <c r="G43" s="1"/>
  <c r="E43" i="26"/>
  <c r="I42" i="24"/>
  <c r="H42" i="26"/>
  <c r="L43" i="24"/>
  <c r="Q43"/>
  <c r="L44" i="26"/>
  <c r="E44" i="24"/>
  <c r="E44" i="27" s="1"/>
  <c r="O44" i="24"/>
  <c r="F44"/>
  <c r="N45"/>
  <c r="L45" i="27" s="1"/>
  <c r="P44" i="24"/>
  <c r="K44" s="1"/>
  <c r="G43" i="26" l="1"/>
  <c r="G43" i="27"/>
  <c r="K43" i="26"/>
  <c r="K43" i="27"/>
  <c r="I42" i="26"/>
  <c r="I42" i="27"/>
  <c r="J44" i="26"/>
  <c r="J44" i="27"/>
  <c r="F44" i="26"/>
  <c r="F44" i="27"/>
  <c r="M43" i="26"/>
  <c r="M43" i="27"/>
  <c r="J44" i="24"/>
  <c r="G44" s="1"/>
  <c r="E44" i="26"/>
  <c r="H43" i="24"/>
  <c r="H43" i="27" s="1"/>
  <c r="N46" i="24"/>
  <c r="L46" i="27" s="1"/>
  <c r="L45" i="26"/>
  <c r="P45" i="24"/>
  <c r="K45" s="1"/>
  <c r="F45"/>
  <c r="O45"/>
  <c r="E45"/>
  <c r="E45" i="27" s="1"/>
  <c r="Q44" i="24"/>
  <c r="L44"/>
  <c r="F45" i="26" l="1"/>
  <c r="F45" i="27"/>
  <c r="K44" i="26"/>
  <c r="K44" i="27"/>
  <c r="G44" i="26"/>
  <c r="G44" i="27"/>
  <c r="M44" i="26"/>
  <c r="M44" i="27"/>
  <c r="J45" i="26"/>
  <c r="J45" i="27"/>
  <c r="Q45" i="24"/>
  <c r="H45" s="1"/>
  <c r="H45" i="27" s="1"/>
  <c r="L45" i="24"/>
  <c r="E46"/>
  <c r="E46" i="27" s="1"/>
  <c r="N47" i="24"/>
  <c r="L47" i="27" s="1"/>
  <c r="F46" i="24"/>
  <c r="P46"/>
  <c r="K46" s="1"/>
  <c r="L46" i="26"/>
  <c r="O46" i="24"/>
  <c r="H44"/>
  <c r="H44" i="27" s="1"/>
  <c r="J45" i="24"/>
  <c r="G45" s="1"/>
  <c r="E45" i="26"/>
  <c r="I43" i="24"/>
  <c r="H43" i="26"/>
  <c r="I43" l="1"/>
  <c r="I43" i="27"/>
  <c r="M45" i="26"/>
  <c r="M45" i="27"/>
  <c r="F46" i="26"/>
  <c r="F46" i="27"/>
  <c r="G45" i="26"/>
  <c r="G45" i="27"/>
  <c r="J46" i="26"/>
  <c r="J46" i="27"/>
  <c r="K45" i="26"/>
  <c r="K45" i="27"/>
  <c r="H44" i="26"/>
  <c r="I44" i="24"/>
  <c r="E46" i="26"/>
  <c r="J46" i="24"/>
  <c r="G46" s="1"/>
  <c r="H45" i="26"/>
  <c r="I45" i="24"/>
  <c r="Q46"/>
  <c r="L46"/>
  <c r="L47" i="26"/>
  <c r="P47" i="24"/>
  <c r="K47" s="1"/>
  <c r="F47"/>
  <c r="N48"/>
  <c r="L48" i="27" s="1"/>
  <c r="O47" i="24"/>
  <c r="E47"/>
  <c r="E47" i="27" s="1"/>
  <c r="F47" i="26" l="1"/>
  <c r="F47" i="27"/>
  <c r="M46" i="26"/>
  <c r="M46" i="27"/>
  <c r="J47" i="26"/>
  <c r="J47" i="27"/>
  <c r="K46" i="26"/>
  <c r="K46" i="27"/>
  <c r="I45" i="26"/>
  <c r="I45" i="27"/>
  <c r="G46" i="26"/>
  <c r="G46" i="27"/>
  <c r="I44" i="26"/>
  <c r="I44" i="27"/>
  <c r="Q47" i="24"/>
  <c r="L47"/>
  <c r="E47" i="26"/>
  <c r="J47" i="24"/>
  <c r="G47" s="1"/>
  <c r="H47"/>
  <c r="H47" i="27" s="1"/>
  <c r="N49" i="24"/>
  <c r="L49" i="27" s="1"/>
  <c r="P48" i="24"/>
  <c r="K48" s="1"/>
  <c r="O48"/>
  <c r="L48" i="26"/>
  <c r="F48" i="24"/>
  <c r="E48"/>
  <c r="E48" i="27" s="1"/>
  <c r="H46" i="24"/>
  <c r="H46" i="27" s="1"/>
  <c r="J48" i="26" l="1"/>
  <c r="J48" i="27"/>
  <c r="M47" i="26"/>
  <c r="M47" i="27"/>
  <c r="F48" i="26"/>
  <c r="F48" i="27"/>
  <c r="G47" i="26"/>
  <c r="G47" i="27"/>
  <c r="K47" i="26"/>
  <c r="K47" i="27"/>
  <c r="I46" i="24"/>
  <c r="H46" i="26"/>
  <c r="J48" i="24"/>
  <c r="G48" s="1"/>
  <c r="E48" i="26"/>
  <c r="H48" i="24"/>
  <c r="H48" i="27" s="1"/>
  <c r="H47" i="26"/>
  <c r="I47" i="24"/>
  <c r="Q48"/>
  <c r="L48"/>
  <c r="N50"/>
  <c r="L50" i="27" s="1"/>
  <c r="F49" i="24"/>
  <c r="E49"/>
  <c r="E49" i="27" s="1"/>
  <c r="L49" i="26"/>
  <c r="P49" i="24"/>
  <c r="K49" s="1"/>
  <c r="O49"/>
  <c r="F49" i="26" l="1"/>
  <c r="F49" i="27"/>
  <c r="K48" i="26"/>
  <c r="K48" i="27"/>
  <c r="I47" i="26"/>
  <c r="I47" i="27"/>
  <c r="G48" i="26"/>
  <c r="G48" i="27"/>
  <c r="I46" i="26"/>
  <c r="I46" i="27"/>
  <c r="J49" i="26"/>
  <c r="J49" i="27"/>
  <c r="M48" i="26"/>
  <c r="M48" i="27"/>
  <c r="Q49" i="24"/>
  <c r="L49"/>
  <c r="I48"/>
  <c r="H48" i="26"/>
  <c r="J49" i="24"/>
  <c r="G49" s="1"/>
  <c r="E49" i="26"/>
  <c r="H49" i="24"/>
  <c r="H49" i="27" s="1"/>
  <c r="L50" i="26"/>
  <c r="O50" i="24"/>
  <c r="F50"/>
  <c r="P50"/>
  <c r="K50" s="1"/>
  <c r="E50"/>
  <c r="E50" i="27" s="1"/>
  <c r="G49" i="26" l="1"/>
  <c r="G49" i="27"/>
  <c r="I48" i="26"/>
  <c r="I48" i="27"/>
  <c r="M49" i="26"/>
  <c r="M49" i="27"/>
  <c r="J50" i="26"/>
  <c r="J50" i="27"/>
  <c r="F50" i="26"/>
  <c r="F50" i="27"/>
  <c r="K49" i="26"/>
  <c r="K49" i="27"/>
  <c r="Q50" i="24"/>
  <c r="H50" s="1"/>
  <c r="H50" i="27" s="1"/>
  <c r="L50" i="24"/>
  <c r="H49" i="26"/>
  <c r="I49" i="24"/>
  <c r="J50"/>
  <c r="G50" s="1"/>
  <c r="E50" i="26"/>
  <c r="G50" l="1"/>
  <c r="G50" i="27"/>
  <c r="M50" i="26"/>
  <c r="M50" i="27"/>
  <c r="I49" i="26"/>
  <c r="I49" i="27"/>
  <c r="K50" i="26"/>
  <c r="K50" i="27"/>
  <c r="I50" i="24"/>
  <c r="H50" i="26"/>
  <c r="I50" l="1"/>
  <c r="I50" i="27"/>
</calcChain>
</file>

<file path=xl/sharedStrings.xml><?xml version="1.0" encoding="utf-8"?>
<sst xmlns="http://schemas.openxmlformats.org/spreadsheetml/2006/main" count="2098" uniqueCount="444">
  <si>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</si>
  <si>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</si>
  <si>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</si>
  <si>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</si>
  <si>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</si>
  <si>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</si>
  <si>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</si>
  <si>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</si>
  <si>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</si>
  <si>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</si>
  <si>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</si>
  <si>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</si>
  <si>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</si>
  <si>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</si>
  <si>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</si>
  <si>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</si>
  <si>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</si>
  <si>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</si>
  <si>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</si>
  <si>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</si>
  <si>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</si>
  <si>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</si>
  <si>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</si>
  <si>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</si>
  <si>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</si>
  <si>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</si>
  <si>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</si>
  <si>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</si>
  <si>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</si>
  <si>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</si>
  <si>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</si>
  <si>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</si>
  <si>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</si>
  <si>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</si>
  <si>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</si>
  <si>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</si>
  <si>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</si>
  <si>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</si>
  <si>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</si>
  <si>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</si>
  <si>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</si>
  <si>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</si>
  <si>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</si>
  <si>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</si>
  <si>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</si>
  <si>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</si>
  <si>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</si>
  <si>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</si>
  <si>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</si>
  <si>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</si>
  <si>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</si>
  <si>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</si>
  <si>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</si>
  <si>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</si>
  <si>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</si>
  <si>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</si>
  <si>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</si>
  <si>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</si>
  <si>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</si>
  <si>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</si>
  <si>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</si>
  <si>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</si>
  <si>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</si>
  <si>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</si>
  <si>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</si>
  <si>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</si>
  <si>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</si>
  <si>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</si>
  <si>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</si>
  <si>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</si>
  <si>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</si>
  <si>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</si>
  <si>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</si>
  <si>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</si>
  <si>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</si>
  <si>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</si>
  <si>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</si>
  <si>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</si>
  <si>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</si>
  <si>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</si>
  <si>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</si>
  <si>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</si>
  <si>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</si>
  <si>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</si>
  <si>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</si>
  <si>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</si>
  <si>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</si>
  <si>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</si>
  <si>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</si>
  <si>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</si>
  <si>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</si>
  <si>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</si>
  <si>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</si>
  <si>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</si>
  <si>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</si>
  <si>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</si>
  <si>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</si>
  <si>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</si>
  <si>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</si>
  <si>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</si>
  <si>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</si>
  <si>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</si>
  <si>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</si>
  <si>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</si>
  <si>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</si>
  <si>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</si>
  <si>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</si>
  <si>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</si>
  <si>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</si>
  <si>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</si>
  <si>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</si>
  <si>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</si>
  <si>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</si>
  <si>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</si>
  <si>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</si>
  <si>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</si>
  <si>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</si>
  <si>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</si>
  <si>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</si>
  <si>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</si>
  <si>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</si>
  <si>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</si>
  <si>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</si>
  <si>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</si>
  <si>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</si>
  <si>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</si>
  <si>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</si>
  <si>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</si>
  <si>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</si>
  <si>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</si>
  <si>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</si>
  <si>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</si>
  <si>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</si>
  <si>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</si>
  <si>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</si>
  <si>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</si>
  <si>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</si>
  <si>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</si>
  <si>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</si>
  <si>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</si>
  <si>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</si>
  <si>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</si>
  <si>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</si>
  <si>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</si>
  <si>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</si>
  <si>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</si>
  <si>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</si>
  <si>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</si>
  <si>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</si>
  <si>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</si>
  <si>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</si>
  <si>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</si>
  <si>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</si>
  <si>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</si>
  <si>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</si>
  <si>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</si>
  <si>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</si>
  <si>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</si>
  <si>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</si>
  <si>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</si>
  <si>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</si>
  <si>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</si>
  <si>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</si>
  <si>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</si>
  <si>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</si>
  <si>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</si>
  <si>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</si>
  <si>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</si>
  <si>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</si>
  <si>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</si>
  <si>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</si>
  <si>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</si>
  <si>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</si>
  <si>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</si>
  <si>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</si>
  <si>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</si>
  <si>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</si>
  <si>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</si>
  <si>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</si>
  <si>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</si>
  <si>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</si>
  <si>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</si>
  <si>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</si>
  <si>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</si>
  <si>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</si>
  <si>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</si>
  <si>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</si>
  <si>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</si>
  <si>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</si>
  <si>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</si>
  <si>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</si>
  <si>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</si>
  <si>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</si>
  <si>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</si>
  <si>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</si>
  <si>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</si>
  <si>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</si>
  <si>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</si>
  <si>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</si>
  <si>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</si>
  <si>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</si>
  <si>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</si>
  <si>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</si>
  <si>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</si>
  <si>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</si>
  <si>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</si>
  <si>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</si>
  <si>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</si>
  <si>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</si>
  <si>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</si>
  <si>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</si>
  <si>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</si>
  <si>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</si>
  <si>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</si>
  <si>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</si>
  <si>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</si>
  <si>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</si>
  <si>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</si>
  <si>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</si>
  <si>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</si>
  <si>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</si>
  <si>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</si>
  <si>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</si>
  <si>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</si>
  <si>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</si>
  <si>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</si>
  <si>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</si>
  <si>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</si>
  <si>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</si>
  <si>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</si>
  <si>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</si>
  <si>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</si>
  <si>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</si>
  <si>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</si>
  <si>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</si>
  <si>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</si>
  <si>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</si>
  <si>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</si>
  <si>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</si>
  <si>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</si>
  <si>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</si>
  <si>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</si>
  <si>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</si>
  <si>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</si>
  <si>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</si>
  <si>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</si>
  <si>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</si>
  <si>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</si>
  <si>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</si>
  <si>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</si>
  <si>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</si>
  <si>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</si>
  <si>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</si>
  <si>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</si>
  <si>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</si>
  <si>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</si>
  <si>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</si>
  <si>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</si>
  <si>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</si>
  <si>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</si>
  <si>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</si>
  <si>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</si>
  <si>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</si>
  <si>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</si>
  <si>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</si>
  <si>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</si>
  <si>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</si>
  <si>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</si>
  <si>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</si>
  <si>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</si>
  <si>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</si>
  <si>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</si>
  <si>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</si>
  <si>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</si>
  <si>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</si>
  <si>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</si>
  <si>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</si>
  <si>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</si>
  <si>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</si>
  <si>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</si>
  <si>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</si>
  <si>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</si>
  <si>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</si>
  <si>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</si>
  <si>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</si>
  <si>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</si>
  <si>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</si>
  <si>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</si>
  <si>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</si>
  <si>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</si>
  <si>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</si>
  <si>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</si>
  <si>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</si>
  <si>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</si>
  <si>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</si>
  <si>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</si>
  <si>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</si>
  <si>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</si>
  <si>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</si>
  <si>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</si>
  <si>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</si>
  <si>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</si>
  <si>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</si>
  <si>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</si>
  <si>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</si>
  <si>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</si>
  <si>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</si>
  <si>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</si>
  <si>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</si>
  <si>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</si>
  <si>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</si>
  <si>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</si>
  <si>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</si>
  <si>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</si>
  <si>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</si>
  <si>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</si>
  <si>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</si>
  <si>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</si>
  <si>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</si>
  <si>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</si>
  <si>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</si>
  <si>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</si>
  <si>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</si>
  <si>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</si>
  <si>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</si>
  <si>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</si>
  <si>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</si>
  <si>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</si>
  <si>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</si>
  <si>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</si>
  <si>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</si>
  <si>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</si>
  <si>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</si>
  <si>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</si>
  <si>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</si>
  <si>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</si>
  <si>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</si>
  <si>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</si>
  <si>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</si>
  <si>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</si>
  <si>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</si>
  <si>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</si>
  <si>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</si>
  <si>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</si>
  <si>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</si>
  <si>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</si>
  <si>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</si>
  <si>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</si>
  <si>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</si>
  <si>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</si>
  <si>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</si>
  <si>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</si>
  <si>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</si>
  <si>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</si>
  <si>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</si>
  <si>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</si>
  <si>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</si>
  <si>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</si>
  <si>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</si>
  <si>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</si>
  <si>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</si>
  <si>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</si>
  <si>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</si>
  <si>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</si>
  <si>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</si>
  <si>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</si>
  <si>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</si>
  <si>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</si>
  <si>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</si>
  <si>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</si>
  <si>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</si>
  <si>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</si>
  <si>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</si>
  <si>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</si>
  <si>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</si>
  <si>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</si>
  <si>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</si>
  <si>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</si>
  <si>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</si>
  <si>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</si>
  <si>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</si>
  <si>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</si>
  <si>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</si>
  <si>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</si>
  <si>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</si>
  <si>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trend e07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</si>
  <si>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</si>
  <si>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</si>
  <si>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</si>
  <si>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</si>
  <si>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</si>
  <si>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</si>
  <si>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</si>
  <si>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</si>
  <si>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</si>
  <si>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</si>
  <si>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</si>
  <si>
    <t>17.11.2011</t>
  </si>
  <si>
    <t>trend to 1.5</t>
  </si>
  <si>
    <t>trend to 1</t>
  </si>
  <si>
    <t>21.11.2011</t>
  </si>
  <si>
    <t>น้ำขึ้นเล็กน้อย</t>
  </si>
  <si>
    <t>W1inside</t>
  </si>
  <si>
    <t>W14inside</t>
  </si>
  <si>
    <t>W1outside</t>
  </si>
  <si>
    <t>copy outside</t>
  </si>
  <si>
    <t>interval of data (days)</t>
  </si>
  <si>
    <t>ทางรถไฟสายใต้ นอกกทม.</t>
  </si>
  <si>
    <t>ค.ทวีวัฒนา ศาลาธรรมสพน์ นอกกทม.</t>
  </si>
  <si>
    <t>ค.ทวีวัฒนา ศาลาธรรมสพน์ ในกทม.</t>
  </si>
  <si>
    <t>ทางรถไฟสายใต้ ในกทม.</t>
  </si>
  <si>
    <t>W14outside</t>
  </si>
  <si>
    <t>STA1</t>
  </si>
  <si>
    <t>STA12</t>
  </si>
  <si>
    <t>D1</t>
  </si>
  <si>
    <t>D2</t>
  </si>
  <si>
    <t>D3</t>
  </si>
  <si>
    <t>สถานีตาม BMA</t>
  </si>
  <si>
    <t>สถานีที่กำหนดใหม่</t>
  </si>
  <si>
    <t>สถานะของระดับน้ำ</t>
  </si>
  <si>
    <t>การเปลี่ยนแปลงระดับน้ำ</t>
  </si>
  <si>
    <t>ลดลงเร็ว</t>
  </si>
  <si>
    <t>ลดลง</t>
  </si>
  <si>
    <t>คงที่</t>
  </si>
  <si>
    <t>เพิ่มเล็กน้อย</t>
  </si>
  <si>
    <t>เพิ่มมาก</t>
  </si>
  <si>
    <t>เพิ่มพอสมควร</t>
  </si>
  <si>
    <t>อัตราการเปลี่ยนแปลงระดับน้ำ (ซม./วัน)</t>
  </si>
  <si>
    <t>ซ.ม./วัน in next 10-day trend</t>
  </si>
  <si>
    <t>master station only inside</t>
  </si>
  <si>
    <t>UTM_X</t>
  </si>
  <si>
    <t>UTM_Y</t>
  </si>
  <si>
    <t>STARTT</t>
  </si>
  <si>
    <t>ENDT</t>
  </si>
  <si>
    <t>No</t>
  </si>
  <si>
    <t>Outside</t>
  </si>
  <si>
    <t>DateT</t>
  </si>
  <si>
    <t>start.date</t>
  </si>
  <si>
    <t>WLP</t>
  </si>
  <si>
    <t>DateTP</t>
  </si>
  <si>
    <t>DUR</t>
  </si>
  <si>
    <t>TREND</t>
  </si>
  <si>
    <t>WLFULL</t>
  </si>
  <si>
    <t>BANK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</si>
</sst>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9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  <font>
      <sz val="16"/>
      <name val="AngsanaUPC"/>
      <charset val="22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  <xf numFmtId="0" fontId="48" fillId="0" borderId="0"/>
    <xf numFmtId="0" fontId="47" fillId="0" borderId="0"/>
  </cellStyleXfs>
  <cellXfs count="273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0" fontId="0" fillId="0" borderId="0" xfId="0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2" fontId="18" fillId="0" borderId="0" xfId="0" applyNumberFormat="1" applyFont="1" applyFill="1"/>
    <xf numFmtId="2" fontId="1" fillId="13" borderId="0" xfId="0" applyNumberFormat="1" applyFont="1" applyFill="1"/>
    <xf numFmtId="0" fontId="46" fillId="14" borderId="0" xfId="0" applyFont="1" applyFill="1"/>
    <xf numFmtId="0" fontId="1" fillId="12" borderId="0" xfId="0" applyFont="1" applyFill="1" applyAlignment="1">
      <alignment wrapText="1"/>
    </xf>
    <xf numFmtId="1" fontId="18" fillId="0" borderId="0" xfId="0" applyNumberFormat="1" applyFont="1" applyAlignment="1">
      <alignment horizontal="right"/>
    </xf>
    <xf numFmtId="1" fontId="18" fillId="10" borderId="0" xfId="0" applyNumberFormat="1" applyFont="1" applyFill="1" applyAlignment="1">
      <alignment horizontal="right"/>
    </xf>
    <xf numFmtId="2" fontId="1" fillId="13" borderId="0" xfId="0" applyNumberFormat="1" applyFont="1" applyFill="1" applyBorder="1"/>
    <xf numFmtId="2" fontId="18" fillId="15" borderId="0" xfId="0" applyNumberFormat="1" applyFont="1" applyFill="1"/>
    <xf numFmtId="2" fontId="1" fillId="0" borderId="0" xfId="0" applyNumberFormat="1" applyFont="1" applyFill="1"/>
    <xf numFmtId="0" fontId="1" fillId="0" borderId="4" xfId="0" applyFont="1" applyBorder="1"/>
    <xf numFmtId="1" fontId="0" fillId="16" borderId="0" xfId="0" applyNumberFormat="1" applyFill="1"/>
    <xf numFmtId="2" fontId="0" fillId="16" borderId="0" xfId="0" applyNumberFormat="1" applyFill="1"/>
    <xf numFmtId="0" fontId="18" fillId="10" borderId="48" xfId="0" applyFont="1" applyFill="1" applyBorder="1" applyAlignment="1">
      <alignment wrapText="1"/>
    </xf>
    <xf numFmtId="0" fontId="1" fillId="10" borderId="49" xfId="0" applyFont="1" applyFill="1" applyBorder="1" applyAlignment="1">
      <alignment wrapText="1"/>
    </xf>
    <xf numFmtId="0" fontId="46" fillId="12" borderId="6" xfId="0" applyFont="1" applyFill="1" applyBorder="1" applyAlignment="1">
      <alignment horizontal="center"/>
    </xf>
    <xf numFmtId="0" fontId="46" fillId="12" borderId="9" xfId="0" applyFont="1" applyFill="1" applyBorder="1" applyAlignment="1">
      <alignment horizontal="center"/>
    </xf>
    <xf numFmtId="1" fontId="48" fillId="0" borderId="0" xfId="4" applyNumberFormat="1"/>
    <xf numFmtId="2" fontId="48" fillId="0" borderId="0" xfId="4" applyNumberFormat="1"/>
    <xf numFmtId="0" fontId="48" fillId="0" borderId="0" xfId="4"/>
    <xf numFmtId="14" fontId="48" fillId="0" borderId="0" xfId="4" applyNumberFormat="1"/>
    <xf numFmtId="0" fontId="47" fillId="0" borderId="0" xfId="5"/>
    <xf numFmtId="2" fontId="47" fillId="0" borderId="0" xfId="5" applyNumberFormat="1"/>
    <xf numFmtId="0" fontId="0" fillId="9" borderId="14" xfId="0" applyFill="1" applyBorder="1"/>
    <xf numFmtId="0" fontId="1" fillId="0" borderId="0" xfId="0" applyFont="1" applyAlignment="1">
      <alignment wrapText="1"/>
    </xf>
    <xf numFmtId="0" fontId="0" fillId="0" borderId="0" xfId="5" applyFont="1"/>
    <xf numFmtId="0" fontId="0" fillId="12" borderId="0" xfId="0" applyFill="1"/>
    <xf numFmtId="0" fontId="1" fillId="9" borderId="0" xfId="0" applyFont="1" applyFill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</cellXfs>
  <cellStyles count="6">
    <cellStyle name="Hyperlink" xfId="1" builtinId="8"/>
    <cellStyle name="Normal" xfId="0" builtinId="0"/>
    <cellStyle name="Normal_hilo05" xfId="2"/>
    <cellStyle name="Normal_time-series" xfId="4"/>
    <cellStyle name="Percent" xfId="3" builtinId="5"/>
    <cellStyle name="Standard_Export_BMA" xfId="5"/>
  </cellStyles>
  <dxfs count="6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1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114320512"/>
        <c:axId val="114322816"/>
      </c:scatterChart>
      <c:valAx>
        <c:axId val="114320512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22816"/>
        <c:crosses val="autoZero"/>
        <c:crossBetween val="midCat"/>
        <c:majorUnit val="7"/>
        <c:minorUnit val="1"/>
      </c:valAx>
      <c:valAx>
        <c:axId val="114322816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89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320512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213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129181952"/>
        <c:axId val="130247680"/>
      </c:scatterChart>
      <c:valAx>
        <c:axId val="129181952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247680"/>
        <c:crosses val="autoZero"/>
        <c:crossBetween val="midCat"/>
        <c:majorUnit val="7"/>
        <c:minorUnit val="1"/>
      </c:valAx>
      <c:valAx>
        <c:axId val="130247680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918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70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8"/>
  <sheetViews>
    <sheetView topLeftCell="E1" workbookViewId="0">
      <selection activeCell="E58" sqref="E58"/>
    </sheetView>
  </sheetViews>
  <sheetFormatPr defaultRowHeight="23.25"/>
  <cols>
    <col min="4" max="4" width="33.85546875" bestFit="1" customWidth="1"/>
    <col min="5" max="6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386</v>
      </c>
      <c r="E1" t="str">
        <f>'MainStation-OBS'!AH1</f>
        <v>31.10.2011</v>
      </c>
      <c r="F1" t="str">
        <f>'MainStation-OBS'!AJ1</f>
        <v>01.11.2011</v>
      </c>
      <c r="G1" t="str">
        <f>'MainStation-OBS'!AL1</f>
        <v>02.11.2012</v>
      </c>
      <c r="H1" t="str">
        <f>'MainStation-OBS'!AN1</f>
        <v>03.11.2012</v>
      </c>
      <c r="I1" t="str">
        <f>'MainStation-OBS'!AP1</f>
        <v>04.11.2012</v>
      </c>
      <c r="J1" t="str">
        <f>'MainStation-OBS'!AR1</f>
        <v>06.11.2012</v>
      </c>
      <c r="K1" t="str">
        <f>'MainStation-OBS'!AT1</f>
        <v>07.11.2011</v>
      </c>
      <c r="L1" t="str">
        <f>'MainStation-OBS'!AV1</f>
        <v>08.11.2011</v>
      </c>
      <c r="M1" t="str">
        <f>'MainStation-OBS'!AX1</f>
        <v>09.11.2011</v>
      </c>
      <c r="N1" s="138" t="str">
        <f>'MainStation-OBS'!AZ1</f>
        <v>10.11.2011</v>
      </c>
      <c r="O1" s="138" t="str">
        <f>'MainStation-OBS'!BB1</f>
        <v>11.11.2011</v>
      </c>
      <c r="P1" s="138" t="str">
        <f>'MainStation-OBS'!BD1</f>
        <v>12.11.2011</v>
      </c>
      <c r="Q1" s="138" t="str">
        <f>'MainStation-OBS'!BF1</f>
        <v>13.11.2011</v>
      </c>
      <c r="R1" s="138" t="str">
        <f>'MainStation-OBS'!BH1</f>
        <v>14.11.2011</v>
      </c>
      <c r="S1" s="138" t="str">
        <f>'MainStation-OBS'!BJ1</f>
        <v>17.11.2011</v>
      </c>
      <c r="T1" s="138" t="str">
        <f>'MainStation-OBS'!BL1</f>
        <v>21.11.2011</v>
      </c>
      <c r="U1" s="138">
        <f>'MainStation-OBS'!BN1</f>
        <v>15</v>
      </c>
      <c r="V1" s="138">
        <f>'MainStation-OBS'!BP1</f>
        <v>17</v>
      </c>
    </row>
    <row r="2" spans="1:22">
      <c r="B2" t="str">
        <f>'MainStation-OBS'!B2</f>
        <v>ด้านเหนือ</v>
      </c>
      <c r="D2" s="191" t="s">
        <v>377</v>
      </c>
      <c r="N2" s="138" t="str">
        <f>'MainStation-OBS'!AZ2</f>
        <v>inside</v>
      </c>
      <c r="O2" s="138" t="str">
        <f>'MainStation-OBS'!BB2</f>
        <v>inside</v>
      </c>
      <c r="P2" s="138" t="str">
        <f>'MainStation-OBS'!BD2</f>
        <v>inside</v>
      </c>
      <c r="Q2" s="138" t="str">
        <f>'MainStation-OBS'!BF2</f>
        <v>inside</v>
      </c>
      <c r="R2" s="138" t="str">
        <f>'MainStation-OBS'!BH2</f>
        <v>inside</v>
      </c>
      <c r="S2" s="138">
        <f>'MainStation-OBS'!BJ2</f>
        <v>0</v>
      </c>
      <c r="T2" s="138">
        <f>'MainStation-OBS'!BL2</f>
        <v>0</v>
      </c>
      <c r="U2" s="138">
        <f>'MainStation-OBS'!BN2</f>
        <v>0</v>
      </c>
      <c r="V2" s="138">
        <f>'MainStation-OBS'!BP2</f>
        <v>0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'MainStation-OBS'!AJ3</f>
        <v>1.47</v>
      </c>
      <c r="G3">
        <f>'MainStation-OBS'!AL3</f>
        <v>1.5349999999999999</v>
      </c>
      <c r="H3">
        <f>'MainStation-OBS'!AN3</f>
        <v>1.58</v>
      </c>
      <c r="I3">
        <f>'MainStation-OBS'!AP3</f>
        <v>1.6</v>
      </c>
      <c r="J3">
        <f>'MainStation-OBS'!AR3</f>
        <v>1.61</v>
      </c>
      <c r="K3">
        <f>'MainStation-OBS'!AT3</f>
        <v>1.62</v>
      </c>
      <c r="L3">
        <f>'MainStation-OBS'!AV3</f>
        <v>1.61</v>
      </c>
      <c r="M3">
        <f>'MainStation-OBS'!AX3</f>
        <v>1.6</v>
      </c>
      <c r="N3" s="138">
        <f>'MainStation-OBS'!AZ3</f>
        <v>1.59</v>
      </c>
      <c r="O3" s="138">
        <f>'MainStation-OBS'!BB3</f>
        <v>1.57</v>
      </c>
      <c r="P3" s="138">
        <f>'MainStation-OBS'!BD3</f>
        <v>1.56</v>
      </c>
      <c r="Q3" s="138">
        <f>'MainStation-OBS'!BF3</f>
        <v>1.54</v>
      </c>
      <c r="R3" s="138">
        <f>'MainStation-OBS'!BH3</f>
        <v>1.52</v>
      </c>
      <c r="S3" s="138">
        <f>'MainStation-OBS'!BJ3</f>
        <v>1.43</v>
      </c>
      <c r="T3" s="138">
        <f>'MainStation-OBS'!BL3</f>
        <v>1.31</v>
      </c>
      <c r="U3" s="138">
        <f>'MainStation-OBS'!BN3</f>
        <v>0</v>
      </c>
      <c r="V3" s="138">
        <f>'MainStation-OBS'!BP3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'MainStation-OBS'!AJ4</f>
        <v>-0.1</v>
      </c>
      <c r="G4">
        <f>'MainStation-OBS'!AL4</f>
        <v>-0.1</v>
      </c>
      <c r="H4">
        <f>'MainStation-OBS'!AN4</f>
        <v>0.19</v>
      </c>
      <c r="I4">
        <f>'MainStation-OBS'!AP4</f>
        <v>0.1</v>
      </c>
      <c r="J4">
        <f>'MainStation-OBS'!AR4</f>
        <v>0.2</v>
      </c>
      <c r="K4">
        <f>'MainStation-OBS'!AT4</f>
        <v>-0.1</v>
      </c>
      <c r="L4">
        <f>'MainStation-OBS'!AV4</f>
        <v>0</v>
      </c>
      <c r="M4">
        <f>'MainStation-OBS'!AX4</f>
        <v>-0.2</v>
      </c>
      <c r="N4" s="138">
        <f>'MainStation-OBS'!AZ4</f>
        <v>-0.2</v>
      </c>
      <c r="O4" s="138">
        <f>'MainStation-OBS'!BB4</f>
        <v>-0.31</v>
      </c>
      <c r="P4" s="138">
        <f>'MainStation-OBS'!BD4</f>
        <v>-0.32</v>
      </c>
      <c r="Q4" s="138">
        <f>'MainStation-OBS'!BF4</f>
        <v>-0.45</v>
      </c>
      <c r="R4" s="138">
        <f>'MainStation-OBS'!BH4</f>
        <v>-0.4</v>
      </c>
      <c r="S4" s="138">
        <f>'MainStation-OBS'!BJ4</f>
        <v>-0.7</v>
      </c>
      <c r="T4" s="138">
        <f>'MainStation-OBS'!BL4</f>
        <v>-0.75</v>
      </c>
      <c r="U4" s="138">
        <f>'MainStation-OBS'!BN4</f>
        <v>0</v>
      </c>
      <c r="V4" s="138">
        <f>'MainStation-OBS'!BP4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'MainStation-OBS'!AJ5</f>
        <v>0</v>
      </c>
      <c r="G5">
        <f>'MainStation-OBS'!AL5</f>
        <v>0.53</v>
      </c>
      <c r="H5">
        <f>'MainStation-OBS'!AN5</f>
        <v>0.6</v>
      </c>
      <c r="I5">
        <f>'MainStation-OBS'!AP5</f>
        <v>0.62</v>
      </c>
      <c r="J5">
        <f>'MainStation-OBS'!AR5</f>
        <v>0.66</v>
      </c>
      <c r="K5">
        <f>'MainStation-OBS'!AT5</f>
        <v>0.72</v>
      </c>
      <c r="L5">
        <f>'MainStation-OBS'!AV5</f>
        <v>0.73</v>
      </c>
      <c r="M5">
        <f>'MainStation-OBS'!AX5</f>
        <v>0.75</v>
      </c>
      <c r="N5" s="138">
        <f>'MainStation-OBS'!AZ5</f>
        <v>0.8</v>
      </c>
      <c r="O5" s="138">
        <f>'MainStation-OBS'!BB5</f>
        <v>0.75</v>
      </c>
      <c r="P5" s="138">
        <f>'MainStation-OBS'!BD5</f>
        <v>0.72</v>
      </c>
      <c r="Q5" s="138">
        <f>'MainStation-OBS'!BF5</f>
        <v>0.69</v>
      </c>
      <c r="R5" s="138">
        <f>'MainStation-OBS'!BH5</f>
        <v>0.65</v>
      </c>
      <c r="S5" s="138">
        <f>'MainStation-OBS'!BJ5</f>
        <v>0.54</v>
      </c>
      <c r="T5" s="138">
        <f>'MainStation-OBS'!BL5</f>
        <v>0.46</v>
      </c>
      <c r="U5" s="138">
        <f>'MainStation-OBS'!BN5</f>
        <v>0</v>
      </c>
      <c r="V5" s="138">
        <f>'MainStation-OBS'!BP5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'MainStation-OBS'!AJ6</f>
        <v>-0.9</v>
      </c>
      <c r="G6">
        <f>'MainStation-OBS'!AL6</f>
        <v>-0.85</v>
      </c>
      <c r="H6">
        <f>'MainStation-OBS'!AN6</f>
        <v>-0.8</v>
      </c>
      <c r="I6">
        <f>'MainStation-OBS'!AP6</f>
        <v>-0.9</v>
      </c>
      <c r="J6">
        <f>'MainStation-OBS'!AR6</f>
        <v>-0.78</v>
      </c>
      <c r="K6">
        <f>'MainStation-OBS'!AT6</f>
        <v>-0.92</v>
      </c>
      <c r="L6">
        <f>'MainStation-OBS'!AV6</f>
        <v>-0.75</v>
      </c>
      <c r="M6">
        <f>'MainStation-OBS'!AX6</f>
        <v>-1</v>
      </c>
      <c r="N6" s="138">
        <f>'MainStation-OBS'!AZ6</f>
        <v>-1.19</v>
      </c>
      <c r="O6" s="138">
        <f>'MainStation-OBS'!BB6</f>
        <v>-1.1200000000000001</v>
      </c>
      <c r="P6" s="138">
        <f>'MainStation-OBS'!BD6</f>
        <v>-1.1200000000000001</v>
      </c>
      <c r="Q6" s="138">
        <f>'MainStation-OBS'!BF6</f>
        <v>-1.08</v>
      </c>
      <c r="R6" s="138">
        <f>'MainStation-OBS'!BH6</f>
        <v>-1.18</v>
      </c>
      <c r="S6" s="138">
        <f>'MainStation-OBS'!BJ6</f>
        <v>-1.1299999999999999</v>
      </c>
      <c r="T6" s="138">
        <f>'MainStation-OBS'!BL6</f>
        <v>-1.5</v>
      </c>
      <c r="U6" s="138">
        <f>'MainStation-OBS'!BN6</f>
        <v>0</v>
      </c>
      <c r="V6" s="138">
        <f>'MainStation-OBS'!BP6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'MainStation-OBS'!AJ7</f>
        <v>-0.92</v>
      </c>
      <c r="G7">
        <f>'MainStation-OBS'!AL7</f>
        <v>-0.92</v>
      </c>
      <c r="H7">
        <f>'MainStation-OBS'!AN7</f>
        <v>-1.18</v>
      </c>
      <c r="I7">
        <f>'MainStation-OBS'!AP7</f>
        <v>-1.08</v>
      </c>
      <c r="J7">
        <f>'MainStation-OBS'!AR7</f>
        <v>-0.51</v>
      </c>
      <c r="K7">
        <f>'MainStation-OBS'!AT7</f>
        <v>-0.62</v>
      </c>
      <c r="L7">
        <f>'MainStation-OBS'!AV7</f>
        <v>-0.78</v>
      </c>
      <c r="M7">
        <f>'MainStation-OBS'!AX7</f>
        <v>-0.86</v>
      </c>
      <c r="N7" s="138">
        <f>'MainStation-OBS'!AZ7</f>
        <v>-0.99</v>
      </c>
      <c r="O7" s="138">
        <f>'MainStation-OBS'!BB7</f>
        <v>-0.91</v>
      </c>
      <c r="P7" s="138">
        <f>'MainStation-OBS'!BD7</f>
        <v>-0.86</v>
      </c>
      <c r="Q7" s="138">
        <f>'MainStation-OBS'!BF7</f>
        <v>-0.88</v>
      </c>
      <c r="R7" s="138">
        <f>'MainStation-OBS'!BH7</f>
        <v>-0.88</v>
      </c>
      <c r="S7" s="138">
        <f>'MainStation-OBS'!BJ7</f>
        <v>-0.96</v>
      </c>
      <c r="T7" s="138">
        <f>'MainStation-OBS'!BL7</f>
        <v>-0.46</v>
      </c>
      <c r="U7" s="138">
        <f>'MainStation-OBS'!BN7</f>
        <v>0</v>
      </c>
      <c r="V7" s="138">
        <f>'MainStation-OBS'!BP7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'MainStation-OBS'!AJ8</f>
        <v>7.0000000000000007E-2</v>
      </c>
      <c r="G8">
        <f>'MainStation-OBS'!AL8</f>
        <v>0.14000000000000001</v>
      </c>
      <c r="H8">
        <f>'MainStation-OBS'!AN8</f>
        <v>0.16</v>
      </c>
      <c r="I8">
        <f>'MainStation-OBS'!AP8</f>
        <v>0.18</v>
      </c>
      <c r="J8">
        <f>'MainStation-OBS'!AR8</f>
        <v>0.26</v>
      </c>
      <c r="K8">
        <f>'MainStation-OBS'!AT8</f>
        <v>0.3</v>
      </c>
      <c r="L8">
        <f>'MainStation-OBS'!AV8</f>
        <v>0.38</v>
      </c>
      <c r="M8">
        <f>'MainStation-OBS'!AX8</f>
        <v>0.37</v>
      </c>
      <c r="N8" s="138">
        <f>'MainStation-OBS'!AZ8</f>
        <v>0.43</v>
      </c>
      <c r="O8" s="138">
        <f>'MainStation-OBS'!BB8</f>
        <v>0.46</v>
      </c>
      <c r="P8" s="138">
        <f>'MainStation-OBS'!BD8</f>
        <v>0.45</v>
      </c>
      <c r="Q8" s="138">
        <f>'MainStation-OBS'!BF8</f>
        <v>0.44</v>
      </c>
      <c r="R8" s="138">
        <f>'MainStation-OBS'!BH8</f>
        <v>0.41</v>
      </c>
      <c r="S8" s="138">
        <f>'MainStation-OBS'!BJ8</f>
        <v>0.41</v>
      </c>
      <c r="T8" s="138">
        <f>'MainStation-OBS'!BL8</f>
        <v>0.36</v>
      </c>
      <c r="U8" s="138">
        <f>'MainStation-OBS'!BN8</f>
        <v>0</v>
      </c>
      <c r="V8" s="138">
        <f>'MainStation-OBS'!BP8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'MainStation-OBS'!AJ9</f>
        <v>0.36</v>
      </c>
      <c r="G9">
        <f>'MainStation-OBS'!AL9</f>
        <v>0.43</v>
      </c>
      <c r="H9">
        <f>'MainStation-OBS'!AN9</f>
        <v>0.3</v>
      </c>
      <c r="I9">
        <f>'MainStation-OBS'!AP9</f>
        <v>0.54</v>
      </c>
      <c r="J9">
        <f>'MainStation-OBS'!AR9</f>
        <v>0.64</v>
      </c>
      <c r="K9">
        <f>'MainStation-OBS'!AT9</f>
        <v>0.56000000000000005</v>
      </c>
      <c r="L9">
        <f>'MainStation-OBS'!AV9</f>
        <v>0.56999999999999995</v>
      </c>
      <c r="M9">
        <f>'MainStation-OBS'!AX9</f>
        <v>0.44</v>
      </c>
      <c r="N9" s="138">
        <f>'MainStation-OBS'!AZ9</f>
        <v>0.45</v>
      </c>
      <c r="O9" s="138">
        <f>'MainStation-OBS'!BB9</f>
        <v>0.6</v>
      </c>
      <c r="P9" s="138">
        <f>'MainStation-OBS'!BD9</f>
        <v>0.93</v>
      </c>
      <c r="Q9" s="138">
        <f>'MainStation-OBS'!BF9</f>
        <v>0.93</v>
      </c>
      <c r="R9" s="138">
        <f>'MainStation-OBS'!BH9</f>
        <v>0.65</v>
      </c>
      <c r="S9" s="138">
        <f>'MainStation-OBS'!BJ9</f>
        <v>0.4</v>
      </c>
      <c r="T9" s="138">
        <f>'MainStation-OBS'!BL9</f>
        <v>0.25</v>
      </c>
      <c r="U9" s="138">
        <f>'MainStation-OBS'!BN9</f>
        <v>0</v>
      </c>
      <c r="V9" s="138">
        <f>'MainStation-OBS'!BP9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'MainStation-OBS'!AJ10</f>
        <v>0</v>
      </c>
      <c r="G10">
        <f>'MainStation-OBS'!AL10</f>
        <v>0</v>
      </c>
      <c r="H10">
        <f>'MainStation-OBS'!AN10</f>
        <v>0</v>
      </c>
      <c r="I10">
        <f>'MainStation-OBS'!AP10</f>
        <v>0</v>
      </c>
      <c r="J10">
        <f>'MainStation-OBS'!AR10</f>
        <v>3.5</v>
      </c>
      <c r="K10">
        <f>'MainStation-OBS'!AT10</f>
        <v>3.5</v>
      </c>
      <c r="L10">
        <f>'MainStation-OBS'!AV10</f>
        <v>3.5</v>
      </c>
      <c r="M10">
        <f>'MainStation-OBS'!AX10</f>
        <v>3.48</v>
      </c>
      <c r="N10" s="138">
        <f>'MainStation-OBS'!AZ10</f>
        <v>3.46</v>
      </c>
      <c r="O10" s="138">
        <f>'MainStation-OBS'!BB10</f>
        <v>3.44</v>
      </c>
      <c r="P10" s="138">
        <f>'MainStation-OBS'!BD10</f>
        <v>3.42</v>
      </c>
      <c r="Q10" s="138">
        <f>'MainStation-OBS'!BF10</f>
        <v>3.4</v>
      </c>
      <c r="R10" s="138">
        <f>'MainStation-OBS'!BH10</f>
        <v>3.38</v>
      </c>
      <c r="S10" s="138">
        <f>'MainStation-OBS'!BJ10</f>
        <v>3.32</v>
      </c>
      <c r="T10" s="138">
        <f>'MainStation-OBS'!BL10</f>
        <v>3.2399999999999998</v>
      </c>
      <c r="U10" s="138" t="str">
        <f>'MainStation-OBS'!BN10</f>
        <v>trend gamling</v>
      </c>
      <c r="V10" s="138">
        <f>'MainStation-OBS'!BP10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'MainStation-OBS'!AJ11</f>
        <v>0</v>
      </c>
      <c r="G11">
        <f>'MainStation-OBS'!AL11</f>
        <v>1.02</v>
      </c>
      <c r="H11">
        <f>'MainStation-OBS'!AN11</f>
        <v>1.02</v>
      </c>
      <c r="I11">
        <f>'MainStation-OBS'!AP11</f>
        <v>1.02</v>
      </c>
      <c r="J11">
        <f>'MainStation-OBS'!AR11</f>
        <v>3.5</v>
      </c>
      <c r="K11">
        <f>'MainStation-OBS'!AT11</f>
        <v>3.5</v>
      </c>
      <c r="L11">
        <f>'MainStation-OBS'!AV11</f>
        <v>3.5</v>
      </c>
      <c r="M11">
        <f>'MainStation-OBS'!AX11</f>
        <v>3.48</v>
      </c>
      <c r="N11" s="138">
        <f>'MainStation-OBS'!AZ11</f>
        <v>3.46</v>
      </c>
      <c r="O11" s="138">
        <f>'MainStation-OBS'!BB11</f>
        <v>3.44</v>
      </c>
      <c r="P11" s="138">
        <f>'MainStation-OBS'!BD11</f>
        <v>3.42</v>
      </c>
      <c r="Q11" s="138">
        <f>'MainStation-OBS'!BF11</f>
        <v>3.4</v>
      </c>
      <c r="R11" s="138">
        <f>'MainStation-OBS'!BH11</f>
        <v>3.38</v>
      </c>
      <c r="S11" s="138">
        <f>'MainStation-OBS'!BJ11</f>
        <v>3.32</v>
      </c>
      <c r="T11" s="138">
        <f>'MainStation-OBS'!BL11</f>
        <v>3.2399999999999998</v>
      </c>
      <c r="U11" s="138" t="str">
        <f>'MainStation-OBS'!BN11</f>
        <v>trend gamling</v>
      </c>
      <c r="V11" s="138">
        <f>'MainStation-OBS'!BP11</f>
        <v>0</v>
      </c>
    </row>
    <row r="12" spans="1:22">
      <c r="D12">
        <v>10</v>
      </c>
      <c r="F12">
        <f>'MainStation-OBS'!AJ12</f>
        <v>0</v>
      </c>
      <c r="G12">
        <f>'MainStation-OBS'!AL12</f>
        <v>0</v>
      </c>
      <c r="H12">
        <f>'MainStation-OBS'!AN12</f>
        <v>0</v>
      </c>
      <c r="I12">
        <f>'MainStation-OBS'!AP12</f>
        <v>0</v>
      </c>
      <c r="N12" s="138">
        <f>'MainStation-OBS'!AZ12</f>
        <v>0</v>
      </c>
      <c r="O12" s="138">
        <f>'MainStation-OBS'!BB12</f>
        <v>0</v>
      </c>
      <c r="P12" s="138">
        <f>'MainStation-OBS'!BD12</f>
        <v>0</v>
      </c>
      <c r="Q12" s="138">
        <f>'MainStation-OBS'!BF12</f>
        <v>0</v>
      </c>
      <c r="R12" s="138">
        <f>'MainStation-OBS'!BH12</f>
        <v>0</v>
      </c>
      <c r="S12" s="138">
        <f>'MainStation-OBS'!BJ12</f>
        <v>0</v>
      </c>
      <c r="T12" s="138">
        <f>'MainStation-OBS'!BL12</f>
        <v>0</v>
      </c>
      <c r="U12" s="138">
        <f>'MainStation-OBS'!BN12</f>
        <v>0</v>
      </c>
      <c r="V12" s="138">
        <f>'MainStation-OBS'!BP12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'MainStation-OBS'!AJ13</f>
        <v>0</v>
      </c>
      <c r="G13">
        <f>'MainStation-OBS'!AL13</f>
        <v>0</v>
      </c>
      <c r="H13">
        <f>'MainStation-OBS'!AN13</f>
        <v>0</v>
      </c>
      <c r="I13">
        <f>'MainStation-OBS'!AP13</f>
        <v>0</v>
      </c>
      <c r="N13" s="138">
        <f>'MainStation-OBS'!AZ13</f>
        <v>0</v>
      </c>
      <c r="O13" s="138">
        <f>'MainStation-OBS'!BB13</f>
        <v>0</v>
      </c>
      <c r="P13" s="138">
        <f>'MainStation-OBS'!BD13</f>
        <v>0</v>
      </c>
      <c r="Q13" s="138">
        <f>'MainStation-OBS'!BF13</f>
        <v>0</v>
      </c>
      <c r="R13" s="138">
        <f>'MainStation-OBS'!BH13</f>
        <v>0</v>
      </c>
      <c r="S13" s="138">
        <f>'MainStation-OBS'!BJ13</f>
        <v>0</v>
      </c>
      <c r="T13" s="138">
        <f>'MainStation-OBS'!BL13</f>
        <v>0</v>
      </c>
      <c r="U13" s="138">
        <f>'MainStation-OBS'!BN13</f>
        <v>0</v>
      </c>
      <c r="V13" s="138">
        <f>'MainStation-OBS'!BP13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E14">
        <f>'MainStation-OBS'!AH14</f>
        <v>0</v>
      </c>
      <c r="F14">
        <f>'MainStation-OBS'!AJ14</f>
        <v>1.29</v>
      </c>
      <c r="G14">
        <f>'MainStation-OBS'!AL14</f>
        <v>1.29</v>
      </c>
      <c r="H14">
        <f>'MainStation-OBS'!AN14</f>
        <v>1.34</v>
      </c>
      <c r="I14">
        <f>'MainStation-OBS'!AP14</f>
        <v>1.4</v>
      </c>
      <c r="J14">
        <f>'MainStation-OBS'!AR14</f>
        <v>1.44</v>
      </c>
      <c r="K14">
        <f>'MainStation-OBS'!AT14</f>
        <v>1.48</v>
      </c>
      <c r="L14">
        <f>'MainStation-OBS'!AV14</f>
        <v>1.5</v>
      </c>
      <c r="M14">
        <f>'MainStation-OBS'!AX14</f>
        <v>1.51</v>
      </c>
      <c r="N14" s="138">
        <f>'MainStation-OBS'!AZ14</f>
        <v>1.5</v>
      </c>
      <c r="O14" s="138">
        <f>'MainStation-OBS'!BB14</f>
        <v>1.5</v>
      </c>
      <c r="P14" s="138">
        <f>'MainStation-OBS'!BD14</f>
        <v>1.49</v>
      </c>
      <c r="Q14" s="138">
        <f>'MainStation-OBS'!BF14</f>
        <v>1.49</v>
      </c>
      <c r="R14" s="138">
        <f>'MainStation-OBS'!BH14</f>
        <v>1.48</v>
      </c>
      <c r="S14" s="138">
        <f>'MainStation-OBS'!BJ14</f>
        <v>1.42</v>
      </c>
      <c r="T14" s="138">
        <f>'MainStation-OBS'!BL14</f>
        <v>1.33</v>
      </c>
      <c r="U14" s="138">
        <f>'MainStation-OBS'!BN14</f>
        <v>0</v>
      </c>
      <c r="V14" s="138">
        <f>'MainStation-OBS'!BP14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'MainStation-OBS'!AJ15</f>
        <v>0.6</v>
      </c>
      <c r="G15">
        <f>'MainStation-OBS'!AL15</f>
        <v>0.65</v>
      </c>
      <c r="H15">
        <f>'MainStation-OBS'!AN15</f>
        <v>0.7</v>
      </c>
      <c r="I15">
        <f>'MainStation-OBS'!AP15</f>
        <v>0.76</v>
      </c>
      <c r="J15">
        <f>'MainStation-OBS'!AR15</f>
        <v>0.8</v>
      </c>
      <c r="K15">
        <f>'MainStation-OBS'!AT15</f>
        <v>0.85</v>
      </c>
      <c r="L15">
        <f>'MainStation-OBS'!AV15</f>
        <v>0.88</v>
      </c>
      <c r="M15">
        <f>'MainStation-OBS'!AX15</f>
        <v>0.91</v>
      </c>
      <c r="N15" s="138">
        <f>'MainStation-OBS'!AZ15</f>
        <v>0.93</v>
      </c>
      <c r="O15" s="138">
        <f>'MainStation-OBS'!BB15</f>
        <v>0.95</v>
      </c>
      <c r="P15" s="138">
        <f>'MainStation-OBS'!BD15</f>
        <v>0.96</v>
      </c>
      <c r="Q15" s="138">
        <f>'MainStation-OBS'!BF15</f>
        <v>0.95</v>
      </c>
      <c r="R15" s="138">
        <f>'MainStation-OBS'!BH15</f>
        <v>0.94</v>
      </c>
      <c r="S15" s="138">
        <f>'MainStation-OBS'!BJ15</f>
        <v>0.91</v>
      </c>
      <c r="T15" s="138">
        <f>'MainStation-OBS'!BL15</f>
        <v>0.82</v>
      </c>
      <c r="U15" s="138">
        <f>'MainStation-OBS'!BN15</f>
        <v>0</v>
      </c>
      <c r="V15" s="138">
        <f>'MainStation-OBS'!BP15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'MainStation-OBS'!AJ16</f>
        <v>0.92</v>
      </c>
      <c r="G16">
        <f>'MainStation-OBS'!AL16</f>
        <v>0.96</v>
      </c>
      <c r="H16">
        <f>'MainStation-OBS'!AN16</f>
        <v>1</v>
      </c>
      <c r="I16">
        <f>'MainStation-OBS'!AP16</f>
        <v>1.08</v>
      </c>
      <c r="J16">
        <f>'MainStation-OBS'!AR16</f>
        <v>1.1299999999999999</v>
      </c>
      <c r="K16">
        <f>'MainStation-OBS'!AT16</f>
        <v>1.17</v>
      </c>
      <c r="L16">
        <f>'MainStation-OBS'!AV16</f>
        <v>1.19</v>
      </c>
      <c r="M16">
        <f>'MainStation-OBS'!AX16</f>
        <v>1.21</v>
      </c>
      <c r="N16" s="138">
        <f>'MainStation-OBS'!AZ16</f>
        <v>1.2</v>
      </c>
      <c r="O16" s="138">
        <f>'MainStation-OBS'!BB16</f>
        <v>1.21</v>
      </c>
      <c r="P16" s="138">
        <f>'MainStation-OBS'!BD16</f>
        <v>1.22</v>
      </c>
      <c r="Q16" s="138">
        <f>'MainStation-OBS'!BF16</f>
        <v>1.21</v>
      </c>
      <c r="R16" s="138">
        <f>'MainStation-OBS'!BH16</f>
        <v>1.2</v>
      </c>
      <c r="S16" s="138">
        <f>'MainStation-OBS'!BJ16</f>
        <v>1.1399999999999999</v>
      </c>
      <c r="T16" s="138">
        <f>'MainStation-OBS'!BL16</f>
        <v>1.04</v>
      </c>
      <c r="U16" s="138">
        <f>'MainStation-OBS'!BN16</f>
        <v>0</v>
      </c>
      <c r="V16" s="138">
        <f>'MainStation-OBS'!BP16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'MainStation-OBS'!AJ17</f>
        <v>1.4</v>
      </c>
      <c r="G17">
        <f>'MainStation-OBS'!AL17</f>
        <v>1.44</v>
      </c>
      <c r="H17">
        <f>'MainStation-OBS'!AN17</f>
        <v>1.46</v>
      </c>
      <c r="I17">
        <f>'MainStation-OBS'!AP17</f>
        <v>1.35</v>
      </c>
      <c r="J17">
        <f>'MainStation-OBS'!AR17</f>
        <v>1.39</v>
      </c>
      <c r="K17">
        <f>'MainStation-OBS'!AT17</f>
        <v>1.39</v>
      </c>
      <c r="L17">
        <f>'MainStation-OBS'!AV17</f>
        <v>1.42</v>
      </c>
      <c r="M17">
        <f>'MainStation-OBS'!AX17</f>
        <v>1.42</v>
      </c>
      <c r="N17" s="138">
        <f>'MainStation-OBS'!AZ17</f>
        <v>1.38</v>
      </c>
      <c r="O17" s="138">
        <f>'MainStation-OBS'!BB17</f>
        <v>1.38</v>
      </c>
      <c r="P17" s="138">
        <f>'MainStation-OBS'!BD17</f>
        <v>1.38</v>
      </c>
      <c r="Q17" s="138">
        <f>'MainStation-OBS'!BF17</f>
        <v>1.34</v>
      </c>
      <c r="R17" s="138">
        <f>'MainStation-OBS'!BH17</f>
        <v>1.32</v>
      </c>
      <c r="S17" s="138">
        <f>'MainStation-OBS'!BJ17</f>
        <v>1.3</v>
      </c>
      <c r="T17" s="138">
        <f>'MainStation-OBS'!BL17</f>
        <v>1.22</v>
      </c>
      <c r="U17" s="138">
        <f>'MainStation-OBS'!BN17</f>
        <v>0</v>
      </c>
      <c r="V17" s="138">
        <f>'MainStation-OBS'!BP17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'MainStation-OBS'!AJ18</f>
        <v>1.66</v>
      </c>
      <c r="G18">
        <f>'MainStation-OBS'!AL18</f>
        <v>1.67</v>
      </c>
      <c r="H18">
        <f>'MainStation-OBS'!AN18</f>
        <v>1.68</v>
      </c>
      <c r="I18">
        <f>'MainStation-OBS'!AP18</f>
        <v>1.66</v>
      </c>
      <c r="J18">
        <f>'MainStation-OBS'!AR18</f>
        <v>1.67</v>
      </c>
      <c r="K18">
        <f>'MainStation-OBS'!AT18</f>
        <v>1.67</v>
      </c>
      <c r="L18">
        <f>'MainStation-OBS'!AV18</f>
        <v>1.68</v>
      </c>
      <c r="M18">
        <f>'MainStation-OBS'!AX18</f>
        <v>1.71</v>
      </c>
      <c r="N18" s="138">
        <f>'MainStation-OBS'!AZ18</f>
        <v>1.67</v>
      </c>
      <c r="O18" s="138">
        <f>'MainStation-OBS'!BB18</f>
        <v>1.65</v>
      </c>
      <c r="P18" s="138">
        <f>'MainStation-OBS'!BD18</f>
        <v>1.64</v>
      </c>
      <c r="Q18" s="138">
        <f>'MainStation-OBS'!BF18</f>
        <v>1.62</v>
      </c>
      <c r="R18" s="138">
        <f>'MainStation-OBS'!BH18</f>
        <v>1.6</v>
      </c>
      <c r="S18" s="138">
        <f>'MainStation-OBS'!BJ18</f>
        <v>1.55</v>
      </c>
      <c r="T18" s="138">
        <f>'MainStation-OBS'!BL18</f>
        <v>1.46</v>
      </c>
      <c r="U18" s="138">
        <f>'MainStation-OBS'!BN18</f>
        <v>0</v>
      </c>
      <c r="V18" s="138">
        <f>'MainStation-OBS'!BP18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'MainStation-OBS'!AJ19</f>
        <v>0.37</v>
      </c>
      <c r="G19">
        <f>'MainStation-OBS'!AL19</f>
        <v>0.36</v>
      </c>
      <c r="H19">
        <f>'MainStation-OBS'!AN19</f>
        <v>0.38</v>
      </c>
      <c r="I19">
        <f>'MainStation-OBS'!AP19</f>
        <v>0.41</v>
      </c>
      <c r="J19">
        <f>'MainStation-OBS'!AR19</f>
        <v>0.44</v>
      </c>
      <c r="K19">
        <f>'MainStation-OBS'!AT19</f>
        <v>0.47</v>
      </c>
      <c r="L19">
        <f>'MainStation-OBS'!AV19</f>
        <v>0.52</v>
      </c>
      <c r="M19">
        <f>'MainStation-OBS'!AX19</f>
        <v>0.54</v>
      </c>
      <c r="N19" s="138">
        <f>'MainStation-OBS'!AZ19</f>
        <v>0.56000000000000005</v>
      </c>
      <c r="O19" s="138">
        <f>'MainStation-OBS'!BB19</f>
        <v>0.57999999999999996</v>
      </c>
      <c r="P19" s="138">
        <f>'MainStation-OBS'!BD19</f>
        <v>0.56999999999999995</v>
      </c>
      <c r="Q19" s="138">
        <f>'MainStation-OBS'!BF19</f>
        <v>0.59</v>
      </c>
      <c r="R19" s="138">
        <f>'MainStation-OBS'!BH19</f>
        <v>0.6</v>
      </c>
      <c r="S19" s="138">
        <f>'MainStation-OBS'!BJ19</f>
        <v>0.59</v>
      </c>
      <c r="T19" s="138">
        <f>'MainStation-OBS'!BL19</f>
        <v>0.56000000000000005</v>
      </c>
      <c r="U19" s="138">
        <f>'MainStation-OBS'!BN19</f>
        <v>0</v>
      </c>
      <c r="V19" s="138">
        <f>'MainStation-OBS'!BP19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'MainStation-OBS'!AJ20</f>
        <v>0</v>
      </c>
      <c r="G20">
        <f>'MainStation-OBS'!AL20</f>
        <v>-1.4</v>
      </c>
      <c r="H20">
        <f>'MainStation-OBS'!AN20</f>
        <v>-1.37</v>
      </c>
      <c r="I20">
        <f>'MainStation-OBS'!AP20</f>
        <v>-1.33</v>
      </c>
      <c r="J20">
        <f>'MainStation-OBS'!AR20</f>
        <v>-1.36</v>
      </c>
      <c r="K20">
        <f>'MainStation-OBS'!AT20</f>
        <v>-1.32</v>
      </c>
      <c r="L20">
        <f>'MainStation-OBS'!AV20</f>
        <v>-1.29</v>
      </c>
      <c r="M20">
        <f>'MainStation-OBS'!AX20</f>
        <v>-1.28</v>
      </c>
      <c r="N20" s="138">
        <f>'MainStation-OBS'!AZ20</f>
        <v>-1.28</v>
      </c>
      <c r="O20" s="138">
        <f>'MainStation-OBS'!BB20</f>
        <v>-1.28</v>
      </c>
      <c r="P20" s="138">
        <f>'MainStation-OBS'!BD20</f>
        <v>-1.28</v>
      </c>
      <c r="Q20" s="138">
        <f>'MainStation-OBS'!BF20</f>
        <v>-1.28</v>
      </c>
      <c r="R20" s="138">
        <f>'MainStation-OBS'!BH20</f>
        <v>-1.28</v>
      </c>
      <c r="S20" s="138">
        <f>'MainStation-OBS'!BJ20</f>
        <v>-1.28</v>
      </c>
      <c r="T20" s="138">
        <f>'MainStation-OBS'!BL20</f>
        <v>-1.28</v>
      </c>
      <c r="U20" s="138">
        <f>'MainStation-OBS'!BN20</f>
        <v>0</v>
      </c>
      <c r="V20" s="138">
        <f>'MainStation-OBS'!BP20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'MainStation-OBS'!AJ21</f>
        <v>1.18</v>
      </c>
      <c r="G21">
        <f>'MainStation-OBS'!AL21</f>
        <v>1.1299999999999999</v>
      </c>
      <c r="H21">
        <f>'MainStation-OBS'!AN21</f>
        <v>1.1200000000000001</v>
      </c>
      <c r="I21">
        <f>'MainStation-OBS'!AP21</f>
        <v>1.1200000000000001</v>
      </c>
      <c r="J21">
        <f>'MainStation-OBS'!AR21</f>
        <v>1.1299999999999999</v>
      </c>
      <c r="K21">
        <f>'MainStation-OBS'!AT21</f>
        <v>1.1200000000000001</v>
      </c>
      <c r="L21">
        <f>'MainStation-OBS'!AV21</f>
        <v>1.1299999999999999</v>
      </c>
      <c r="M21">
        <f>'MainStation-OBS'!AX21</f>
        <v>1.1299999999999999</v>
      </c>
      <c r="N21" s="138">
        <f>'MainStation-OBS'!AZ21</f>
        <v>1.1299999999999999</v>
      </c>
      <c r="O21" s="138">
        <f>'MainStation-OBS'!BB21</f>
        <v>1.1299999999999999</v>
      </c>
      <c r="P21" s="138">
        <f>'MainStation-OBS'!BD21</f>
        <v>1.1299999999999999</v>
      </c>
      <c r="Q21" s="138">
        <f>'MainStation-OBS'!BF21</f>
        <v>1.1299999999999999</v>
      </c>
      <c r="R21" s="138">
        <f>'MainStation-OBS'!BH21</f>
        <v>1.1299999999999999</v>
      </c>
      <c r="S21" s="138">
        <f>'MainStation-OBS'!BJ21</f>
        <v>1.1299999999999999</v>
      </c>
      <c r="T21" s="138">
        <f>'MainStation-OBS'!BL21</f>
        <v>1.1299999999999999</v>
      </c>
      <c r="U21" s="138">
        <f>'MainStation-OBS'!BN21</f>
        <v>0</v>
      </c>
      <c r="V21" s="138">
        <f>'MainStation-OBS'!BP21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'MainStation-OBS'!AJ22</f>
        <v>1.5</v>
      </c>
      <c r="G22">
        <f>'MainStation-OBS'!AL22</f>
        <v>1.57</v>
      </c>
      <c r="H22">
        <f>'MainStation-OBS'!AN22</f>
        <v>1.61</v>
      </c>
      <c r="I22">
        <f>'MainStation-OBS'!AP22</f>
        <v>1.66</v>
      </c>
      <c r="J22">
        <f>'MainStation-OBS'!AR22</f>
        <v>1.66</v>
      </c>
      <c r="K22">
        <f>'MainStation-OBS'!AT22</f>
        <v>1.7</v>
      </c>
      <c r="L22">
        <f>'MainStation-OBS'!AV22</f>
        <v>1.71</v>
      </c>
      <c r="M22">
        <f>'MainStation-OBS'!AX22</f>
        <v>1.71</v>
      </c>
      <c r="N22" s="138">
        <f>'MainStation-OBS'!AZ22</f>
        <v>1.7</v>
      </c>
      <c r="O22" s="138">
        <f>'MainStation-OBS'!BB22</f>
        <v>1.69</v>
      </c>
      <c r="P22" s="138">
        <f>'MainStation-OBS'!BD22</f>
        <v>1.68</v>
      </c>
      <c r="Q22" s="138">
        <f>'MainStation-OBS'!BF22</f>
        <v>1.67</v>
      </c>
      <c r="R22" s="138">
        <f>'MainStation-OBS'!BH22</f>
        <v>1.65</v>
      </c>
      <c r="S22" s="138">
        <f>'MainStation-OBS'!BJ22</f>
        <v>1.61</v>
      </c>
      <c r="T22" s="138">
        <f>'MainStation-OBS'!BL22</f>
        <v>1.57</v>
      </c>
      <c r="U22" s="138">
        <f>'MainStation-OBS'!BN22</f>
        <v>0</v>
      </c>
      <c r="V22" s="138">
        <f>'MainStation-OBS'!BP22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'MainStation-OBS'!AJ23</f>
        <v>-0.32</v>
      </c>
      <c r="G23">
        <f>'MainStation-OBS'!AL23</f>
        <v>-0.24</v>
      </c>
      <c r="H23">
        <f>'MainStation-OBS'!AN23</f>
        <v>-0.33</v>
      </c>
      <c r="I23">
        <f>'MainStation-OBS'!AP23</f>
        <v>-0.34</v>
      </c>
      <c r="J23">
        <f>'MainStation-OBS'!AR23</f>
        <v>-0.2</v>
      </c>
      <c r="K23">
        <f>'MainStation-OBS'!AT23</f>
        <v>-0.16</v>
      </c>
      <c r="L23">
        <f>'MainStation-OBS'!AV23</f>
        <v>-0.14000000000000001</v>
      </c>
      <c r="M23">
        <f>'MainStation-OBS'!AX23</f>
        <v>-0.17</v>
      </c>
      <c r="N23" s="138">
        <f>'MainStation-OBS'!AZ23</f>
        <v>-0.12</v>
      </c>
      <c r="O23" s="138">
        <f>'MainStation-OBS'!BB23</f>
        <v>-1.1000000000000001</v>
      </c>
      <c r="P23" s="138">
        <f>'MainStation-OBS'!BD23</f>
        <v>-0.12</v>
      </c>
      <c r="Q23" s="138">
        <f>'MainStation-OBS'!BF23</f>
        <v>-0.16</v>
      </c>
      <c r="R23" s="138">
        <f>'MainStation-OBS'!BH23</f>
        <v>-0.21</v>
      </c>
      <c r="S23" s="138">
        <f>'MainStation-OBS'!BJ23</f>
        <v>-0.16</v>
      </c>
      <c r="T23" s="138">
        <f>'MainStation-OBS'!BL23</f>
        <v>-0.17</v>
      </c>
      <c r="U23" s="138">
        <f>'MainStation-OBS'!BN23</f>
        <v>0</v>
      </c>
      <c r="V23" s="138">
        <f>'MainStation-OBS'!BP23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'MainStation-OBS'!AJ24</f>
        <v>0.19</v>
      </c>
      <c r="G24">
        <f>'MainStation-OBS'!AL24</f>
        <v>0.2</v>
      </c>
      <c r="H24">
        <f>'MainStation-OBS'!AN24</f>
        <v>0.22</v>
      </c>
      <c r="I24">
        <f>'MainStation-OBS'!AP24</f>
        <v>0.24</v>
      </c>
      <c r="J24">
        <f>'MainStation-OBS'!AR24</f>
        <v>0.27</v>
      </c>
      <c r="K24">
        <f>'MainStation-OBS'!AT24</f>
        <v>0.3</v>
      </c>
      <c r="L24">
        <f>'MainStation-OBS'!AV24</f>
        <v>0.33</v>
      </c>
      <c r="M24">
        <f>'MainStation-OBS'!AX24</f>
        <v>0.36</v>
      </c>
      <c r="N24" s="138">
        <f>'MainStation-OBS'!AZ24</f>
        <v>0.38</v>
      </c>
      <c r="O24" s="138">
        <f>'MainStation-OBS'!BB24</f>
        <v>0.41</v>
      </c>
      <c r="P24" s="138">
        <f>'MainStation-OBS'!BD24</f>
        <v>0.42</v>
      </c>
      <c r="Q24" s="138">
        <f>'MainStation-OBS'!BF24</f>
        <v>0.43</v>
      </c>
      <c r="R24" s="138">
        <f>'MainStation-OBS'!BH24</f>
        <v>0.44</v>
      </c>
      <c r="S24" s="138">
        <f>'MainStation-OBS'!BJ24</f>
        <v>0.44</v>
      </c>
      <c r="T24" s="138">
        <f>'MainStation-OBS'!BL24</f>
        <v>0.39</v>
      </c>
      <c r="U24" s="138">
        <f>'MainStation-OBS'!BN24</f>
        <v>0</v>
      </c>
      <c r="V24" s="138">
        <f>'MainStation-OBS'!BP24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'MainStation-OBS'!AJ25</f>
        <v>0</v>
      </c>
      <c r="G25">
        <f>'MainStation-OBS'!AL25</f>
        <v>0.04</v>
      </c>
      <c r="H25">
        <f>'MainStation-OBS'!AN25</f>
        <v>0.04</v>
      </c>
      <c r="I25">
        <f>'MainStation-OBS'!AP25</f>
        <v>0.06</v>
      </c>
      <c r="J25">
        <f>'MainStation-OBS'!AR25</f>
        <v>0.11</v>
      </c>
      <c r="K25">
        <f>'MainStation-OBS'!AT25</f>
        <v>0.16</v>
      </c>
      <c r="L25">
        <f>'MainStation-OBS'!AV25</f>
        <v>0.18</v>
      </c>
      <c r="M25">
        <f>'MainStation-OBS'!AX25</f>
        <v>0.2</v>
      </c>
      <c r="N25" s="138">
        <f>'MainStation-OBS'!AZ25</f>
        <v>0.22</v>
      </c>
      <c r="O25" s="138">
        <f>'MainStation-OBS'!BB25</f>
        <v>0.24</v>
      </c>
      <c r="P25" s="138">
        <f>'MainStation-OBS'!BD25</f>
        <v>0.27</v>
      </c>
      <c r="Q25" s="138">
        <f>'MainStation-OBS'!BF25</f>
        <v>0.27</v>
      </c>
      <c r="R25" s="138">
        <f>'MainStation-OBS'!BH25</f>
        <v>0.27</v>
      </c>
      <c r="S25" s="138">
        <f>'MainStation-OBS'!BJ25</f>
        <v>0.27</v>
      </c>
      <c r="T25" s="138">
        <f>'MainStation-OBS'!BL25</f>
        <v>0.23</v>
      </c>
      <c r="U25" s="138">
        <f>'MainStation-OBS'!BN25</f>
        <v>0</v>
      </c>
      <c r="V25" s="138">
        <f>'MainStation-OBS'!BP25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'MainStation-OBS'!AJ26</f>
        <v>-0.4</v>
      </c>
      <c r="G26">
        <f>'MainStation-OBS'!AL26</f>
        <v>-0.3</v>
      </c>
      <c r="H26">
        <f>'MainStation-OBS'!AN26</f>
        <v>-0.55000000000000004</v>
      </c>
      <c r="I26">
        <f>'MainStation-OBS'!AP26</f>
        <v>-0.6</v>
      </c>
      <c r="J26">
        <f>'MainStation-OBS'!AR26</f>
        <v>-0.2</v>
      </c>
      <c r="K26">
        <f>'MainStation-OBS'!AT26</f>
        <v>-0.2</v>
      </c>
      <c r="L26">
        <f>'MainStation-OBS'!AV26</f>
        <v>-0.2</v>
      </c>
      <c r="M26">
        <f>'MainStation-OBS'!AX26</f>
        <v>-0.18</v>
      </c>
      <c r="N26" s="138">
        <f>'MainStation-OBS'!AZ26</f>
        <v>-0.25</v>
      </c>
      <c r="O26" s="138">
        <f>'MainStation-OBS'!BB26</f>
        <v>-0.12</v>
      </c>
      <c r="P26" s="138">
        <f>'MainStation-OBS'!BD26</f>
        <v>-0.16</v>
      </c>
      <c r="Q26" s="138">
        <f>'MainStation-OBS'!BF26</f>
        <v>-0.3</v>
      </c>
      <c r="R26" s="138">
        <f>'MainStation-OBS'!BH26</f>
        <v>-0.32</v>
      </c>
      <c r="S26" s="138">
        <f>'MainStation-OBS'!BJ26</f>
        <v>-0.32</v>
      </c>
      <c r="T26" s="138">
        <f>'MainStation-OBS'!BL26</f>
        <v>-0.24</v>
      </c>
      <c r="U26" s="138">
        <f>'MainStation-OBS'!BN26</f>
        <v>0</v>
      </c>
      <c r="V26" s="138">
        <f>'MainStation-OBS'!BP26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'MainStation-OBS'!AJ27</f>
        <v>0</v>
      </c>
      <c r="G27">
        <f>'MainStation-OBS'!AL27</f>
        <v>0.77</v>
      </c>
      <c r="H27">
        <f>'MainStation-OBS'!AN27</f>
        <v>0.8</v>
      </c>
      <c r="I27">
        <f>'MainStation-OBS'!AP27</f>
        <v>0.87</v>
      </c>
      <c r="J27">
        <f>'MainStation-OBS'!AR27</f>
        <v>0.91</v>
      </c>
      <c r="K27">
        <f>'MainStation-OBS'!AT27</f>
        <v>0.95</v>
      </c>
      <c r="L27">
        <f>'MainStation-OBS'!AV27</f>
        <v>0.97</v>
      </c>
      <c r="M27">
        <f>'MainStation-OBS'!AX27</f>
        <v>0.98</v>
      </c>
      <c r="N27" s="138">
        <f>'MainStation-OBS'!AZ27</f>
        <v>0.98</v>
      </c>
      <c r="O27" s="138">
        <f>'MainStation-OBS'!BB27</f>
        <v>0.98</v>
      </c>
      <c r="P27" s="138">
        <f>'MainStation-OBS'!BD27</f>
        <v>0.99</v>
      </c>
      <c r="Q27" s="138">
        <f>'MainStation-OBS'!BF27</f>
        <v>0.98</v>
      </c>
      <c r="R27" s="138">
        <f>'MainStation-OBS'!BH27</f>
        <v>0.97</v>
      </c>
      <c r="S27" s="138">
        <f>'MainStation-OBS'!BJ27</f>
        <v>0.90999999999999992</v>
      </c>
      <c r="T27" s="138" t="e">
        <f>'MainStation-OBS'!#REF!</f>
        <v>#REF!</v>
      </c>
      <c r="U27" s="138" t="str">
        <f>'MainStation-OBS'!BN27</f>
        <v>trend e07</v>
      </c>
      <c r="V27" s="138">
        <f>'MainStation-OBS'!BP27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'MainStation-OBS'!AJ28</f>
        <v>0</v>
      </c>
      <c r="G28">
        <f>'MainStation-OBS'!AL28</f>
        <v>0</v>
      </c>
      <c r="H28">
        <f>'MainStation-OBS'!AN28</f>
        <v>0</v>
      </c>
      <c r="I28">
        <f>'MainStation-OBS'!AP28</f>
        <v>0</v>
      </c>
      <c r="K28">
        <f>'MainStation-OBS'!AT28</f>
        <v>-1.2</v>
      </c>
      <c r="L28">
        <f>'MainStation-OBS'!AV28</f>
        <v>-1.03</v>
      </c>
      <c r="M28">
        <f>'MainStation-OBS'!AX28</f>
        <v>-0.97</v>
      </c>
      <c r="N28" s="138">
        <f>'MainStation-OBS'!AZ28</f>
        <v>-0.9</v>
      </c>
      <c r="O28" s="138">
        <f>'MainStation-OBS'!BB28</f>
        <v>-0.89</v>
      </c>
      <c r="P28" s="138">
        <f>'MainStation-OBS'!BD28</f>
        <v>-0.93</v>
      </c>
      <c r="Q28" s="138">
        <f>'MainStation-OBS'!BF28</f>
        <v>-1.02</v>
      </c>
      <c r="R28" s="138">
        <f>'MainStation-OBS'!BH28</f>
        <v>-1.08</v>
      </c>
      <c r="S28" s="138">
        <f>'MainStation-OBS'!BJ28</f>
        <v>-1.02</v>
      </c>
      <c r="T28" s="138">
        <f>'MainStation-OBS'!BL28</f>
        <v>-0.96</v>
      </c>
      <c r="U28" s="138">
        <f>'MainStation-OBS'!BN28</f>
        <v>0</v>
      </c>
      <c r="V28" s="138">
        <f>'MainStation-OBS'!BP28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'MainStation-OBS'!AJ29</f>
        <v>0</v>
      </c>
      <c r="G29">
        <f>'MainStation-OBS'!AL29</f>
        <v>0</v>
      </c>
      <c r="H29">
        <f>'MainStation-OBS'!AN29</f>
        <v>0</v>
      </c>
      <c r="I29">
        <f>'MainStation-OBS'!AP29</f>
        <v>0</v>
      </c>
      <c r="K29">
        <f>'MainStation-OBS'!AT29</f>
        <v>-0.45</v>
      </c>
      <c r="L29">
        <f>'MainStation-OBS'!AV29</f>
        <v>-0.36</v>
      </c>
      <c r="M29">
        <f>'MainStation-OBS'!AX29</f>
        <v>-0.32</v>
      </c>
      <c r="N29" s="138">
        <f>'MainStation-OBS'!AZ29</f>
        <v>-0.28000000000000003</v>
      </c>
      <c r="O29" s="138">
        <f>'MainStation-OBS'!BB29</f>
        <v>-0.28000000000000003</v>
      </c>
      <c r="P29" s="138">
        <f>'MainStation-OBS'!BD29</f>
        <v>-0.15</v>
      </c>
      <c r="Q29" s="138">
        <f>'MainStation-OBS'!BF29</f>
        <v>-0.27</v>
      </c>
      <c r="R29" s="138">
        <f>'MainStation-OBS'!BH29</f>
        <v>-0.3</v>
      </c>
      <c r="S29" s="138">
        <f>'MainStation-OBS'!BJ29</f>
        <v>-0.42</v>
      </c>
      <c r="T29" s="138">
        <f>'MainStation-OBS'!BL29</f>
        <v>-0.35</v>
      </c>
      <c r="U29" s="138">
        <f>'MainStation-OBS'!BN29</f>
        <v>0</v>
      </c>
      <c r="V29" s="138">
        <f>'MainStation-OBS'!BP29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'MainStation-OBS'!AJ30</f>
        <v>0</v>
      </c>
      <c r="G30">
        <f>'MainStation-OBS'!AL30</f>
        <v>0</v>
      </c>
      <c r="H30">
        <f>'MainStation-OBS'!AN30</f>
        <v>0</v>
      </c>
      <c r="I30">
        <f>'MainStation-OBS'!AP30</f>
        <v>0</v>
      </c>
      <c r="K30">
        <f>'MainStation-OBS'!AT30</f>
        <v>0.54</v>
      </c>
      <c r="L30">
        <f>'MainStation-OBS'!AV30</f>
        <v>0.56000000000000005</v>
      </c>
      <c r="M30">
        <f>'MainStation-OBS'!AX30</f>
        <v>0.57999999999999996</v>
      </c>
      <c r="N30" s="138">
        <f>'MainStation-OBS'!AZ30</f>
        <v>0.57999999999999996</v>
      </c>
      <c r="O30" s="138">
        <f>'MainStation-OBS'!BB30</f>
        <v>0.6</v>
      </c>
      <c r="P30" s="138">
        <f>'MainStation-OBS'!BD30</f>
        <v>0.61</v>
      </c>
      <c r="Q30" s="138">
        <f>'MainStation-OBS'!BF30</f>
        <v>0.61</v>
      </c>
      <c r="R30" s="138">
        <f>'MainStation-OBS'!BH30</f>
        <v>0.61</v>
      </c>
      <c r="S30" s="138">
        <f>'MainStation-OBS'!BJ30</f>
        <v>0.66</v>
      </c>
      <c r="T30" s="138">
        <f>'MainStation-OBS'!BL30</f>
        <v>0.53</v>
      </c>
      <c r="U30" s="138">
        <f>'MainStation-OBS'!BN30</f>
        <v>0</v>
      </c>
      <c r="V30" s="138">
        <f>'MainStation-OBS'!BP30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'MainStation-OBS'!AJ31</f>
        <v>0</v>
      </c>
      <c r="G31">
        <f>'MainStation-OBS'!AL31</f>
        <v>0</v>
      </c>
      <c r="H31">
        <f>'MainStation-OBS'!AN31</f>
        <v>0</v>
      </c>
      <c r="I31">
        <f>'MainStation-OBS'!AP31</f>
        <v>0</v>
      </c>
      <c r="K31">
        <f>'MainStation-OBS'!AT31</f>
        <v>-1.74</v>
      </c>
      <c r="L31">
        <f>'MainStation-OBS'!AV31</f>
        <v>-1.7</v>
      </c>
      <c r="M31">
        <f>'MainStation-OBS'!AX31</f>
        <v>-1.64</v>
      </c>
      <c r="N31" s="138">
        <f>'MainStation-OBS'!AZ31</f>
        <v>-1.6</v>
      </c>
      <c r="O31" s="138">
        <f>'MainStation-OBS'!BB31</f>
        <v>-1.56</v>
      </c>
      <c r="P31" s="138">
        <f>'MainStation-OBS'!BD31</f>
        <v>-1.5</v>
      </c>
      <c r="Q31" s="138">
        <f>'MainStation-OBS'!BF31</f>
        <v>-1.54</v>
      </c>
      <c r="R31" s="138">
        <f>'MainStation-OBS'!BH31</f>
        <v>-1.59</v>
      </c>
      <c r="S31" s="138">
        <f>'MainStation-OBS'!BJ31</f>
        <v>-1.2</v>
      </c>
      <c r="T31" s="138">
        <f>'MainStation-OBS'!BL31</f>
        <v>-1.01</v>
      </c>
      <c r="U31" s="138">
        <f>'MainStation-OBS'!BN31</f>
        <v>0</v>
      </c>
      <c r="V31" s="138">
        <f>'MainStation-OBS'!BP31</f>
        <v>0</v>
      </c>
    </row>
    <row r="32" spans="1:22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'MainStation-OBS'!AJ32</f>
        <v>0</v>
      </c>
      <c r="G32">
        <f>'MainStation-OBS'!AL32</f>
        <v>0</v>
      </c>
      <c r="H32">
        <f>'MainStation-OBS'!AN32</f>
        <v>0</v>
      </c>
      <c r="I32">
        <f>'MainStation-OBS'!AP32</f>
        <v>0</v>
      </c>
      <c r="K32">
        <f>'MainStation-OBS'!AT32</f>
        <v>0</v>
      </c>
      <c r="L32">
        <f>'MainStation-OBS'!AV32</f>
        <v>0</v>
      </c>
      <c r="M32">
        <f>'MainStation-OBS'!AX32</f>
        <v>0</v>
      </c>
      <c r="N32" s="138">
        <f>'MainStation-OBS'!AZ32</f>
        <v>0</v>
      </c>
      <c r="O32" s="138">
        <f>'MainStation-OBS'!BB32</f>
        <v>0.7</v>
      </c>
      <c r="P32" s="138">
        <f>'MainStation-OBS'!BD32</f>
        <v>0.71</v>
      </c>
      <c r="Q32" s="138">
        <f>'MainStation-OBS'!BF32</f>
        <v>0.72</v>
      </c>
      <c r="R32" s="138">
        <f>'MainStation-OBS'!BH32</f>
        <v>0.71</v>
      </c>
      <c r="S32" s="138">
        <f>'MainStation-OBS'!BJ32</f>
        <v>0.71</v>
      </c>
      <c r="T32" s="138">
        <f>'MainStation-OBS'!BL32</f>
        <v>0.64</v>
      </c>
      <c r="U32" s="138">
        <f>'MainStation-OBS'!BN32</f>
        <v>0</v>
      </c>
      <c r="V32" s="138">
        <f>'MainStation-OBS'!BP32</f>
        <v>0</v>
      </c>
    </row>
    <row r="33" spans="1:22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'MainStation-OBS'!AJ33</f>
        <v>0</v>
      </c>
      <c r="G33">
        <f>'MainStation-OBS'!AL33</f>
        <v>0</v>
      </c>
      <c r="H33">
        <f>'MainStation-OBS'!AN33</f>
        <v>0</v>
      </c>
      <c r="I33">
        <f>'MainStation-OBS'!AP33</f>
        <v>0</v>
      </c>
      <c r="K33">
        <f>'MainStation-OBS'!AT33</f>
        <v>0</v>
      </c>
      <c r="L33">
        <f>'MainStation-OBS'!AV33</f>
        <v>0</v>
      </c>
      <c r="M33">
        <f>'MainStation-OBS'!AX33</f>
        <v>0</v>
      </c>
      <c r="N33" s="138">
        <f>'MainStation-OBS'!AZ33</f>
        <v>0</v>
      </c>
      <c r="O33" s="138">
        <f>'MainStation-OBS'!BB33</f>
        <v>1.28</v>
      </c>
      <c r="P33" s="138">
        <f>'MainStation-OBS'!BD33</f>
        <v>1.28</v>
      </c>
      <c r="Q33" s="138">
        <f>'MainStation-OBS'!BF33</f>
        <v>1.27</v>
      </c>
      <c r="R33" s="138">
        <f>'MainStation-OBS'!BH33</f>
        <v>1.26</v>
      </c>
      <c r="S33" s="138">
        <f>'MainStation-OBS'!BJ33</f>
        <v>1.23</v>
      </c>
      <c r="T33" s="138">
        <f>'MainStation-OBS'!BL33</f>
        <v>1.1599999999999999</v>
      </c>
      <c r="U33" s="138">
        <f>'MainStation-OBS'!BN33</f>
        <v>0</v>
      </c>
      <c r="V33" s="138">
        <f>'MainStation-OBS'!BP33</f>
        <v>0</v>
      </c>
    </row>
    <row r="34" spans="1:22">
      <c r="D34">
        <v>32</v>
      </c>
      <c r="E34">
        <f>'MainStation-OBS'!AH34</f>
        <v>0</v>
      </c>
      <c r="F34">
        <f>'MainStation-OBS'!AJ34</f>
        <v>0</v>
      </c>
      <c r="G34">
        <f>'MainStation-OBS'!AL34</f>
        <v>0</v>
      </c>
      <c r="H34">
        <f>'MainStation-OBS'!AN34</f>
        <v>0</v>
      </c>
      <c r="I34">
        <f>'MainStation-OBS'!AP34</f>
        <v>0</v>
      </c>
      <c r="N34" s="138"/>
      <c r="O34" s="138"/>
      <c r="P34" s="138"/>
      <c r="Q34" s="138"/>
      <c r="R34" s="138"/>
      <c r="S34" s="138">
        <f>'MainStation-OBS'!BJ34</f>
        <v>0</v>
      </c>
      <c r="T34" s="138">
        <f>'MainStation-OBS'!BL34</f>
        <v>0</v>
      </c>
      <c r="U34" s="138">
        <f>'MainStation-OBS'!BN34</f>
        <v>0</v>
      </c>
      <c r="V34" s="138">
        <f>'MainStation-OBS'!BP34</f>
        <v>0</v>
      </c>
    </row>
    <row r="35" spans="1:22">
      <c r="D35">
        <v>33</v>
      </c>
      <c r="E35">
        <f>'MainStation-OBS'!AH35</f>
        <v>0</v>
      </c>
      <c r="F35">
        <f>'MainStation-OBS'!AJ35</f>
        <v>0</v>
      </c>
      <c r="G35">
        <f>'MainStation-OBS'!AL35</f>
        <v>0</v>
      </c>
      <c r="H35">
        <f>'MainStation-OBS'!AN35</f>
        <v>0</v>
      </c>
      <c r="I35">
        <f>'MainStation-OBS'!AP35</f>
        <v>0</v>
      </c>
      <c r="N35" s="138"/>
      <c r="O35" s="138"/>
      <c r="P35" s="138"/>
      <c r="Q35" s="138"/>
      <c r="R35" s="138"/>
      <c r="S35" s="138">
        <f>'MainStation-OBS'!BJ35</f>
        <v>0</v>
      </c>
      <c r="T35" s="138">
        <f>'MainStation-OBS'!BL35</f>
        <v>0</v>
      </c>
      <c r="U35" s="138">
        <f>'MainStation-OBS'!BN35</f>
        <v>0</v>
      </c>
      <c r="V35" s="138">
        <f>'MainStation-OBS'!BP35</f>
        <v>0</v>
      </c>
    </row>
    <row r="36" spans="1:22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'MainStation-OBS'!AJ36</f>
        <v>0</v>
      </c>
      <c r="G36">
        <f>'MainStation-OBS'!AL36</f>
        <v>0</v>
      </c>
      <c r="H36">
        <f>'MainStation-OBS'!AN36</f>
        <v>0</v>
      </c>
      <c r="I36">
        <f>'MainStation-OBS'!AP36</f>
        <v>0</v>
      </c>
      <c r="N36" s="138"/>
      <c r="O36" s="138"/>
      <c r="P36" s="138"/>
      <c r="Q36" s="138"/>
      <c r="R36" s="138"/>
      <c r="S36" s="138">
        <f>'MainStation-OBS'!BJ36</f>
        <v>0</v>
      </c>
      <c r="T36" s="138">
        <f>'MainStation-OBS'!BL36</f>
        <v>0</v>
      </c>
      <c r="U36" s="138">
        <f>'MainStation-OBS'!BN36</f>
        <v>0</v>
      </c>
      <c r="V36" s="138">
        <f>'MainStation-OBS'!BP36</f>
        <v>0</v>
      </c>
    </row>
    <row r="37" spans="1:22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'MainStation-OBS'!AH37</f>
        <v>2.63</v>
      </c>
      <c r="F37">
        <f>'MainStation-OBS'!AJ37</f>
        <v>2.64</v>
      </c>
      <c r="G37">
        <f>'MainStation-OBS'!AL37</f>
        <v>2.64</v>
      </c>
      <c r="H37">
        <f>'MainStation-OBS'!AN37</f>
        <v>2.64</v>
      </c>
      <c r="I37">
        <f>'MainStation-OBS'!AP37</f>
        <v>2.65</v>
      </c>
      <c r="J37">
        <f>'MainStation-OBS'!AR37</f>
        <v>2.62</v>
      </c>
      <c r="K37">
        <f>'MainStation-OBS'!AT37</f>
        <v>2.6</v>
      </c>
      <c r="L37">
        <f>'MainStation-OBS'!AV37</f>
        <v>2.58</v>
      </c>
      <c r="M37">
        <f>'MainStation-OBS'!AX37</f>
        <v>2.58</v>
      </c>
      <c r="N37" s="138">
        <f>'MainStation-OBS'!AZ37</f>
        <v>2.5299999999999998</v>
      </c>
      <c r="O37" s="138">
        <f>'MainStation-OBS'!BB37</f>
        <v>2.4900000000000002</v>
      </c>
      <c r="P37" s="138">
        <f>'MainStation-OBS'!BD37</f>
        <v>2.48</v>
      </c>
      <c r="Q37" s="138">
        <f>'MainStation-OBS'!BF37</f>
        <v>2.44</v>
      </c>
      <c r="R37" s="138">
        <f>'MainStation-OBS'!BH37</f>
        <v>2.4</v>
      </c>
      <c r="S37" s="138">
        <f>'MainStation-OBS'!BJ37</f>
        <v>2.23</v>
      </c>
      <c r="T37" s="138">
        <f>'MainStation-OBS'!BL37</f>
        <v>2.02</v>
      </c>
      <c r="U37" s="138" t="str">
        <f>'MainStation-OBS'!BN37</f>
        <v>master station only inside</v>
      </c>
      <c r="V37" s="138">
        <f>'MainStation-OBS'!BP37</f>
        <v>0</v>
      </c>
    </row>
    <row r="38" spans="1:22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'MainStation-OBS'!AJ38</f>
        <v>2</v>
      </c>
      <c r="G38">
        <f>'MainStation-OBS'!AL38</f>
        <v>0.93</v>
      </c>
      <c r="H38">
        <f>'MainStation-OBS'!AN38</f>
        <v>0.93</v>
      </c>
      <c r="I38">
        <f>'MainStation-OBS'!AP38</f>
        <v>0.93</v>
      </c>
      <c r="J38">
        <f>'MainStation-OBS'!AR38</f>
        <v>0.93</v>
      </c>
      <c r="K38">
        <f>'MainStation-OBS'!AT38</f>
        <v>1.5</v>
      </c>
      <c r="L38">
        <f>'MainStation-OBS'!AV38</f>
        <v>1.53</v>
      </c>
      <c r="M38">
        <f>'MainStation-OBS'!AX38</f>
        <v>1.915</v>
      </c>
      <c r="N38" s="138">
        <f>'MainStation-OBS'!AZ38</f>
        <v>1.895</v>
      </c>
      <c r="O38" s="138">
        <f>'MainStation-OBS'!BB38</f>
        <v>1.875</v>
      </c>
      <c r="P38" s="138">
        <f>'MainStation-OBS'!BD38</f>
        <v>1.855</v>
      </c>
      <c r="Q38" s="138">
        <f>'MainStation-OBS'!BF38</f>
        <v>1.835</v>
      </c>
      <c r="R38" s="138">
        <f>'MainStation-OBS'!BH38</f>
        <v>1.8149999999999999</v>
      </c>
      <c r="S38" s="138">
        <f>'MainStation-OBS'!BJ38</f>
        <v>1.7149999999999999</v>
      </c>
      <c r="T38" s="138">
        <f>'MainStation-OBS'!BL38</f>
        <v>1.5549999999999999</v>
      </c>
      <c r="U38" s="138" t="str">
        <f>'MainStation-OBS'!BN38</f>
        <v>trend gamling</v>
      </c>
      <c r="V38" s="138">
        <f>'MainStation-OBS'!BP38</f>
        <v>0</v>
      </c>
    </row>
    <row r="39" spans="1:22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'MainStation-OBS'!AJ39</f>
        <v>0.89</v>
      </c>
      <c r="G39">
        <f>'MainStation-OBS'!AL39</f>
        <v>1.1000000000000001</v>
      </c>
      <c r="H39">
        <f>'MainStation-OBS'!AN39</f>
        <v>0.64</v>
      </c>
      <c r="I39">
        <f>'MainStation-OBS'!AP39</f>
        <v>0.84</v>
      </c>
      <c r="J39">
        <f>'MainStation-OBS'!AR39</f>
        <v>0.92</v>
      </c>
      <c r="K39">
        <f>'MainStation-OBS'!AT39</f>
        <v>1.1100000000000001</v>
      </c>
      <c r="L39">
        <f>'MainStation-OBS'!AV39</f>
        <v>1.1100000000000001</v>
      </c>
      <c r="M39">
        <f>'MainStation-OBS'!AX39</f>
        <v>1.1299999999999999</v>
      </c>
      <c r="N39" s="138">
        <f>'MainStation-OBS'!AZ39</f>
        <v>1.1200000000000001</v>
      </c>
      <c r="O39" s="138">
        <f>'MainStation-OBS'!BB39</f>
        <v>1.1200000000000001</v>
      </c>
      <c r="P39" s="138">
        <f>'MainStation-OBS'!BD39</f>
        <v>1.1299999999999999</v>
      </c>
      <c r="Q39" s="138">
        <f>'MainStation-OBS'!BF39</f>
        <v>1.1100000000000001</v>
      </c>
      <c r="R39" s="138">
        <f>'MainStation-OBS'!BH39</f>
        <v>1.1000000000000001</v>
      </c>
      <c r="S39" s="138">
        <f>'MainStation-OBS'!BJ39</f>
        <v>1.04</v>
      </c>
      <c r="T39" s="138">
        <f>'MainStation-OBS'!BL39</f>
        <v>1.1399999999999999</v>
      </c>
      <c r="U39" s="138">
        <f>'MainStation-OBS'!BN39</f>
        <v>0</v>
      </c>
      <c r="V39" s="138">
        <f>'MainStation-OBS'!BP39</f>
        <v>0</v>
      </c>
    </row>
    <row r="40" spans="1:22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'MainStation-OBS'!AJ40</f>
        <v>0.8</v>
      </c>
      <c r="G40">
        <f>'MainStation-OBS'!AL40</f>
        <v>1.04</v>
      </c>
      <c r="H40">
        <f>'MainStation-OBS'!AN40</f>
        <v>1.28</v>
      </c>
      <c r="I40">
        <f>'MainStation-OBS'!AP40</f>
        <v>1.24</v>
      </c>
      <c r="J40">
        <f>'MainStation-OBS'!AR40</f>
        <v>1.25</v>
      </c>
      <c r="K40">
        <f>'MainStation-OBS'!AT40</f>
        <v>1.25</v>
      </c>
      <c r="L40">
        <f>'MainStation-OBS'!AV40</f>
        <v>1.25</v>
      </c>
      <c r="M40">
        <f>'MainStation-OBS'!AX40</f>
        <v>1.25</v>
      </c>
      <c r="N40" s="138">
        <f>'MainStation-OBS'!AZ40</f>
        <v>1.25</v>
      </c>
      <c r="O40" s="138">
        <f>'MainStation-OBS'!BB40</f>
        <v>1.25</v>
      </c>
      <c r="P40" s="138">
        <f>'MainStation-OBS'!BD40</f>
        <v>1.25</v>
      </c>
      <c r="Q40" s="138">
        <f>'MainStation-OBS'!BF40</f>
        <v>1.25</v>
      </c>
      <c r="R40" s="138">
        <f>'MainStation-OBS'!BH40</f>
        <v>1.25</v>
      </c>
      <c r="S40" s="138">
        <f>'MainStation-OBS'!BJ40</f>
        <v>1.25</v>
      </c>
      <c r="T40" s="138">
        <f>'MainStation-OBS'!BL40</f>
        <v>1.21</v>
      </c>
      <c r="U40" s="138">
        <f>'MainStation-OBS'!BN40</f>
        <v>0</v>
      </c>
      <c r="V40" s="138">
        <f>'MainStation-OBS'!BP40</f>
        <v>0</v>
      </c>
    </row>
    <row r="41" spans="1:22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'MainStation-OBS'!AJ41</f>
        <v>0.57999999999999996</v>
      </c>
      <c r="G41">
        <f>'MainStation-OBS'!AL41</f>
        <v>0.76</v>
      </c>
      <c r="H41">
        <f>'MainStation-OBS'!AN41</f>
        <v>0.99</v>
      </c>
      <c r="I41">
        <f>'MainStation-OBS'!AP41</f>
        <v>1.22</v>
      </c>
      <c r="J41">
        <f>'MainStation-OBS'!AR41</f>
        <v>1.31</v>
      </c>
      <c r="K41">
        <f>'MainStation-OBS'!AT41</f>
        <v>1.35</v>
      </c>
      <c r="L41">
        <f>'MainStation-OBS'!AV41</f>
        <v>1.37</v>
      </c>
      <c r="M41">
        <f>'MainStation-OBS'!AX41</f>
        <v>1.42</v>
      </c>
      <c r="N41" s="138">
        <f>'MainStation-OBS'!AZ41</f>
        <v>1.42</v>
      </c>
      <c r="O41" s="138">
        <f>'MainStation-OBS'!BB41</f>
        <v>1.43</v>
      </c>
      <c r="P41" s="138">
        <f>'MainStation-OBS'!BD41</f>
        <v>1.43</v>
      </c>
      <c r="Q41" s="138">
        <f>'MainStation-OBS'!BF41</f>
        <v>1.42</v>
      </c>
      <c r="R41" s="138">
        <f>'MainStation-OBS'!BH41</f>
        <v>1.41</v>
      </c>
      <c r="S41" s="138">
        <f>'MainStation-OBS'!BJ41</f>
        <v>1.41</v>
      </c>
      <c r="T41" s="138">
        <f>'MainStation-OBS'!BL41</f>
        <v>1.41</v>
      </c>
      <c r="U41" s="138">
        <f>'MainStation-OBS'!BN41</f>
        <v>0</v>
      </c>
      <c r="V41" s="138">
        <f>'MainStation-OBS'!BP41</f>
        <v>0</v>
      </c>
    </row>
    <row r="42" spans="1:22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'MainStation-OBS'!AJ42</f>
        <v>1.17</v>
      </c>
      <c r="G42">
        <f>'MainStation-OBS'!AL42</f>
        <v>1.17</v>
      </c>
      <c r="H42">
        <f>'MainStation-OBS'!AN42</f>
        <v>1.17</v>
      </c>
      <c r="I42">
        <f>'MainStation-OBS'!AP42</f>
        <v>1.17</v>
      </c>
      <c r="J42">
        <f>'MainStation-OBS'!AR42</f>
        <v>1.17</v>
      </c>
      <c r="K42">
        <f>'MainStation-OBS'!AT42</f>
        <v>1.17</v>
      </c>
      <c r="L42">
        <f>'MainStation-OBS'!AV42</f>
        <v>1.17</v>
      </c>
      <c r="M42">
        <f>'MainStation-OBS'!AX42</f>
        <v>1.17</v>
      </c>
      <c r="N42" s="138">
        <f>'MainStation-OBS'!AZ42</f>
        <v>1.17</v>
      </c>
      <c r="O42" s="138">
        <f>'MainStation-OBS'!BB42</f>
        <v>1.17</v>
      </c>
      <c r="P42" s="138">
        <f>'MainStation-OBS'!BD42</f>
        <v>1.18</v>
      </c>
      <c r="Q42" s="138">
        <f>'MainStation-OBS'!BF42</f>
        <v>1.18</v>
      </c>
      <c r="R42" s="138">
        <f>'MainStation-OBS'!BH42</f>
        <v>1.2</v>
      </c>
      <c r="S42" s="138">
        <f>'MainStation-OBS'!BJ42</f>
        <v>1.2</v>
      </c>
      <c r="T42" s="138">
        <f>'MainStation-OBS'!BL42</f>
        <v>1.2</v>
      </c>
      <c r="U42" s="138">
        <f>'MainStation-OBS'!BN42</f>
        <v>0</v>
      </c>
      <c r="V42" s="138">
        <f>'MainStation-OBS'!BP42</f>
        <v>0</v>
      </c>
    </row>
    <row r="43" spans="1:22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'MainStation-OBS'!AJ43</f>
        <v>-1.1100000000000001</v>
      </c>
      <c r="G43">
        <f>'MainStation-OBS'!AL43</f>
        <v>-1.1100000000000001</v>
      </c>
      <c r="H43">
        <f>'MainStation-OBS'!AN43</f>
        <v>-1.1100000000000001</v>
      </c>
      <c r="I43">
        <f>'MainStation-OBS'!AP43</f>
        <v>-1.1200000000000001</v>
      </c>
      <c r="J43">
        <f>'MainStation-OBS'!AR43</f>
        <v>-1.1100000000000001</v>
      </c>
      <c r="K43">
        <f>'MainStation-OBS'!AT43</f>
        <v>-0.8</v>
      </c>
      <c r="L43">
        <f>'MainStation-OBS'!AV43</f>
        <v>-0.6</v>
      </c>
      <c r="M43">
        <f>'MainStation-OBS'!AX43</f>
        <v>-0.42</v>
      </c>
      <c r="N43" s="138">
        <f>'MainStation-OBS'!AZ43</f>
        <v>-0.36</v>
      </c>
      <c r="O43" s="138">
        <f>'MainStation-OBS'!BB43</f>
        <v>-0.12</v>
      </c>
      <c r="P43" s="138">
        <f>'MainStation-OBS'!BD43</f>
        <v>-0.2</v>
      </c>
      <c r="Q43" s="138">
        <f>'MainStation-OBS'!BF43</f>
        <v>-0.15</v>
      </c>
      <c r="R43" s="138">
        <f>'MainStation-OBS'!BH43</f>
        <v>0.05</v>
      </c>
      <c r="S43" s="138">
        <f>'MainStation-OBS'!BJ43</f>
        <v>0.15</v>
      </c>
      <c r="T43" s="138">
        <f>'MainStation-OBS'!BL43</f>
        <v>-0.43</v>
      </c>
      <c r="U43" s="138">
        <f>'MainStation-OBS'!BN43</f>
        <v>0</v>
      </c>
      <c r="V43" s="138">
        <f>'MainStation-OBS'!BP43</f>
        <v>0</v>
      </c>
    </row>
    <row r="44" spans="1:22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'MainStation-OBS'!AJ44</f>
        <v>-0.85</v>
      </c>
      <c r="G44">
        <f>'MainStation-OBS'!AL44</f>
        <v>-0.62</v>
      </c>
      <c r="H44">
        <f>'MainStation-OBS'!AN44</f>
        <v>-0.45</v>
      </c>
      <c r="I44">
        <f>'MainStation-OBS'!AP44</f>
        <v>-0.35</v>
      </c>
      <c r="J44">
        <f>'MainStation-OBS'!AR44</f>
        <v>-0.18</v>
      </c>
      <c r="K44">
        <f>'MainStation-OBS'!AT44</f>
        <v>-0.3</v>
      </c>
      <c r="L44">
        <f>'MainStation-OBS'!AV44</f>
        <v>-0.28000000000000003</v>
      </c>
      <c r="M44">
        <f>'MainStation-OBS'!AX44</f>
        <v>-0.2</v>
      </c>
      <c r="N44" s="138">
        <f>'MainStation-OBS'!AZ44</f>
        <v>-0.2</v>
      </c>
      <c r="O44" s="138">
        <f>'MainStation-OBS'!BB44</f>
        <v>-0.1</v>
      </c>
      <c r="P44" s="138">
        <f>'MainStation-OBS'!BD44</f>
        <v>0.23</v>
      </c>
      <c r="Q44" s="138">
        <f>'MainStation-OBS'!BF44</f>
        <v>0.4</v>
      </c>
      <c r="R44" s="138">
        <f>'MainStation-OBS'!BH44</f>
        <v>0.28000000000000003</v>
      </c>
      <c r="S44" s="138">
        <f>'MainStation-OBS'!BJ44</f>
        <v>-0.2</v>
      </c>
      <c r="T44" s="138">
        <f>'MainStation-OBS'!BL44</f>
        <v>-0.1</v>
      </c>
      <c r="U44" s="138">
        <f>'MainStation-OBS'!BN44</f>
        <v>0</v>
      </c>
      <c r="V44" s="138">
        <f>'MainStation-OBS'!BP44</f>
        <v>0</v>
      </c>
    </row>
    <row r="45" spans="1:22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'MainStation-OBS'!AJ45</f>
        <v>1.38</v>
      </c>
      <c r="G45">
        <f>'MainStation-OBS'!AL45</f>
        <v>1.48</v>
      </c>
      <c r="H45">
        <f>'MainStation-OBS'!AN45</f>
        <v>1.59</v>
      </c>
      <c r="I45">
        <f>'MainStation-OBS'!AP45</f>
        <v>1.67</v>
      </c>
      <c r="J45">
        <f>'MainStation-OBS'!AR45</f>
        <v>1.71</v>
      </c>
      <c r="K45">
        <f>'MainStation-OBS'!AT45</f>
        <v>1.72</v>
      </c>
      <c r="L45">
        <f>'MainStation-OBS'!AV45</f>
        <v>1.72</v>
      </c>
      <c r="M45">
        <f>'MainStation-OBS'!AX45</f>
        <v>1.73</v>
      </c>
      <c r="N45" s="138">
        <f>'MainStation-OBS'!AZ45</f>
        <v>1.72</v>
      </c>
      <c r="O45" s="138">
        <f>'MainStation-OBS'!BB45</f>
        <v>1.71</v>
      </c>
      <c r="P45" s="138">
        <f>'MainStation-OBS'!BD45</f>
        <v>1.67</v>
      </c>
      <c r="Q45" s="138">
        <f>'MainStation-OBS'!BF45</f>
        <v>1.63</v>
      </c>
      <c r="R45" s="138">
        <f>'MainStation-OBS'!BH45</f>
        <v>1.59</v>
      </c>
      <c r="S45" s="138">
        <f>'MainStation-OBS'!BJ45</f>
        <v>1.47</v>
      </c>
      <c r="T45" s="138">
        <f>'MainStation-OBS'!BL45</f>
        <v>1.27</v>
      </c>
      <c r="U45" s="138">
        <f>'MainStation-OBS'!BN45</f>
        <v>0</v>
      </c>
      <c r="V45" s="138">
        <f>'MainStation-OBS'!BP45</f>
        <v>0</v>
      </c>
    </row>
    <row r="46" spans="1:22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'MainStation-OBS'!AJ46</f>
        <v>-0.13</v>
      </c>
      <c r="G46">
        <f>'MainStation-OBS'!AL46</f>
        <v>-0.43</v>
      </c>
      <c r="H46">
        <f>'MainStation-OBS'!AN46</f>
        <v>-0.56000000000000005</v>
      </c>
      <c r="I46">
        <f>'MainStation-OBS'!AP46</f>
        <v>-0.6</v>
      </c>
      <c r="J46">
        <f>'MainStation-OBS'!AR46</f>
        <v>-0.49</v>
      </c>
      <c r="K46">
        <f>'MainStation-OBS'!AT46</f>
        <v>0.1</v>
      </c>
      <c r="L46">
        <f>'MainStation-OBS'!AV46</f>
        <v>0.08</v>
      </c>
      <c r="M46">
        <f>'MainStation-OBS'!AX46</f>
        <v>0.4</v>
      </c>
      <c r="N46" s="138">
        <f>'MainStation-OBS'!AZ46</f>
        <v>0.17</v>
      </c>
      <c r="O46" s="138">
        <f>'MainStation-OBS'!BB46</f>
        <v>0.36</v>
      </c>
      <c r="P46" s="138">
        <f>'MainStation-OBS'!BD46</f>
        <v>0.3</v>
      </c>
      <c r="Q46" s="138">
        <f>'MainStation-OBS'!BF46</f>
        <v>0.52</v>
      </c>
      <c r="R46" s="138">
        <f>'MainStation-OBS'!BH46</f>
        <v>0.64</v>
      </c>
      <c r="S46" s="138">
        <f>'MainStation-OBS'!BJ46</f>
        <v>0.3</v>
      </c>
      <c r="T46" s="138">
        <f>'MainStation-OBS'!BL46</f>
        <v>-0.2</v>
      </c>
      <c r="U46" s="138">
        <f>'MainStation-OBS'!BN46</f>
        <v>0</v>
      </c>
      <c r="V46" s="138">
        <f>'MainStation-OBS'!BP46</f>
        <v>0</v>
      </c>
    </row>
    <row r="47" spans="1:22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'MainStation-OBS'!AJ47</f>
        <v>0</v>
      </c>
      <c r="G47">
        <f>'MainStation-OBS'!AL47</f>
        <v>0</v>
      </c>
      <c r="H47">
        <f>'MainStation-OBS'!AN47</f>
        <v>0</v>
      </c>
      <c r="I47">
        <f>'MainStation-OBS'!AP47</f>
        <v>0</v>
      </c>
      <c r="J47">
        <f>'MainStation-OBS'!AR47</f>
        <v>1.18</v>
      </c>
      <c r="K47">
        <f>'MainStation-OBS'!AT47</f>
        <v>1.19</v>
      </c>
      <c r="L47">
        <f>'MainStation-OBS'!AV47</f>
        <v>1.2</v>
      </c>
      <c r="M47">
        <f>'MainStation-OBS'!AX47</f>
        <v>1.21</v>
      </c>
      <c r="N47" s="138">
        <f>'MainStation-OBS'!AZ47</f>
        <v>1.2</v>
      </c>
      <c r="O47" s="138">
        <f>'MainStation-OBS'!BB47</f>
        <v>1.21</v>
      </c>
      <c r="P47" s="138">
        <f>'MainStation-OBS'!BD47</f>
        <v>1.1499999999999999</v>
      </c>
      <c r="Q47" s="138">
        <f>'MainStation-OBS'!BF47</f>
        <v>1.1499999999999999</v>
      </c>
      <c r="R47" s="138">
        <f>'MainStation-OBS'!BH47</f>
        <v>1</v>
      </c>
      <c r="S47" s="138">
        <f>'MainStation-OBS'!BJ47</f>
        <v>0.79</v>
      </c>
      <c r="T47" s="138">
        <f>'MainStation-OBS'!BL47</f>
        <v>0.54</v>
      </c>
      <c r="U47" s="138">
        <f>'MainStation-OBS'!BN47</f>
        <v>0</v>
      </c>
      <c r="V47" s="138">
        <f>'MainStation-OBS'!BP47</f>
        <v>0</v>
      </c>
    </row>
    <row r="48" spans="1:22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'MainStation-OBS'!AJ48</f>
        <v>0.4</v>
      </c>
      <c r="G48">
        <f>'MainStation-OBS'!AL48</f>
        <v>0.42</v>
      </c>
      <c r="H48">
        <f>'MainStation-OBS'!AN48</f>
        <v>0.55000000000000004</v>
      </c>
      <c r="I48">
        <f>'MainStation-OBS'!AP48</f>
        <v>0.73</v>
      </c>
      <c r="J48">
        <f>'MainStation-OBS'!AR48</f>
        <v>0.82</v>
      </c>
      <c r="K48">
        <f>'MainStation-OBS'!AT48</f>
        <v>0.88</v>
      </c>
      <c r="L48">
        <f>'MainStation-OBS'!AV48</f>
        <v>0.94</v>
      </c>
      <c r="M48">
        <f>'MainStation-OBS'!AX48</f>
        <v>0.96</v>
      </c>
      <c r="N48" s="138">
        <f>'MainStation-OBS'!AZ48</f>
        <v>0.97</v>
      </c>
      <c r="O48" s="138">
        <f>'MainStation-OBS'!BB48</f>
        <v>0.98</v>
      </c>
      <c r="P48" s="138">
        <f>'MainStation-OBS'!BD48</f>
        <v>0.98</v>
      </c>
      <c r="Q48" s="138">
        <f>'MainStation-OBS'!BF48</f>
        <v>0.94</v>
      </c>
      <c r="R48" s="138">
        <f>'MainStation-OBS'!BH48</f>
        <v>0.87</v>
      </c>
      <c r="S48" s="138">
        <f>'MainStation-OBS'!BJ48</f>
        <v>0.78</v>
      </c>
      <c r="T48" s="138">
        <f>'MainStation-OBS'!BL48</f>
        <v>0.55000000000000004</v>
      </c>
      <c r="U48" s="138">
        <f>'MainStation-OBS'!BN48</f>
        <v>0</v>
      </c>
      <c r="V48" s="138">
        <f>'MainStation-OBS'!BP48</f>
        <v>0</v>
      </c>
    </row>
    <row r="49" spans="1:22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'MainStation-OBS'!AJ49</f>
        <v>1.35</v>
      </c>
      <c r="G49">
        <f>'MainStation-OBS'!AL49</f>
        <v>1.4</v>
      </c>
      <c r="H49">
        <f>'MainStation-OBS'!AN49</f>
        <v>1.51</v>
      </c>
      <c r="I49">
        <f>'MainStation-OBS'!AP49</f>
        <v>1.6</v>
      </c>
      <c r="J49">
        <f>'MainStation-OBS'!AR49</f>
        <v>1.63</v>
      </c>
      <c r="K49">
        <f>'MainStation-OBS'!AT49</f>
        <v>1.65</v>
      </c>
      <c r="L49">
        <f>'MainStation-OBS'!AV49</f>
        <v>1.63</v>
      </c>
      <c r="M49">
        <f>'MainStation-OBS'!AX49</f>
        <v>1.61</v>
      </c>
      <c r="N49" s="138">
        <f>'MainStation-OBS'!AZ49</f>
        <v>1.59</v>
      </c>
      <c r="O49" s="138">
        <f>'MainStation-OBS'!BB49</f>
        <v>1.56</v>
      </c>
      <c r="P49" s="138">
        <f>'MainStation-OBS'!BD49</f>
        <v>1.52</v>
      </c>
      <c r="Q49" s="138">
        <f>'MainStation-OBS'!BF49</f>
        <v>1.46</v>
      </c>
      <c r="R49" s="138">
        <f>'MainStation-OBS'!BH49</f>
        <v>1.39</v>
      </c>
      <c r="S49" s="138">
        <f>'MainStation-OBS'!BJ49</f>
        <v>1.24</v>
      </c>
      <c r="T49" s="138">
        <f>'MainStation-OBS'!BL49</f>
        <v>1.08</v>
      </c>
      <c r="U49" s="138">
        <f>'MainStation-OBS'!BN49</f>
        <v>0</v>
      </c>
      <c r="V49" s="138">
        <f>'MainStation-OBS'!BP49</f>
        <v>0</v>
      </c>
    </row>
    <row r="50" spans="1:22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'MainStation-OBS'!AH50</f>
        <v>0</v>
      </c>
      <c r="F50">
        <f>'MainStation-OBS'!AJ50</f>
        <v>0</v>
      </c>
      <c r="G50">
        <f>'MainStation-OBS'!AL50</f>
        <v>1</v>
      </c>
      <c r="H50">
        <f>'MainStation-OBS'!AN50</f>
        <v>1</v>
      </c>
      <c r="I50">
        <f>'MainStation-OBS'!AP50</f>
        <v>1</v>
      </c>
      <c r="K50">
        <f>'MainStation-OBS'!AT50</f>
        <v>2.2999999999999998</v>
      </c>
      <c r="L50">
        <f>'MainStation-OBS'!AV50</f>
        <v>2.2999999999999998</v>
      </c>
      <c r="M50">
        <f>'MainStation-OBS'!AX50</f>
        <v>2.27</v>
      </c>
      <c r="N50" s="138">
        <f>'MainStation-OBS'!AZ50</f>
        <v>2.2999999999999998</v>
      </c>
      <c r="O50" s="138">
        <f>'MainStation-OBS'!BB50</f>
        <v>2.34</v>
      </c>
      <c r="P50" s="138">
        <f>'MainStation-OBS'!BD50</f>
        <v>2.2999999999999998</v>
      </c>
      <c r="Q50" s="138">
        <f>'MainStation-OBS'!BF50</f>
        <v>2.2599999999999998</v>
      </c>
      <c r="R50" s="138">
        <f>'MainStation-OBS'!BH50</f>
        <v>2.2199999999999998</v>
      </c>
      <c r="S50" s="138">
        <f>'MainStation-OBS'!BJ50</f>
        <v>2.0699999999999998</v>
      </c>
      <c r="T50" s="138">
        <f>'MainStation-OBS'!BL50</f>
        <v>2.0499999999999998</v>
      </c>
      <c r="U50" s="138" t="str">
        <f>'MainStation-OBS'!BN50</f>
        <v>master station only inside</v>
      </c>
      <c r="V50" s="138">
        <f>'MainStation-OBS'!BP50</f>
        <v>0</v>
      </c>
    </row>
    <row r="51" spans="1:22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'MainStation-OBS'!AJ51</f>
        <v>0</v>
      </c>
      <c r="G51">
        <f>'MainStation-OBS'!AL51</f>
        <v>0.1</v>
      </c>
      <c r="H51">
        <f>'MainStation-OBS'!AN51</f>
        <v>-0.18</v>
      </c>
      <c r="I51">
        <f>'MainStation-OBS'!AP51</f>
        <v>-0.2</v>
      </c>
      <c r="J51">
        <f>'MainStation-OBS'!AR51</f>
        <v>0.2</v>
      </c>
      <c r="K51">
        <f>'MainStation-OBS'!AT51</f>
        <v>0.24</v>
      </c>
      <c r="L51">
        <f>'MainStation-OBS'!AV51</f>
        <v>0.28000000000000003</v>
      </c>
      <c r="M51">
        <f>'MainStation-OBS'!AX51</f>
        <v>0.35</v>
      </c>
      <c r="N51" s="138">
        <f>'MainStation-OBS'!AZ51</f>
        <v>0.4</v>
      </c>
      <c r="O51" s="138">
        <f>'MainStation-OBS'!BB51</f>
        <v>0.57999999999999996</v>
      </c>
      <c r="P51" s="138">
        <f>'MainStation-OBS'!BD51</f>
        <v>0.18</v>
      </c>
      <c r="Q51" s="138">
        <f>'MainStation-OBS'!BF51</f>
        <v>0.22</v>
      </c>
      <c r="R51" s="138">
        <f>'MainStation-OBS'!BH51</f>
        <v>0.15</v>
      </c>
      <c r="S51" s="138">
        <f>'MainStation-OBS'!BJ51</f>
        <v>0.04</v>
      </c>
      <c r="T51" s="138">
        <f>'MainStation-OBS'!BL51</f>
        <v>0.28000000000000003</v>
      </c>
      <c r="U51" s="138">
        <f>'MainStation-OBS'!BN51</f>
        <v>0</v>
      </c>
      <c r="V51" s="138">
        <f>'MainStation-OBS'!BP51</f>
        <v>0</v>
      </c>
    </row>
    <row r="52" spans="1:22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'MainStation-OBS'!AJ52</f>
        <v>0</v>
      </c>
      <c r="G52">
        <f>'MainStation-OBS'!AL52</f>
        <v>0</v>
      </c>
      <c r="H52">
        <f>'MainStation-OBS'!AN52</f>
        <v>0</v>
      </c>
      <c r="I52">
        <f>'MainStation-OBS'!AP52</f>
        <v>0</v>
      </c>
      <c r="K52">
        <f>'MainStation-OBS'!AT52</f>
        <v>0.41</v>
      </c>
      <c r="L52">
        <f>'MainStation-OBS'!AV52</f>
        <v>0.43</v>
      </c>
      <c r="M52">
        <f>'MainStation-OBS'!AX52</f>
        <v>0.43</v>
      </c>
      <c r="N52" s="138">
        <f>'MainStation-OBS'!AZ52</f>
        <v>0.41</v>
      </c>
      <c r="O52" s="138">
        <f>'MainStation-OBS'!BB52</f>
        <v>0.4</v>
      </c>
      <c r="P52" s="138">
        <f>'MainStation-OBS'!BD52</f>
        <v>0.39</v>
      </c>
      <c r="Q52" s="138">
        <f>'MainStation-OBS'!BF52</f>
        <v>0.39</v>
      </c>
      <c r="R52" s="138">
        <f>'MainStation-OBS'!BH52</f>
        <v>0.38</v>
      </c>
      <c r="S52" s="138">
        <f>'MainStation-OBS'!BJ52</f>
        <v>0.36</v>
      </c>
      <c r="T52" s="138">
        <f>'MainStation-OBS'!BL52</f>
        <v>0.33</v>
      </c>
      <c r="U52" s="138">
        <f>'MainStation-OBS'!BN52</f>
        <v>0</v>
      </c>
      <c r="V52" s="138">
        <f>'MainStation-OBS'!BP52</f>
        <v>0</v>
      </c>
    </row>
    <row r="53" spans="1:22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'MainStation-OBS'!AJ53</f>
        <v>0</v>
      </c>
      <c r="G53">
        <f>'MainStation-OBS'!AL53</f>
        <v>0</v>
      </c>
      <c r="H53">
        <f>'MainStation-OBS'!AN53</f>
        <v>0</v>
      </c>
      <c r="I53">
        <f>'MainStation-OBS'!AP53</f>
        <v>0</v>
      </c>
      <c r="K53">
        <f>'MainStation-OBS'!AT53</f>
        <v>0.46</v>
      </c>
      <c r="L53">
        <f>'MainStation-OBS'!AV53</f>
        <v>0.47</v>
      </c>
      <c r="M53">
        <f>'MainStation-OBS'!AX53</f>
        <v>0.48</v>
      </c>
      <c r="N53" s="138">
        <f>'MainStation-OBS'!AZ53</f>
        <v>0.5</v>
      </c>
      <c r="O53" s="138">
        <f>'MainStation-OBS'!BB53</f>
        <v>0.49</v>
      </c>
      <c r="P53" s="138">
        <f>'MainStation-OBS'!BD53</f>
        <v>0.51</v>
      </c>
      <c r="Q53" s="138">
        <f>'MainStation-OBS'!BF53</f>
        <v>0.51</v>
      </c>
      <c r="R53" s="138">
        <f>'MainStation-OBS'!BH53</f>
        <v>0.53</v>
      </c>
      <c r="S53" s="138">
        <f>'MainStation-OBS'!BJ53</f>
        <v>0.53</v>
      </c>
      <c r="T53" s="138">
        <f>'MainStation-OBS'!BL53</f>
        <v>0.5</v>
      </c>
      <c r="U53" s="138">
        <f>'MainStation-OBS'!BN53</f>
        <v>0</v>
      </c>
      <c r="V53" s="138">
        <f>'MainStation-OBS'!BP53</f>
        <v>0</v>
      </c>
    </row>
    <row r="54" spans="1:22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'MainStation-OBS'!AJ54</f>
        <v>-0.52</v>
      </c>
      <c r="G54">
        <f>'MainStation-OBS'!AL54</f>
        <v>-0.61</v>
      </c>
      <c r="H54">
        <f>'MainStation-OBS'!AN54</f>
        <v>-0.5</v>
      </c>
      <c r="I54">
        <f>'MainStation-OBS'!AP54</f>
        <v>-0.5</v>
      </c>
      <c r="J54">
        <f>'MainStation-OBS'!AR54</f>
        <v>-0.45</v>
      </c>
      <c r="K54">
        <f>'MainStation-OBS'!AT54</f>
        <v>-0.2</v>
      </c>
      <c r="L54">
        <f>'MainStation-OBS'!AV54</f>
        <v>-0.2</v>
      </c>
      <c r="M54">
        <f>'MainStation-OBS'!AX54</f>
        <v>-0.18</v>
      </c>
      <c r="N54" s="138">
        <f>'MainStation-OBS'!AZ54</f>
        <v>-0.22</v>
      </c>
      <c r="O54" s="138">
        <f>'MainStation-OBS'!BB54</f>
        <v>-0.55000000000000004</v>
      </c>
      <c r="P54" s="138">
        <f>'MainStation-OBS'!BD54</f>
        <v>-0.6</v>
      </c>
      <c r="Q54" s="138">
        <f>'MainStation-OBS'!BF54</f>
        <v>-0.56999999999999995</v>
      </c>
      <c r="R54" s="138">
        <f>'MainStation-OBS'!BH54</f>
        <v>-0.49</v>
      </c>
      <c r="S54" s="138">
        <f>'MainStation-OBS'!BJ54</f>
        <v>-0.6</v>
      </c>
      <c r="T54" s="138">
        <f>'MainStation-OBS'!BL54</f>
        <v>-0.6</v>
      </c>
      <c r="U54" s="138">
        <f>'MainStation-OBS'!BN54</f>
        <v>0</v>
      </c>
      <c r="V54" s="138">
        <f>'MainStation-OBS'!BP54</f>
        <v>0</v>
      </c>
    </row>
    <row r="55" spans="1:22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'MainStation-OBS'!AH55</f>
        <v>2.63</v>
      </c>
      <c r="F55">
        <f>'MainStation-OBS'!AJ55</f>
        <v>2.64</v>
      </c>
      <c r="G55">
        <f>'MainStation-OBS'!AL55</f>
        <v>2.64</v>
      </c>
      <c r="H55">
        <f>'MainStation-OBS'!AN55</f>
        <v>2.64</v>
      </c>
      <c r="I55">
        <f>'MainStation-OBS'!AP55</f>
        <v>2.65</v>
      </c>
      <c r="J55">
        <f>'MainStation-OBS'!AR55</f>
        <v>2.62</v>
      </c>
      <c r="K55">
        <f>'MainStation-OBS'!AT55</f>
        <v>2.6</v>
      </c>
      <c r="L55">
        <f>'MainStation-OBS'!AV55</f>
        <v>2.58</v>
      </c>
      <c r="M55">
        <f>'MainStation-OBS'!AX55</f>
        <v>2.58</v>
      </c>
      <c r="N55" s="138">
        <f>'MainStation-OBS'!AZ55</f>
        <v>2.5299999999999998</v>
      </c>
      <c r="O55" s="138">
        <f>'MainStation-OBS'!BB55</f>
        <v>2.4900000000000002</v>
      </c>
      <c r="P55" s="138">
        <f>'MainStation-OBS'!BD55</f>
        <v>2.48</v>
      </c>
      <c r="Q55" s="138">
        <f>'MainStation-OBS'!BF55</f>
        <v>2.44</v>
      </c>
      <c r="R55" s="138">
        <f>'MainStation-OBS'!BH55</f>
        <v>2.4</v>
      </c>
      <c r="S55" s="138">
        <f>'MainStation-OBS'!BJ55</f>
        <v>2.23</v>
      </c>
      <c r="T55" s="138">
        <f>'MainStation-OBS'!BL55</f>
        <v>2.02</v>
      </c>
      <c r="U55" s="138" t="str">
        <f>'MainStation-OBS'!BN55</f>
        <v>copy outside</v>
      </c>
      <c r="V55" s="138">
        <f>'MainStation-OBS'!BP55</f>
        <v>0</v>
      </c>
    </row>
    <row r="56" spans="1:22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'MainStation-OBS'!AH56</f>
        <v>0</v>
      </c>
      <c r="F56">
        <f>'MainStation-OBS'!AJ56</f>
        <v>0</v>
      </c>
      <c r="G56">
        <f>'MainStation-OBS'!AL56</f>
        <v>1</v>
      </c>
      <c r="H56">
        <f>'MainStation-OBS'!AN56</f>
        <v>1</v>
      </c>
      <c r="I56">
        <f>'MainStation-OBS'!AP56</f>
        <v>1</v>
      </c>
      <c r="J56">
        <f>'MainStation-OBS'!AR56</f>
        <v>1</v>
      </c>
      <c r="K56">
        <f>'MainStation-OBS'!AT56</f>
        <v>2.2999999999999998</v>
      </c>
      <c r="L56">
        <f>'MainStation-OBS'!AV56</f>
        <v>2.2999999999999998</v>
      </c>
      <c r="M56">
        <f>'MainStation-OBS'!AX56</f>
        <v>2.27</v>
      </c>
      <c r="N56" s="138">
        <f>'MainStation-OBS'!AZ56</f>
        <v>2.25</v>
      </c>
      <c r="O56" s="138">
        <f>'MainStation-OBS'!BB56</f>
        <v>2.17</v>
      </c>
      <c r="P56" s="138">
        <f>'MainStation-OBS'!BD56</f>
        <v>2.13</v>
      </c>
      <c r="Q56" s="138">
        <f>'MainStation-OBS'!BF56</f>
        <v>2.09</v>
      </c>
      <c r="R56" s="138">
        <f>'MainStation-OBS'!BH56</f>
        <v>2.2199999999999998</v>
      </c>
      <c r="S56" s="138">
        <f>'MainStation-OBS'!BJ56</f>
        <v>2.0699999999999998</v>
      </c>
      <c r="T56" s="138">
        <f>'MainStation-OBS'!BL56</f>
        <v>2.0499999999999998</v>
      </c>
      <c r="U56" s="138" t="str">
        <f>'MainStation-OBS'!BN56</f>
        <v>copy outside</v>
      </c>
      <c r="V56" s="138">
        <f>'MainStation-OBS'!BP56</f>
        <v>0</v>
      </c>
    </row>
    <row r="57" spans="1:22">
      <c r="S57" s="138"/>
      <c r="T57" s="138"/>
      <c r="U57" s="138"/>
      <c r="V57" s="138"/>
    </row>
    <row r="58" spans="1:22"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>
        <v>10</v>
      </c>
      <c r="O58">
        <v>11</v>
      </c>
      <c r="P58">
        <v>12</v>
      </c>
      <c r="Q58">
        <v>13</v>
      </c>
      <c r="R58">
        <v>14</v>
      </c>
      <c r="S58">
        <v>17</v>
      </c>
      <c r="T58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58"/>
  <sheetViews>
    <sheetView workbookViewId="0">
      <selection activeCell="A3" sqref="A3"/>
    </sheetView>
  </sheetViews>
  <sheetFormatPr defaultRowHeight="23.25"/>
  <cols>
    <col min="4" max="4" width="33.85546875" bestFit="1" customWidth="1"/>
    <col min="5" max="5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199" t="s">
        <v>386</v>
      </c>
      <c r="E1" t="str">
        <f>'MainStation-OBS'!AH1</f>
        <v>31.10.2011</v>
      </c>
      <c r="F1">
        <f>'MainStation-OBS'!AK1</f>
        <v>0</v>
      </c>
      <c r="G1">
        <f>'MainStation-OBS'!AM1</f>
        <v>0</v>
      </c>
      <c r="H1">
        <f>'MainStation-OBS'!AO1</f>
        <v>0</v>
      </c>
      <c r="I1">
        <f>'MainStation-OBS'!AQ1</f>
        <v>0.8125</v>
      </c>
      <c r="J1">
        <f>'MainStation-OBS'!AS1</f>
        <v>0.27083333333333331</v>
      </c>
      <c r="K1">
        <f>'MainStation-OBS'!AU1</f>
        <v>0.21875</v>
      </c>
      <c r="L1">
        <f>'MainStation-OBS'!AW1</f>
        <v>0.23611111111111113</v>
      </c>
      <c r="M1">
        <f>'MainStation-OBS'!AY1</f>
        <v>0</v>
      </c>
      <c r="N1" s="138">
        <f>'MainStation-OBS'!BA1</f>
        <v>0.20833333333333334</v>
      </c>
      <c r="O1" s="138">
        <f>'MainStation-OBS'!BC1</f>
        <v>0</v>
      </c>
      <c r="P1" s="138">
        <f>'MainStation-OBS'!BE1</f>
        <v>0</v>
      </c>
      <c r="Q1" s="138">
        <f>'MainStation-OBS'!BG1</f>
        <v>6</v>
      </c>
      <c r="R1" s="138">
        <f>'MainStation-OBS'!BI1</f>
        <v>10</v>
      </c>
      <c r="S1" s="138">
        <f>'MainStation-OBS'!BK1</f>
        <v>12</v>
      </c>
      <c r="T1" s="138">
        <f>'MainStation-OBS'!BM1</f>
        <v>14</v>
      </c>
      <c r="U1" s="138">
        <f>'MainStation-OBS'!BO1</f>
        <v>16</v>
      </c>
      <c r="V1" s="138">
        <f>'MainStation-OBS'!BQ1</f>
        <v>18</v>
      </c>
    </row>
    <row r="2" spans="1:22">
      <c r="B2" t="str">
        <f>'MainStation-OBS'!B2</f>
        <v>ด้านเหนือ</v>
      </c>
      <c r="D2" s="191" t="s">
        <v>377</v>
      </c>
      <c r="N2" s="138" t="str">
        <f>'MainStation-OBS'!BA2</f>
        <v>outside</v>
      </c>
      <c r="O2" s="138" t="str">
        <f>'MainStation-OBS'!BC2</f>
        <v>outside</v>
      </c>
      <c r="P2" s="138" t="str">
        <f>'MainStation-OBS'!BE2</f>
        <v>outside</v>
      </c>
      <c r="Q2" s="138" t="str">
        <f>'MainStation-OBS'!BG2</f>
        <v>outside</v>
      </c>
      <c r="R2" s="138" t="str">
        <f>'MainStation-OBS'!BI2</f>
        <v>outside</v>
      </c>
      <c r="S2" s="138">
        <f>'MainStation-OBS'!BK2</f>
        <v>0</v>
      </c>
      <c r="T2" s="138">
        <f>'MainStation-OBS'!BM2</f>
        <v>0</v>
      </c>
      <c r="U2" s="138">
        <f>'MainStation-OBS'!BO2</f>
        <v>0</v>
      </c>
      <c r="V2" s="138">
        <f>'MainStation-OBS'!BQ2</f>
        <v>0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'MainStation-OBS'!AK3</f>
        <v>0</v>
      </c>
      <c r="G3">
        <f>'MainStation-OBS'!AM3</f>
        <v>0</v>
      </c>
      <c r="H3">
        <f>'MainStation-OBS'!AO3</f>
        <v>0</v>
      </c>
      <c r="I3">
        <f>'MainStation-OBS'!AQ3</f>
        <v>0</v>
      </c>
      <c r="J3">
        <f>'MainStation-OBS'!AS3</f>
        <v>0</v>
      </c>
      <c r="K3">
        <f>'MainStation-OBS'!AU3</f>
        <v>0</v>
      </c>
      <c r="L3">
        <f>'MainStation-OBS'!AW3</f>
        <v>0</v>
      </c>
      <c r="M3">
        <f>'MainStation-OBS'!AY3</f>
        <v>0</v>
      </c>
      <c r="N3" s="138">
        <f>'MainStation-OBS'!BA3</f>
        <v>0</v>
      </c>
      <c r="O3" s="138">
        <f>'MainStation-OBS'!BC3</f>
        <v>0</v>
      </c>
      <c r="P3" s="138">
        <f>'MainStation-OBS'!BE3</f>
        <v>0</v>
      </c>
      <c r="Q3" s="138">
        <f>'MainStation-OBS'!BG3</f>
        <v>0</v>
      </c>
      <c r="R3" s="138">
        <f>'MainStation-OBS'!BI3</f>
        <v>0</v>
      </c>
      <c r="S3" s="138">
        <f>'MainStation-OBS'!BK3</f>
        <v>0</v>
      </c>
      <c r="T3" s="138">
        <f>'MainStation-OBS'!BM3</f>
        <v>0</v>
      </c>
      <c r="U3" s="138">
        <f>'MainStation-OBS'!BO3</f>
        <v>0</v>
      </c>
      <c r="V3" s="138">
        <f>'MainStation-OBS'!BQ3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'MainStation-OBS'!AK4</f>
        <v>0</v>
      </c>
      <c r="G4">
        <f>'MainStation-OBS'!AM4</f>
        <v>2.5099999999999998</v>
      </c>
      <c r="H4">
        <f>'MainStation-OBS'!AO4</f>
        <v>2.4</v>
      </c>
      <c r="I4">
        <f>'MainStation-OBS'!AQ4</f>
        <v>2.2200000000000002</v>
      </c>
      <c r="J4">
        <f>'MainStation-OBS'!AS4</f>
        <v>2.2599999999999998</v>
      </c>
      <c r="K4">
        <f>'MainStation-OBS'!AU4</f>
        <v>2.27</v>
      </c>
      <c r="L4">
        <f>'MainStation-OBS'!AW4</f>
        <v>0</v>
      </c>
      <c r="M4">
        <f>'MainStation-OBS'!AY4</f>
        <v>0</v>
      </c>
      <c r="N4" s="138">
        <f>'MainStation-OBS'!BA4</f>
        <v>2.4</v>
      </c>
      <c r="O4" s="138">
        <f>'MainStation-OBS'!BC4</f>
        <v>2.5499999999999998</v>
      </c>
      <c r="P4" s="138">
        <f>'MainStation-OBS'!BE4</f>
        <v>0</v>
      </c>
      <c r="Q4" s="138">
        <f>'MainStation-OBS'!BG4</f>
        <v>0</v>
      </c>
      <c r="R4" s="138">
        <f>'MainStation-OBS'!BI4</f>
        <v>0</v>
      </c>
      <c r="S4" s="138">
        <f>'MainStation-OBS'!BK4</f>
        <v>0</v>
      </c>
      <c r="T4" s="138">
        <f>'MainStation-OBS'!BM4</f>
        <v>0</v>
      </c>
      <c r="U4" s="138">
        <f>'MainStation-OBS'!BO4</f>
        <v>0</v>
      </c>
      <c r="V4" s="138">
        <f>'MainStation-OBS'!BQ4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'MainStation-OBS'!AK5</f>
        <v>0.49</v>
      </c>
      <c r="G5">
        <f>'MainStation-OBS'!AM5</f>
        <v>0.56999999999999995</v>
      </c>
      <c r="H5">
        <f>'MainStation-OBS'!AO5</f>
        <v>0.61</v>
      </c>
      <c r="I5">
        <f>'MainStation-OBS'!AQ5</f>
        <v>0.67</v>
      </c>
      <c r="J5">
        <f>'MainStation-OBS'!AS5</f>
        <v>0.71</v>
      </c>
      <c r="K5">
        <f>'MainStation-OBS'!AU5</f>
        <v>0.77</v>
      </c>
      <c r="L5">
        <f>'MainStation-OBS'!AW5</f>
        <v>0.79</v>
      </c>
      <c r="M5">
        <f>'MainStation-OBS'!AY5</f>
        <v>0.79</v>
      </c>
      <c r="N5" s="138">
        <f>'MainStation-OBS'!BA5</f>
        <v>0.85</v>
      </c>
      <c r="O5" s="138">
        <f>'MainStation-OBS'!BC5</f>
        <v>0.78</v>
      </c>
      <c r="P5" s="138">
        <f>'MainStation-OBS'!BE5</f>
        <v>0.75</v>
      </c>
      <c r="Q5" s="138">
        <f>'MainStation-OBS'!BG5</f>
        <v>0.71</v>
      </c>
      <c r="R5" s="138">
        <f>'MainStation-OBS'!BI5</f>
        <v>0.68</v>
      </c>
      <c r="S5" s="138">
        <f>'MainStation-OBS'!BK5</f>
        <v>0.54</v>
      </c>
      <c r="T5" s="138">
        <f>'MainStation-OBS'!BM5</f>
        <v>0.48</v>
      </c>
      <c r="U5" s="138">
        <f>'MainStation-OBS'!BO5</f>
        <v>0</v>
      </c>
      <c r="V5" s="138">
        <f>'MainStation-OBS'!BQ5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'MainStation-OBS'!AK6</f>
        <v>0</v>
      </c>
      <c r="G6">
        <f>'MainStation-OBS'!AM6</f>
        <v>2.37</v>
      </c>
      <c r="H6">
        <f>'MainStation-OBS'!AO6</f>
        <v>2.25</v>
      </c>
      <c r="I6">
        <f>'MainStation-OBS'!AQ6</f>
        <v>2.0499999999999998</v>
      </c>
      <c r="J6">
        <f>'MainStation-OBS'!AS6</f>
        <v>2.1</v>
      </c>
      <c r="K6">
        <f>'MainStation-OBS'!AU6</f>
        <v>2.12</v>
      </c>
      <c r="L6">
        <f>'MainStation-OBS'!AW6</f>
        <v>0</v>
      </c>
      <c r="M6">
        <f>'MainStation-OBS'!AY6</f>
        <v>0</v>
      </c>
      <c r="N6" s="138">
        <f>'MainStation-OBS'!BA6</f>
        <v>2.2999999999999998</v>
      </c>
      <c r="O6" s="138">
        <f>'MainStation-OBS'!BC6</f>
        <v>2.48</v>
      </c>
      <c r="P6" s="138">
        <f>'MainStation-OBS'!BE6</f>
        <v>0</v>
      </c>
      <c r="Q6" s="138">
        <f>'MainStation-OBS'!BG6</f>
        <v>0</v>
      </c>
      <c r="R6" s="138">
        <f>'MainStation-OBS'!BI6</f>
        <v>0</v>
      </c>
      <c r="S6" s="138">
        <f>'MainStation-OBS'!BK6</f>
        <v>0</v>
      </c>
      <c r="T6" s="138">
        <f>'MainStation-OBS'!BM6</f>
        <v>0</v>
      </c>
      <c r="U6" s="138">
        <f>'MainStation-OBS'!BO6</f>
        <v>0</v>
      </c>
      <c r="V6" s="138">
        <f>'MainStation-OBS'!BQ6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'MainStation-OBS'!AK7</f>
        <v>0</v>
      </c>
      <c r="G7">
        <f>'MainStation-OBS'!AM7</f>
        <v>0</v>
      </c>
      <c r="H7">
        <f>'MainStation-OBS'!AO7</f>
        <v>0</v>
      </c>
      <c r="I7">
        <f>'MainStation-OBS'!AQ7</f>
        <v>0</v>
      </c>
      <c r="J7">
        <f>'MainStation-OBS'!AS7</f>
        <v>0</v>
      </c>
      <c r="K7">
        <f>'MainStation-OBS'!AU7</f>
        <v>0</v>
      </c>
      <c r="L7">
        <f>'MainStation-OBS'!AW7</f>
        <v>0</v>
      </c>
      <c r="M7">
        <f>'MainStation-OBS'!AY7</f>
        <v>0</v>
      </c>
      <c r="N7" s="138">
        <f>'MainStation-OBS'!BA7</f>
        <v>0</v>
      </c>
      <c r="O7" s="138">
        <f>'MainStation-OBS'!BC7</f>
        <v>0</v>
      </c>
      <c r="P7" s="138">
        <f>'MainStation-OBS'!BE7</f>
        <v>0</v>
      </c>
      <c r="Q7" s="138">
        <f>'MainStation-OBS'!BG7</f>
        <v>0</v>
      </c>
      <c r="R7" s="138">
        <f>'MainStation-OBS'!BI7</f>
        <v>0</v>
      </c>
      <c r="S7" s="138">
        <f>'MainStation-OBS'!BK7</f>
        <v>0</v>
      </c>
      <c r="T7" s="138" t="str">
        <f>'MainStation-OBS'!BM7</f>
        <v>น้ำขึ้นเล็กน้อย</v>
      </c>
      <c r="U7" s="138">
        <f>'MainStation-OBS'!BO7</f>
        <v>0</v>
      </c>
      <c r="V7" s="138">
        <f>'MainStation-OBS'!BQ7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'MainStation-OBS'!AK8</f>
        <v>0</v>
      </c>
      <c r="G8">
        <f>'MainStation-OBS'!AM8</f>
        <v>0</v>
      </c>
      <c r="H8">
        <f>'MainStation-OBS'!AO8</f>
        <v>0</v>
      </c>
      <c r="I8">
        <f>'MainStation-OBS'!AQ8</f>
        <v>0</v>
      </c>
      <c r="J8">
        <f>'MainStation-OBS'!AS8</f>
        <v>0</v>
      </c>
      <c r="K8">
        <f>'MainStation-OBS'!AU8</f>
        <v>0</v>
      </c>
      <c r="L8">
        <f>'MainStation-OBS'!AW8</f>
        <v>0</v>
      </c>
      <c r="M8">
        <f>'MainStation-OBS'!AY8</f>
        <v>0</v>
      </c>
      <c r="N8" s="138">
        <f>'MainStation-OBS'!BA8</f>
        <v>0</v>
      </c>
      <c r="O8" s="138">
        <f>'MainStation-OBS'!BC8</f>
        <v>0</v>
      </c>
      <c r="P8" s="138">
        <f>'MainStation-OBS'!BE8</f>
        <v>0</v>
      </c>
      <c r="Q8" s="138">
        <f>'MainStation-OBS'!BG8</f>
        <v>0</v>
      </c>
      <c r="R8" s="138">
        <f>'MainStation-OBS'!BI8</f>
        <v>0</v>
      </c>
      <c r="S8" s="138">
        <f>'MainStation-OBS'!BK8</f>
        <v>0</v>
      </c>
      <c r="T8" s="138" t="str">
        <f>'MainStation-OBS'!BM8</f>
        <v>น้ำขึ้นเล็กน้อย</v>
      </c>
      <c r="U8" s="138">
        <f>'MainStation-OBS'!BO8</f>
        <v>0</v>
      </c>
      <c r="V8" s="138">
        <f>'MainStation-OBS'!BQ8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'MainStation-OBS'!AK9</f>
        <v>0</v>
      </c>
      <c r="G9">
        <f>'MainStation-OBS'!AM9</f>
        <v>0</v>
      </c>
      <c r="H9">
        <f>'MainStation-OBS'!AO9</f>
        <v>0</v>
      </c>
      <c r="I9">
        <f>'MainStation-OBS'!AQ9</f>
        <v>0</v>
      </c>
      <c r="J9">
        <f>'MainStation-OBS'!AS9</f>
        <v>0</v>
      </c>
      <c r="K9">
        <f>'MainStation-OBS'!AU9</f>
        <v>0</v>
      </c>
      <c r="L9">
        <f>'MainStation-OBS'!AW9</f>
        <v>0</v>
      </c>
      <c r="M9">
        <f>'MainStation-OBS'!AY9</f>
        <v>0</v>
      </c>
      <c r="N9" s="138">
        <f>'MainStation-OBS'!BA9</f>
        <v>0</v>
      </c>
      <c r="O9" s="138">
        <f>'MainStation-OBS'!BC9</f>
        <v>0</v>
      </c>
      <c r="P9" s="138">
        <f>'MainStation-OBS'!BE9</f>
        <v>0</v>
      </c>
      <c r="Q9" s="138">
        <f>'MainStation-OBS'!BG9</f>
        <v>0</v>
      </c>
      <c r="R9" s="138">
        <f>'MainStation-OBS'!BI9</f>
        <v>0</v>
      </c>
      <c r="S9" s="138">
        <f>'MainStation-OBS'!BK9</f>
        <v>0</v>
      </c>
      <c r="T9" s="138">
        <f>'MainStation-OBS'!BM9</f>
        <v>0</v>
      </c>
      <c r="U9" s="138">
        <f>'MainStation-OBS'!BO9</f>
        <v>0</v>
      </c>
      <c r="V9" s="138">
        <f>'MainStation-OBS'!BQ9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'MainStation-OBS'!AK10</f>
        <v>0</v>
      </c>
      <c r="G10">
        <f>'MainStation-OBS'!AM10</f>
        <v>0</v>
      </c>
      <c r="H10">
        <f>'MainStation-OBS'!AO10</f>
        <v>0</v>
      </c>
      <c r="I10">
        <f>'MainStation-OBS'!AQ10</f>
        <v>0</v>
      </c>
      <c r="J10">
        <f>'MainStation-OBS'!AS10</f>
        <v>3.5</v>
      </c>
      <c r="K10">
        <f>'MainStation-OBS'!AU10</f>
        <v>3.5</v>
      </c>
      <c r="L10">
        <f>'MainStation-OBS'!AW10</f>
        <v>3.5</v>
      </c>
      <c r="M10">
        <f>'MainStation-OBS'!AY10</f>
        <v>3.48</v>
      </c>
      <c r="N10" s="138">
        <f>'MainStation-OBS'!BA10</f>
        <v>3.46</v>
      </c>
      <c r="O10" s="138">
        <f>'MainStation-OBS'!BC10</f>
        <v>3.44</v>
      </c>
      <c r="P10" s="138">
        <f>'MainStation-OBS'!BE10</f>
        <v>3.42</v>
      </c>
      <c r="Q10" s="138">
        <f>'MainStation-OBS'!BG10</f>
        <v>3.4</v>
      </c>
      <c r="R10" s="138">
        <f>'MainStation-OBS'!BI10</f>
        <v>3.38</v>
      </c>
      <c r="S10" s="138">
        <f>'MainStation-OBS'!BK10</f>
        <v>3.32</v>
      </c>
      <c r="T10" s="138">
        <f>'MainStation-OBS'!BM10</f>
        <v>3.2399999999999998</v>
      </c>
      <c r="U10" s="138">
        <f>'MainStation-OBS'!BO10</f>
        <v>0</v>
      </c>
      <c r="V10" s="138">
        <f>'MainStation-OBS'!BQ10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'MainStation-OBS'!AK11</f>
        <v>0</v>
      </c>
      <c r="G11">
        <f>'MainStation-OBS'!AM11</f>
        <v>1.94</v>
      </c>
      <c r="H11">
        <f>'MainStation-OBS'!AO11</f>
        <v>1.94</v>
      </c>
      <c r="I11">
        <f>'MainStation-OBS'!AQ11</f>
        <v>1.94</v>
      </c>
      <c r="J11">
        <f>'MainStation-OBS'!AS11</f>
        <v>3.5</v>
      </c>
      <c r="K11">
        <f>'MainStation-OBS'!AU11</f>
        <v>3.5</v>
      </c>
      <c r="L11">
        <f>'MainStation-OBS'!AW11</f>
        <v>3.5</v>
      </c>
      <c r="M11">
        <f>'MainStation-OBS'!AY11</f>
        <v>3.48</v>
      </c>
      <c r="N11" s="138">
        <f>'MainStation-OBS'!BA11</f>
        <v>3.46</v>
      </c>
      <c r="O11" s="138">
        <f>'MainStation-OBS'!BC11</f>
        <v>3.44</v>
      </c>
      <c r="P11" s="138">
        <f>'MainStation-OBS'!BE11</f>
        <v>3.42</v>
      </c>
      <c r="Q11" s="138">
        <f>'MainStation-OBS'!BG11</f>
        <v>3.4</v>
      </c>
      <c r="R11" s="138">
        <f>'MainStation-OBS'!BI11</f>
        <v>3.38</v>
      </c>
      <c r="S11" s="138">
        <f>'MainStation-OBS'!BK11</f>
        <v>3.32</v>
      </c>
      <c r="T11" s="138">
        <f>'MainStation-OBS'!BM11</f>
        <v>3.2399999999999998</v>
      </c>
      <c r="U11" s="138">
        <f>'MainStation-OBS'!BO11</f>
        <v>0</v>
      </c>
      <c r="V11" s="138">
        <f>'MainStation-OBS'!BQ11</f>
        <v>0</v>
      </c>
    </row>
    <row r="12" spans="1:22">
      <c r="D12">
        <v>10</v>
      </c>
      <c r="F12">
        <f>'MainStation-OBS'!AK12</f>
        <v>0</v>
      </c>
      <c r="G12">
        <f>'MainStation-OBS'!AM12</f>
        <v>0</v>
      </c>
      <c r="H12">
        <f>'MainStation-OBS'!AO12</f>
        <v>0</v>
      </c>
      <c r="I12">
        <f>'MainStation-OBS'!AQ12</f>
        <v>0</v>
      </c>
      <c r="N12" s="138">
        <f>'MainStation-OBS'!BA12</f>
        <v>0</v>
      </c>
      <c r="O12" s="138">
        <f>'MainStation-OBS'!BC12</f>
        <v>0</v>
      </c>
      <c r="P12" s="138">
        <f>'MainStation-OBS'!BE12</f>
        <v>0</v>
      </c>
      <c r="Q12" s="138">
        <f>'MainStation-OBS'!BG12</f>
        <v>0</v>
      </c>
      <c r="R12" s="138">
        <f>'MainStation-OBS'!BI12</f>
        <v>0</v>
      </c>
      <c r="S12" s="138">
        <f>'MainStation-OBS'!BK12</f>
        <v>0</v>
      </c>
      <c r="T12" s="138">
        <f>'MainStation-OBS'!BM12</f>
        <v>0</v>
      </c>
      <c r="U12" s="138">
        <f>'MainStation-OBS'!BO12</f>
        <v>0</v>
      </c>
      <c r="V12" s="138">
        <f>'MainStation-OBS'!BQ12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'MainStation-OBS'!AK13</f>
        <v>0</v>
      </c>
      <c r="G13">
        <f>'MainStation-OBS'!AM13</f>
        <v>0</v>
      </c>
      <c r="H13">
        <f>'MainStation-OBS'!AO13</f>
        <v>0</v>
      </c>
      <c r="I13">
        <f>'MainStation-OBS'!AQ13</f>
        <v>0</v>
      </c>
      <c r="N13" s="138">
        <f>'MainStation-OBS'!BA13</f>
        <v>0</v>
      </c>
      <c r="O13" s="138">
        <f>'MainStation-OBS'!BC13</f>
        <v>0</v>
      </c>
      <c r="P13" s="138">
        <f>'MainStation-OBS'!BE13</f>
        <v>0</v>
      </c>
      <c r="Q13" s="138">
        <f>'MainStation-OBS'!BG13</f>
        <v>0</v>
      </c>
      <c r="R13" s="138">
        <f>'MainStation-OBS'!BI13</f>
        <v>0</v>
      </c>
      <c r="S13" s="138">
        <f>'MainStation-OBS'!BK13</f>
        <v>0</v>
      </c>
      <c r="T13" s="138">
        <f>'MainStation-OBS'!BM13</f>
        <v>0</v>
      </c>
      <c r="U13" s="138">
        <f>'MainStation-OBS'!BO13</f>
        <v>0</v>
      </c>
      <c r="V13" s="138">
        <f>'MainStation-OBS'!BQ13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'MainStation-OBS'!AK14</f>
        <v>1.92</v>
      </c>
      <c r="G14">
        <f>'MainStation-OBS'!AM14</f>
        <v>2</v>
      </c>
      <c r="H14">
        <f>'MainStation-OBS'!AO14</f>
        <v>2.0499999999999998</v>
      </c>
      <c r="I14">
        <f>'MainStation-OBS'!AQ14</f>
        <v>2.02</v>
      </c>
      <c r="J14">
        <f>'MainStation-OBS'!AS14</f>
        <v>2.04</v>
      </c>
      <c r="K14">
        <f>'MainStation-OBS'!AU14</f>
        <v>2.06</v>
      </c>
      <c r="L14">
        <f>'MainStation-OBS'!AW14</f>
        <v>2.0499999999999998</v>
      </c>
      <c r="M14">
        <f>'MainStation-OBS'!AY14</f>
        <v>2.06</v>
      </c>
      <c r="N14" s="138">
        <f>'MainStation-OBS'!BA14</f>
        <v>2.02</v>
      </c>
      <c r="O14" s="138">
        <f>'MainStation-OBS'!BC14</f>
        <v>2.02</v>
      </c>
      <c r="P14" s="138">
        <f>'MainStation-OBS'!BE14</f>
        <v>2.0099999999999998</v>
      </c>
      <c r="Q14" s="138">
        <f>'MainStation-OBS'!BG14</f>
        <v>1.97</v>
      </c>
      <c r="R14" s="138">
        <f>'MainStation-OBS'!BI14</f>
        <v>1.95</v>
      </c>
      <c r="S14" s="138">
        <f>'MainStation-OBS'!BK14</f>
        <v>1.88</v>
      </c>
      <c r="T14" s="138">
        <f>'MainStation-OBS'!BM14</f>
        <v>1.79</v>
      </c>
      <c r="U14" s="138">
        <f>'MainStation-OBS'!BO14</f>
        <v>0</v>
      </c>
      <c r="V14" s="138">
        <f>'MainStation-OBS'!BQ14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'MainStation-OBS'!AK15</f>
        <v>0</v>
      </c>
      <c r="G15">
        <f>'MainStation-OBS'!AM15</f>
        <v>0.71</v>
      </c>
      <c r="H15">
        <f>'MainStation-OBS'!AO15</f>
        <v>0.76</v>
      </c>
      <c r="I15">
        <f>'MainStation-OBS'!AQ15</f>
        <v>0.84</v>
      </c>
      <c r="J15">
        <f>'MainStation-OBS'!AS15</f>
        <v>0.88</v>
      </c>
      <c r="K15">
        <f>'MainStation-OBS'!AU15</f>
        <v>0.92</v>
      </c>
      <c r="L15">
        <f>'MainStation-OBS'!AW15</f>
        <v>0.97</v>
      </c>
      <c r="M15">
        <f>'MainStation-OBS'!AY15</f>
        <v>1.01</v>
      </c>
      <c r="N15" s="138">
        <f>'MainStation-OBS'!BA15</f>
        <v>1.02</v>
      </c>
      <c r="O15" s="138">
        <f>'MainStation-OBS'!BC15</f>
        <v>1.04</v>
      </c>
      <c r="P15" s="138">
        <f>'MainStation-OBS'!BE15</f>
        <v>1.04</v>
      </c>
      <c r="Q15" s="138">
        <f>'MainStation-OBS'!BG15</f>
        <v>1.03</v>
      </c>
      <c r="R15" s="138">
        <f>'MainStation-OBS'!BI15</f>
        <v>1.02</v>
      </c>
      <c r="S15" s="138">
        <f>'MainStation-OBS'!BK15</f>
        <v>1</v>
      </c>
      <c r="T15" s="138">
        <f>'MainStation-OBS'!BM15</f>
        <v>0.9</v>
      </c>
      <c r="U15" s="138">
        <f>'MainStation-OBS'!BO15</f>
        <v>0</v>
      </c>
      <c r="V15" s="138">
        <f>'MainStation-OBS'!BQ15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'MainStation-OBS'!AK16</f>
        <v>1.5</v>
      </c>
      <c r="G16">
        <f>'MainStation-OBS'!AM16</f>
        <v>1.55</v>
      </c>
      <c r="H16">
        <f>'MainStation-OBS'!AO16</f>
        <v>1.61</v>
      </c>
      <c r="I16">
        <f>'MainStation-OBS'!AQ16</f>
        <v>1.64</v>
      </c>
      <c r="J16">
        <f>'MainStation-OBS'!AS16</f>
        <v>1.65</v>
      </c>
      <c r="K16">
        <f>'MainStation-OBS'!AU16</f>
        <v>1.65</v>
      </c>
      <c r="L16">
        <f>'MainStation-OBS'!AW16</f>
        <v>1.66</v>
      </c>
      <c r="M16">
        <f>'MainStation-OBS'!AY16</f>
        <v>1.65</v>
      </c>
      <c r="N16" s="138">
        <f>'MainStation-OBS'!BA16</f>
        <v>1.65</v>
      </c>
      <c r="O16" s="138">
        <f>'MainStation-OBS'!BC16</f>
        <v>1.64</v>
      </c>
      <c r="P16" s="138">
        <f>'MainStation-OBS'!BE16</f>
        <v>1.63</v>
      </c>
      <c r="Q16" s="138">
        <f>'MainStation-OBS'!BG16</f>
        <v>1.61</v>
      </c>
      <c r="R16" s="138">
        <f>'MainStation-OBS'!BI16</f>
        <v>1.59</v>
      </c>
      <c r="S16" s="138">
        <f>'MainStation-OBS'!BK16</f>
        <v>1.56</v>
      </c>
      <c r="T16" s="138">
        <f>'MainStation-OBS'!BM16</f>
        <v>1.46</v>
      </c>
      <c r="U16" s="138">
        <f>'MainStation-OBS'!BO16</f>
        <v>0</v>
      </c>
      <c r="V16" s="138">
        <f>'MainStation-OBS'!BQ16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'MainStation-OBS'!AK17</f>
        <v>1.72</v>
      </c>
      <c r="G17">
        <f>'MainStation-OBS'!AM17</f>
        <v>1.73</v>
      </c>
      <c r="H17">
        <f>'MainStation-OBS'!AO17</f>
        <v>1.73</v>
      </c>
      <c r="I17">
        <f>'MainStation-OBS'!AQ17</f>
        <v>1.83</v>
      </c>
      <c r="J17">
        <f>'MainStation-OBS'!AS17</f>
        <v>1.81</v>
      </c>
      <c r="K17">
        <f>'MainStation-OBS'!AU17</f>
        <v>1.82</v>
      </c>
      <c r="L17">
        <f>'MainStation-OBS'!AW17</f>
        <v>1.84</v>
      </c>
      <c r="M17">
        <f>'MainStation-OBS'!AY17</f>
        <v>1.85</v>
      </c>
      <c r="N17" s="138">
        <f>'MainStation-OBS'!BA17</f>
        <v>1.85</v>
      </c>
      <c r="O17" s="138">
        <f>'MainStation-OBS'!BC17</f>
        <v>1.83</v>
      </c>
      <c r="P17" s="138">
        <f>'MainStation-OBS'!BE17</f>
        <v>1.82</v>
      </c>
      <c r="Q17" s="138">
        <f>'MainStation-OBS'!BG17</f>
        <v>1.82</v>
      </c>
      <c r="R17" s="138">
        <f>'MainStation-OBS'!BI17</f>
        <v>1.81</v>
      </c>
      <c r="S17" s="138">
        <f>'MainStation-OBS'!BK17</f>
        <v>1.79</v>
      </c>
      <c r="T17" s="138">
        <f>'MainStation-OBS'!BM17</f>
        <v>1.71</v>
      </c>
      <c r="U17" s="138">
        <f>'MainStation-OBS'!BO17</f>
        <v>0</v>
      </c>
      <c r="V17" s="138">
        <f>'MainStation-OBS'!BQ17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'MainStation-OBS'!AK18</f>
        <v>0</v>
      </c>
      <c r="G18">
        <f>'MainStation-OBS'!AM18</f>
        <v>0</v>
      </c>
      <c r="H18">
        <f>'MainStation-OBS'!AO18</f>
        <v>0</v>
      </c>
      <c r="I18">
        <f>'MainStation-OBS'!AQ18</f>
        <v>0</v>
      </c>
      <c r="J18">
        <f>'MainStation-OBS'!AS18</f>
        <v>0</v>
      </c>
      <c r="K18">
        <f>'MainStation-OBS'!AU18</f>
        <v>0</v>
      </c>
      <c r="L18">
        <f>'MainStation-OBS'!AW18</f>
        <v>0</v>
      </c>
      <c r="M18">
        <f>'MainStation-OBS'!AY18</f>
        <v>0</v>
      </c>
      <c r="N18" s="138">
        <f>'MainStation-OBS'!BA18</f>
        <v>0</v>
      </c>
      <c r="O18" s="138">
        <f>'MainStation-OBS'!BC18</f>
        <v>0</v>
      </c>
      <c r="P18" s="138">
        <f>'MainStation-OBS'!BE18</f>
        <v>0</v>
      </c>
      <c r="Q18" s="138">
        <f>'MainStation-OBS'!BG18</f>
        <v>0</v>
      </c>
      <c r="R18" s="138">
        <f>'MainStation-OBS'!BI18</f>
        <v>0</v>
      </c>
      <c r="S18" s="138">
        <f>'MainStation-OBS'!BK18</f>
        <v>0</v>
      </c>
      <c r="T18" s="138">
        <f>'MainStation-OBS'!BM18</f>
        <v>0</v>
      </c>
      <c r="U18" s="138">
        <f>'MainStation-OBS'!BO18</f>
        <v>0</v>
      </c>
      <c r="V18" s="138">
        <f>'MainStation-OBS'!BQ18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'MainStation-OBS'!AK19</f>
        <v>0.5</v>
      </c>
      <c r="G19">
        <f>'MainStation-OBS'!AM19</f>
        <v>0.5</v>
      </c>
      <c r="H19">
        <f>'MainStation-OBS'!AO19</f>
        <v>0.51</v>
      </c>
      <c r="I19">
        <f>'MainStation-OBS'!AQ19</f>
        <v>0.56000000000000005</v>
      </c>
      <c r="J19">
        <f>'MainStation-OBS'!AS19</f>
        <v>0.56000000000000005</v>
      </c>
      <c r="K19">
        <f>'MainStation-OBS'!AU19</f>
        <v>0.61</v>
      </c>
      <c r="L19">
        <f>'MainStation-OBS'!AW19</f>
        <v>0.64</v>
      </c>
      <c r="M19">
        <f>'MainStation-OBS'!AY19</f>
        <v>0.67</v>
      </c>
      <c r="N19" s="138">
        <f>'MainStation-OBS'!BA19</f>
        <v>0.68</v>
      </c>
      <c r="O19" s="138">
        <f>'MainStation-OBS'!BC19</f>
        <v>0.7</v>
      </c>
      <c r="P19" s="138">
        <f>'MainStation-OBS'!BE19</f>
        <v>0.7</v>
      </c>
      <c r="Q19" s="138">
        <f>'MainStation-OBS'!BG19</f>
        <v>0.71</v>
      </c>
      <c r="R19" s="138">
        <f>'MainStation-OBS'!BI19</f>
        <v>0.71</v>
      </c>
      <c r="S19" s="138">
        <f>'MainStation-OBS'!BK19</f>
        <v>0.69</v>
      </c>
      <c r="T19" s="138">
        <f>'MainStation-OBS'!BM19</f>
        <v>0.63</v>
      </c>
      <c r="U19" s="138">
        <f>'MainStation-OBS'!BO19</f>
        <v>0</v>
      </c>
      <c r="V19" s="138">
        <f>'MainStation-OBS'!BQ19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'MainStation-OBS'!AK20</f>
        <v>-1.4</v>
      </c>
      <c r="G20">
        <f>'MainStation-OBS'!AM20</f>
        <v>0</v>
      </c>
      <c r="H20">
        <f>'MainStation-OBS'!AO20</f>
        <v>0</v>
      </c>
      <c r="I20">
        <f>'MainStation-OBS'!AQ20</f>
        <v>0</v>
      </c>
      <c r="J20">
        <f>'MainStation-OBS'!AS20</f>
        <v>0</v>
      </c>
      <c r="K20">
        <f>'MainStation-OBS'!AU20</f>
        <v>0</v>
      </c>
      <c r="L20">
        <f>'MainStation-OBS'!AW20</f>
        <v>0</v>
      </c>
      <c r="M20">
        <f>'MainStation-OBS'!AY20</f>
        <v>0</v>
      </c>
      <c r="N20" s="138">
        <f>'MainStation-OBS'!BA20</f>
        <v>0</v>
      </c>
      <c r="O20" s="138">
        <f>'MainStation-OBS'!BC20</f>
        <v>0</v>
      </c>
      <c r="P20" s="138">
        <f>'MainStation-OBS'!BE20</f>
        <v>0</v>
      </c>
      <c r="Q20" s="138">
        <f>'MainStation-OBS'!BG20</f>
        <v>0</v>
      </c>
      <c r="R20" s="138">
        <f>'MainStation-OBS'!BI20</f>
        <v>0</v>
      </c>
      <c r="S20" s="138">
        <f>'MainStation-OBS'!BK20</f>
        <v>0</v>
      </c>
      <c r="T20" s="138">
        <f>'MainStation-OBS'!BM20</f>
        <v>0</v>
      </c>
      <c r="U20" s="138">
        <f>'MainStation-OBS'!BO20</f>
        <v>0</v>
      </c>
      <c r="V20" s="138">
        <f>'MainStation-OBS'!BQ20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'MainStation-OBS'!AK21</f>
        <v>1.36</v>
      </c>
      <c r="G21">
        <f>'MainStation-OBS'!AM21</f>
        <v>1.42</v>
      </c>
      <c r="H21">
        <f>'MainStation-OBS'!AO21</f>
        <v>1.37</v>
      </c>
      <c r="I21">
        <f>'MainStation-OBS'!AQ21</f>
        <v>1.41</v>
      </c>
      <c r="J21">
        <f>'MainStation-OBS'!AS21</f>
        <v>1.39</v>
      </c>
      <c r="K21">
        <f>'MainStation-OBS'!AU21</f>
        <v>1.43</v>
      </c>
      <c r="L21">
        <f>'MainStation-OBS'!AW21</f>
        <v>1.44</v>
      </c>
      <c r="M21">
        <f>'MainStation-OBS'!AY21</f>
        <v>1.43</v>
      </c>
      <c r="N21" s="138">
        <f>'MainStation-OBS'!BA21</f>
        <v>1.42</v>
      </c>
      <c r="O21" s="138">
        <f>'MainStation-OBS'!BC21</f>
        <v>1.41</v>
      </c>
      <c r="P21" s="138">
        <f>'MainStation-OBS'!BE21</f>
        <v>0</v>
      </c>
      <c r="Q21" s="138">
        <f>'MainStation-OBS'!BG21</f>
        <v>0</v>
      </c>
      <c r="R21" s="138">
        <f>'MainStation-OBS'!BI21</f>
        <v>1.4</v>
      </c>
      <c r="S21" s="138">
        <f>'MainStation-OBS'!BK21</f>
        <v>1.38</v>
      </c>
      <c r="T21" s="138">
        <f>'MainStation-OBS'!BM21</f>
        <v>1.3</v>
      </c>
      <c r="U21" s="138">
        <f>'MainStation-OBS'!BO21</f>
        <v>0</v>
      </c>
      <c r="V21" s="138">
        <f>'MainStation-OBS'!BQ21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'MainStation-OBS'!AK22</f>
        <v>0</v>
      </c>
      <c r="G22">
        <f>'MainStation-OBS'!AM22</f>
        <v>0</v>
      </c>
      <c r="H22">
        <f>'MainStation-OBS'!AO22</f>
        <v>0</v>
      </c>
      <c r="I22">
        <f>'MainStation-OBS'!AQ22</f>
        <v>0</v>
      </c>
      <c r="J22">
        <f>'MainStation-OBS'!AS22</f>
        <v>0</v>
      </c>
      <c r="K22">
        <f>'MainStation-OBS'!AU22</f>
        <v>0</v>
      </c>
      <c r="L22">
        <f>'MainStation-OBS'!AW22</f>
        <v>0</v>
      </c>
      <c r="M22">
        <f>'MainStation-OBS'!AY22</f>
        <v>0</v>
      </c>
      <c r="N22" s="138">
        <f>'MainStation-OBS'!BA22</f>
        <v>0</v>
      </c>
      <c r="O22" s="138">
        <f>'MainStation-OBS'!BC22</f>
        <v>0</v>
      </c>
      <c r="P22" s="138">
        <f>'MainStation-OBS'!BE22</f>
        <v>0</v>
      </c>
      <c r="Q22" s="138">
        <f>'MainStation-OBS'!BG22</f>
        <v>0</v>
      </c>
      <c r="R22" s="138">
        <f>'MainStation-OBS'!BI22</f>
        <v>0</v>
      </c>
      <c r="S22" s="138">
        <f>'MainStation-OBS'!BK22</f>
        <v>0</v>
      </c>
      <c r="T22" s="138">
        <f>'MainStation-OBS'!BM22</f>
        <v>0</v>
      </c>
      <c r="U22" s="138">
        <f>'MainStation-OBS'!BO22</f>
        <v>0</v>
      </c>
      <c r="V22" s="138">
        <f>'MainStation-OBS'!BQ22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'MainStation-OBS'!AK23</f>
        <v>0</v>
      </c>
      <c r="G23">
        <f>'MainStation-OBS'!AM23</f>
        <v>0</v>
      </c>
      <c r="H23">
        <f>'MainStation-OBS'!AO23</f>
        <v>-0.27</v>
      </c>
      <c r="I23">
        <f>'MainStation-OBS'!AQ23</f>
        <v>-0.27</v>
      </c>
      <c r="J23">
        <f>'MainStation-OBS'!AS23</f>
        <v>-0.13</v>
      </c>
      <c r="K23">
        <f>'MainStation-OBS'!AU23</f>
        <v>-0.11</v>
      </c>
      <c r="L23">
        <f>'MainStation-OBS'!AW23</f>
        <v>-0.08</v>
      </c>
      <c r="M23">
        <f>'MainStation-OBS'!AY23</f>
        <v>-0.1</v>
      </c>
      <c r="N23" s="138">
        <f>'MainStation-OBS'!BA23</f>
        <v>-0.04</v>
      </c>
      <c r="O23" s="138">
        <f>'MainStation-OBS'!BC23</f>
        <v>-0.05</v>
      </c>
      <c r="P23" s="138">
        <f>'MainStation-OBS'!BE23</f>
        <v>-0.05</v>
      </c>
      <c r="Q23" s="138">
        <f>'MainStation-OBS'!BG23</f>
        <v>-0.08</v>
      </c>
      <c r="R23" s="138">
        <f>'MainStation-OBS'!BI23</f>
        <v>-0.11</v>
      </c>
      <c r="S23" s="138">
        <f>'MainStation-OBS'!BK23</f>
        <v>-0.08</v>
      </c>
      <c r="T23" s="138">
        <f>'MainStation-OBS'!BM23</f>
        <v>-0.09</v>
      </c>
      <c r="U23" s="138">
        <f>'MainStation-OBS'!BO23</f>
        <v>0</v>
      </c>
      <c r="V23" s="138">
        <f>'MainStation-OBS'!BQ23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'MainStation-OBS'!AK24</f>
        <v>0</v>
      </c>
      <c r="G24">
        <f>'MainStation-OBS'!AM24</f>
        <v>0.2</v>
      </c>
      <c r="H24">
        <f>'MainStation-OBS'!AO24</f>
        <v>0.21</v>
      </c>
      <c r="I24">
        <f>'MainStation-OBS'!AQ24</f>
        <v>0.25</v>
      </c>
      <c r="J24">
        <f>'MainStation-OBS'!AS24</f>
        <v>0.28000000000000003</v>
      </c>
      <c r="K24">
        <f>'MainStation-OBS'!AU24</f>
        <v>0.31</v>
      </c>
      <c r="L24">
        <f>'MainStation-OBS'!AW24</f>
        <v>0.34</v>
      </c>
      <c r="M24">
        <f>'MainStation-OBS'!AY24</f>
        <v>0.36</v>
      </c>
      <c r="N24" s="138">
        <f>'MainStation-OBS'!BA24</f>
        <v>0.38</v>
      </c>
      <c r="O24" s="138">
        <f>'MainStation-OBS'!BC24</f>
        <v>0.41</v>
      </c>
      <c r="P24" s="138">
        <f>'MainStation-OBS'!BE24</f>
        <v>0.43</v>
      </c>
      <c r="Q24" s="138">
        <f>'MainStation-OBS'!BG24</f>
        <v>0.44</v>
      </c>
      <c r="R24" s="138">
        <f>'MainStation-OBS'!BI24</f>
        <v>0.45</v>
      </c>
      <c r="S24" s="138">
        <f>'MainStation-OBS'!BK24</f>
        <v>0.45</v>
      </c>
      <c r="T24" s="138">
        <f>'MainStation-OBS'!BM24</f>
        <v>0.4</v>
      </c>
      <c r="U24" s="138">
        <f>'MainStation-OBS'!BO24</f>
        <v>0</v>
      </c>
      <c r="V24" s="138">
        <f>'MainStation-OBS'!BQ24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'MainStation-OBS'!AK25</f>
        <v>0</v>
      </c>
      <c r="G25">
        <f>'MainStation-OBS'!AM25</f>
        <v>0</v>
      </c>
      <c r="H25">
        <f>'MainStation-OBS'!AO25</f>
        <v>0</v>
      </c>
      <c r="I25">
        <f>'MainStation-OBS'!AQ25</f>
        <v>0</v>
      </c>
      <c r="J25">
        <f>'MainStation-OBS'!AS25</f>
        <v>0</v>
      </c>
      <c r="K25">
        <f>'MainStation-OBS'!AU25</f>
        <v>0</v>
      </c>
      <c r="L25">
        <f>'MainStation-OBS'!AW25</f>
        <v>0</v>
      </c>
      <c r="M25">
        <f>'MainStation-OBS'!AY25</f>
        <v>0</v>
      </c>
      <c r="N25" s="138">
        <f>'MainStation-OBS'!BA25</f>
        <v>0</v>
      </c>
      <c r="O25" s="138">
        <f>'MainStation-OBS'!BC25</f>
        <v>0</v>
      </c>
      <c r="P25" s="138">
        <f>'MainStation-OBS'!BE25</f>
        <v>0</v>
      </c>
      <c r="Q25" s="138">
        <f>'MainStation-OBS'!BG25</f>
        <v>0</v>
      </c>
      <c r="R25" s="138">
        <f>'MainStation-OBS'!BI25</f>
        <v>0</v>
      </c>
      <c r="S25" s="138">
        <f>'MainStation-OBS'!BK25</f>
        <v>0</v>
      </c>
      <c r="T25" s="138" t="str">
        <f>'MainStation-OBS'!BM25</f>
        <v>น้ำขึ้นเล็กน้อย</v>
      </c>
      <c r="U25" s="138">
        <f>'MainStation-OBS'!BO25</f>
        <v>0</v>
      </c>
      <c r="V25" s="138">
        <f>'MainStation-OBS'!BQ25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'MainStation-OBS'!AK26</f>
        <v>0</v>
      </c>
      <c r="G26">
        <f>'MainStation-OBS'!AM26</f>
        <v>0</v>
      </c>
      <c r="H26">
        <f>'MainStation-OBS'!AO26</f>
        <v>1.1200000000000001</v>
      </c>
      <c r="I26">
        <f>'MainStation-OBS'!AQ26</f>
        <v>0.78</v>
      </c>
      <c r="J26">
        <f>'MainStation-OBS'!AS26</f>
        <v>1.1399999999999999</v>
      </c>
      <c r="K26">
        <f>'MainStation-OBS'!AU26</f>
        <v>1.24</v>
      </c>
      <c r="L26">
        <f>'MainStation-OBS'!AW26</f>
        <v>0</v>
      </c>
      <c r="M26">
        <f>'MainStation-OBS'!AY26</f>
        <v>0</v>
      </c>
      <c r="N26" s="138">
        <f>'MainStation-OBS'!BA26</f>
        <v>0</v>
      </c>
      <c r="O26" s="138">
        <f>'MainStation-OBS'!BC26</f>
        <v>0</v>
      </c>
      <c r="P26" s="138">
        <f>'MainStation-OBS'!BE26</f>
        <v>0</v>
      </c>
      <c r="Q26" s="138">
        <f>'MainStation-OBS'!BG26</f>
        <v>0</v>
      </c>
      <c r="R26" s="138">
        <f>'MainStation-OBS'!BI26</f>
        <v>0</v>
      </c>
      <c r="S26" s="138">
        <f>'MainStation-OBS'!BK26</f>
        <v>0</v>
      </c>
      <c r="T26" s="138">
        <f>'MainStation-OBS'!BM26</f>
        <v>0</v>
      </c>
      <c r="U26" s="138">
        <f>'MainStation-OBS'!BO26</f>
        <v>0</v>
      </c>
      <c r="V26" s="138">
        <f>'MainStation-OBS'!BQ26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'MainStation-OBS'!AK27</f>
        <v>0</v>
      </c>
      <c r="G27">
        <f>'MainStation-OBS'!AM27</f>
        <v>1.3</v>
      </c>
      <c r="H27">
        <f>'MainStation-OBS'!AO27</f>
        <v>1.36</v>
      </c>
      <c r="I27">
        <f>'MainStation-OBS'!AQ27</f>
        <v>1.27</v>
      </c>
      <c r="J27">
        <f>'MainStation-OBS'!AS27</f>
        <v>1.42</v>
      </c>
      <c r="K27">
        <f>'MainStation-OBS'!AU27</f>
        <v>1.43</v>
      </c>
      <c r="L27">
        <f>'MainStation-OBS'!AW27</f>
        <v>1.45</v>
      </c>
      <c r="M27">
        <f>'MainStation-OBS'!AY27</f>
        <v>1.46</v>
      </c>
      <c r="N27" s="138">
        <f>'MainStation-OBS'!BA27</f>
        <v>1.46</v>
      </c>
      <c r="O27" s="138">
        <f>'MainStation-OBS'!BC27</f>
        <v>1.46</v>
      </c>
      <c r="P27" s="138">
        <f>'MainStation-OBS'!BE27</f>
        <v>1.45</v>
      </c>
      <c r="Q27" s="138">
        <f>'MainStation-OBS'!BG27</f>
        <v>1.4300000000000002</v>
      </c>
      <c r="R27" s="138">
        <f>'MainStation-OBS'!BI27</f>
        <v>1.4100000000000001</v>
      </c>
      <c r="S27" s="138">
        <f>'MainStation-OBS'!BK27</f>
        <v>1.3800000000000001</v>
      </c>
      <c r="T27" s="138">
        <f>'MainStation-OBS'!BM27</f>
        <v>1.28</v>
      </c>
      <c r="U27" s="138">
        <f>'MainStation-OBS'!BO27</f>
        <v>0</v>
      </c>
      <c r="V27" s="138">
        <f>'MainStation-OBS'!BQ27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'MainStation-OBS'!AK28</f>
        <v>0</v>
      </c>
      <c r="G28">
        <f>'MainStation-OBS'!AM28</f>
        <v>0</v>
      </c>
      <c r="H28">
        <f>'MainStation-OBS'!AO28</f>
        <v>0</v>
      </c>
      <c r="I28">
        <f>'MainStation-OBS'!AQ28</f>
        <v>0</v>
      </c>
      <c r="K28">
        <f>'MainStation-OBS'!AU28</f>
        <v>0</v>
      </c>
      <c r="L28">
        <f>'MainStation-OBS'!AW28</f>
        <v>0</v>
      </c>
      <c r="M28">
        <f>'MainStation-OBS'!AY28</f>
        <v>0</v>
      </c>
      <c r="N28" s="138">
        <f>'MainStation-OBS'!BA28</f>
        <v>0</v>
      </c>
      <c r="O28" s="138">
        <f>'MainStation-OBS'!BC28</f>
        <v>0</v>
      </c>
      <c r="P28" s="138">
        <f>'MainStation-OBS'!BE28</f>
        <v>0</v>
      </c>
      <c r="Q28" s="138">
        <f>'MainStation-OBS'!BG28</f>
        <v>0</v>
      </c>
      <c r="R28" s="138">
        <f>'MainStation-OBS'!BI28</f>
        <v>0</v>
      </c>
      <c r="S28" s="138">
        <f>'MainStation-OBS'!BK28</f>
        <v>0</v>
      </c>
      <c r="T28" s="138">
        <f>'MainStation-OBS'!BM28</f>
        <v>0</v>
      </c>
      <c r="U28" s="138">
        <f>'MainStation-OBS'!BO28</f>
        <v>0</v>
      </c>
      <c r="V28" s="138">
        <f>'MainStation-OBS'!BQ28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'MainStation-OBS'!AK29</f>
        <v>0</v>
      </c>
      <c r="G29">
        <f>'MainStation-OBS'!AM29</f>
        <v>0</v>
      </c>
      <c r="H29">
        <f>'MainStation-OBS'!AO29</f>
        <v>0</v>
      </c>
      <c r="I29">
        <f>'MainStation-OBS'!AQ29</f>
        <v>0</v>
      </c>
      <c r="K29">
        <f>'MainStation-OBS'!AU29</f>
        <v>0</v>
      </c>
      <c r="L29">
        <f>'MainStation-OBS'!AW29</f>
        <v>0</v>
      </c>
      <c r="M29">
        <f>'MainStation-OBS'!AY29</f>
        <v>0</v>
      </c>
      <c r="N29" s="138">
        <f>'MainStation-OBS'!BA29</f>
        <v>0</v>
      </c>
      <c r="O29" s="138">
        <f>'MainStation-OBS'!BC29</f>
        <v>0</v>
      </c>
      <c r="P29" s="138">
        <f>'MainStation-OBS'!BE29</f>
        <v>0</v>
      </c>
      <c r="Q29" s="138">
        <f>'MainStation-OBS'!BG29</f>
        <v>0</v>
      </c>
      <c r="R29" s="138">
        <f>'MainStation-OBS'!BI29</f>
        <v>0</v>
      </c>
      <c r="S29" s="138">
        <f>'MainStation-OBS'!BK29</f>
        <v>0</v>
      </c>
      <c r="T29" s="138">
        <f>'MainStation-OBS'!BM29</f>
        <v>0</v>
      </c>
      <c r="U29" s="138">
        <f>'MainStation-OBS'!BO29</f>
        <v>0</v>
      </c>
      <c r="V29" s="138">
        <f>'MainStation-OBS'!BQ29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'MainStation-OBS'!AK30</f>
        <v>0</v>
      </c>
      <c r="G30">
        <f>'MainStation-OBS'!AM30</f>
        <v>0</v>
      </c>
      <c r="H30">
        <f>'MainStation-OBS'!AO30</f>
        <v>0</v>
      </c>
      <c r="I30">
        <f>'MainStation-OBS'!AQ30</f>
        <v>0</v>
      </c>
      <c r="K30">
        <f>'MainStation-OBS'!AU30</f>
        <v>0</v>
      </c>
      <c r="L30">
        <f>'MainStation-OBS'!AW30</f>
        <v>0</v>
      </c>
      <c r="M30">
        <f>'MainStation-OBS'!AY30</f>
        <v>0</v>
      </c>
      <c r="N30" s="138">
        <f>'MainStation-OBS'!BA30</f>
        <v>0</v>
      </c>
      <c r="O30" s="138">
        <f>'MainStation-OBS'!BC30</f>
        <v>0</v>
      </c>
      <c r="P30" s="138">
        <f>'MainStation-OBS'!BE30</f>
        <v>0</v>
      </c>
      <c r="Q30" s="138">
        <f>'MainStation-OBS'!BG30</f>
        <v>0</v>
      </c>
      <c r="R30" s="138">
        <f>'MainStation-OBS'!BI30</f>
        <v>0</v>
      </c>
      <c r="S30" s="138">
        <f>'MainStation-OBS'!BK30</f>
        <v>0</v>
      </c>
      <c r="T30" s="138">
        <f>'MainStation-OBS'!BM30</f>
        <v>0</v>
      </c>
      <c r="U30" s="138">
        <f>'MainStation-OBS'!BO30</f>
        <v>0</v>
      </c>
      <c r="V30" s="138">
        <f>'MainStation-OBS'!BQ30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'MainStation-OBS'!AK31</f>
        <v>0</v>
      </c>
      <c r="G31">
        <f>'MainStation-OBS'!AM31</f>
        <v>0</v>
      </c>
      <c r="H31">
        <f>'MainStation-OBS'!AO31</f>
        <v>0</v>
      </c>
      <c r="I31">
        <f>'MainStation-OBS'!AQ31</f>
        <v>0</v>
      </c>
      <c r="K31">
        <f>'MainStation-OBS'!AU31</f>
        <v>0.1</v>
      </c>
      <c r="L31">
        <f>'MainStation-OBS'!AW31</f>
        <v>0.12</v>
      </c>
      <c r="M31">
        <f>'MainStation-OBS'!AY31</f>
        <v>0.18</v>
      </c>
      <c r="N31" s="138">
        <f>'MainStation-OBS'!BA31</f>
        <v>0.18</v>
      </c>
      <c r="O31" s="138">
        <f>'MainStation-OBS'!BC31</f>
        <v>0.2</v>
      </c>
      <c r="P31" s="138">
        <f>'MainStation-OBS'!BE31</f>
        <v>0.19</v>
      </c>
      <c r="Q31" s="138">
        <f>'MainStation-OBS'!BG31</f>
        <v>0.2</v>
      </c>
      <c r="R31" s="138">
        <f>'MainStation-OBS'!BI31</f>
        <v>0.21</v>
      </c>
      <c r="S31" s="138">
        <f>'MainStation-OBS'!BK31</f>
        <v>0.2</v>
      </c>
      <c r="T31" s="138">
        <f>'MainStation-OBS'!BM31</f>
        <v>0.19</v>
      </c>
      <c r="U31" s="138">
        <f>'MainStation-OBS'!BO31</f>
        <v>0</v>
      </c>
      <c r="V31" s="138">
        <f>'MainStation-OBS'!BQ31</f>
        <v>0</v>
      </c>
    </row>
    <row r="32" spans="1:22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'MainStation-OBS'!AK32</f>
        <v>0</v>
      </c>
      <c r="G32">
        <f>'MainStation-OBS'!AM32</f>
        <v>0</v>
      </c>
      <c r="H32">
        <f>'MainStation-OBS'!AO32</f>
        <v>0</v>
      </c>
      <c r="I32">
        <f>'MainStation-OBS'!AQ32</f>
        <v>0</v>
      </c>
      <c r="K32">
        <f>'MainStation-OBS'!AU32</f>
        <v>0</v>
      </c>
      <c r="L32">
        <f>'MainStation-OBS'!AW32</f>
        <v>0</v>
      </c>
      <c r="M32">
        <f>'MainStation-OBS'!AY32</f>
        <v>0</v>
      </c>
      <c r="N32" s="138">
        <f>'MainStation-OBS'!BA32</f>
        <v>0</v>
      </c>
      <c r="O32" s="138">
        <f>'MainStation-OBS'!BC32</f>
        <v>0</v>
      </c>
      <c r="P32" s="138">
        <f>'MainStation-OBS'!BE32</f>
        <v>0</v>
      </c>
      <c r="Q32" s="138">
        <f>'MainStation-OBS'!BG32</f>
        <v>0</v>
      </c>
      <c r="R32" s="138">
        <f>'MainStation-OBS'!BI32</f>
        <v>0</v>
      </c>
      <c r="S32" s="138">
        <f>'MainStation-OBS'!BK32</f>
        <v>0</v>
      </c>
      <c r="T32" s="138">
        <f>'MainStation-OBS'!BM32</f>
        <v>0</v>
      </c>
      <c r="U32" s="138">
        <f>'MainStation-OBS'!BO32</f>
        <v>0</v>
      </c>
      <c r="V32" s="138">
        <f>'MainStation-OBS'!BQ32</f>
        <v>0</v>
      </c>
    </row>
    <row r="33" spans="1:22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'MainStation-OBS'!AK33</f>
        <v>0</v>
      </c>
      <c r="G33">
        <f>'MainStation-OBS'!AM33</f>
        <v>0</v>
      </c>
      <c r="H33">
        <f>'MainStation-OBS'!AO33</f>
        <v>0</v>
      </c>
      <c r="I33">
        <f>'MainStation-OBS'!AQ33</f>
        <v>0</v>
      </c>
      <c r="K33">
        <f>'MainStation-OBS'!AU33</f>
        <v>0</v>
      </c>
      <c r="L33">
        <f>'MainStation-OBS'!AW33</f>
        <v>0</v>
      </c>
      <c r="M33">
        <f>'MainStation-OBS'!AY33</f>
        <v>0</v>
      </c>
      <c r="N33" s="138">
        <f>'MainStation-OBS'!BA33</f>
        <v>0</v>
      </c>
      <c r="O33" s="138">
        <f>'MainStation-OBS'!BC33</f>
        <v>0</v>
      </c>
      <c r="P33" s="138">
        <f>'MainStation-OBS'!BE33</f>
        <v>0</v>
      </c>
      <c r="Q33" s="138">
        <f>'MainStation-OBS'!BG33</f>
        <v>0</v>
      </c>
      <c r="R33" s="138">
        <f>'MainStation-OBS'!BI33</f>
        <v>0</v>
      </c>
      <c r="S33" s="138">
        <f>'MainStation-OBS'!BK33</f>
        <v>0</v>
      </c>
      <c r="T33" s="138">
        <f>'MainStation-OBS'!BM33</f>
        <v>0</v>
      </c>
      <c r="U33" s="138">
        <f>'MainStation-OBS'!BO33</f>
        <v>0</v>
      </c>
      <c r="V33" s="138">
        <f>'MainStation-OBS'!BQ33</f>
        <v>0</v>
      </c>
    </row>
    <row r="34" spans="1:22">
      <c r="D34">
        <v>32</v>
      </c>
      <c r="E34">
        <f>'MainStation-OBS'!AH34</f>
        <v>0</v>
      </c>
      <c r="F34">
        <f>'MainStation-OBS'!AK34</f>
        <v>0</v>
      </c>
      <c r="G34">
        <f>'MainStation-OBS'!AM34</f>
        <v>0</v>
      </c>
      <c r="H34">
        <f>'MainStation-OBS'!AO34</f>
        <v>0</v>
      </c>
      <c r="I34">
        <f>'MainStation-OBS'!AQ34</f>
        <v>0</v>
      </c>
      <c r="N34" s="138"/>
      <c r="O34" s="138"/>
      <c r="P34" s="138"/>
      <c r="Q34" s="138"/>
      <c r="R34" s="138"/>
      <c r="S34" s="138">
        <f>'MainStation-OBS'!BK34</f>
        <v>0</v>
      </c>
      <c r="T34" s="138">
        <f>'MainStation-OBS'!BM34</f>
        <v>0</v>
      </c>
      <c r="U34" s="138">
        <f>'MainStation-OBS'!BO34</f>
        <v>0</v>
      </c>
      <c r="V34" s="138">
        <f>'MainStation-OBS'!BQ34</f>
        <v>0</v>
      </c>
    </row>
    <row r="35" spans="1:22">
      <c r="D35">
        <v>33</v>
      </c>
      <c r="E35">
        <f>'MainStation-OBS'!AH35</f>
        <v>0</v>
      </c>
      <c r="F35">
        <f>'MainStation-OBS'!AK35</f>
        <v>0</v>
      </c>
      <c r="G35">
        <f>'MainStation-OBS'!AM35</f>
        <v>0</v>
      </c>
      <c r="H35">
        <f>'MainStation-OBS'!AO35</f>
        <v>0</v>
      </c>
      <c r="I35">
        <f>'MainStation-OBS'!AQ35</f>
        <v>0</v>
      </c>
      <c r="N35" s="138"/>
      <c r="O35" s="138"/>
      <c r="P35" s="138"/>
      <c r="Q35" s="138"/>
      <c r="R35" s="138"/>
      <c r="S35" s="138">
        <f>'MainStation-OBS'!BK35</f>
        <v>0</v>
      </c>
      <c r="T35" s="138">
        <f>'MainStation-OBS'!BM35</f>
        <v>0</v>
      </c>
      <c r="U35" s="138">
        <f>'MainStation-OBS'!BO35</f>
        <v>0</v>
      </c>
      <c r="V35" s="138">
        <f>'MainStation-OBS'!BQ35</f>
        <v>0</v>
      </c>
    </row>
    <row r="36" spans="1:22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'MainStation-OBS'!AK36</f>
        <v>0</v>
      </c>
      <c r="G36">
        <f>'MainStation-OBS'!AM36</f>
        <v>0</v>
      </c>
      <c r="H36">
        <f>'MainStation-OBS'!AO36</f>
        <v>0</v>
      </c>
      <c r="I36">
        <f>'MainStation-OBS'!AQ36</f>
        <v>0</v>
      </c>
      <c r="N36" s="138"/>
      <c r="O36" s="138"/>
      <c r="P36" s="138"/>
      <c r="Q36" s="138"/>
      <c r="R36" s="138"/>
      <c r="S36" s="138">
        <f>'MainStation-OBS'!BK36</f>
        <v>0</v>
      </c>
      <c r="T36" s="138">
        <f>'MainStation-OBS'!BM36</f>
        <v>0</v>
      </c>
      <c r="U36" s="138">
        <f>'MainStation-OBS'!BO36</f>
        <v>0</v>
      </c>
      <c r="V36" s="138">
        <f>'MainStation-OBS'!BQ36</f>
        <v>0</v>
      </c>
    </row>
    <row r="37" spans="1:22">
      <c r="A37" t="str">
        <f>'MainStation-OBS'!A37</f>
        <v>W01</v>
      </c>
      <c r="B37" t="str">
        <f>'MainStation-OBS'!B37</f>
        <v>W1inside</v>
      </c>
      <c r="C37" t="str">
        <f>'MainStation-OBS'!C37</f>
        <v>ค.ทวีวัฒนา ศาลาธรรมสพน์ ในกทม.</v>
      </c>
      <c r="D37">
        <v>35</v>
      </c>
      <c r="E37">
        <f>'MainStation-OBS'!AH37</f>
        <v>2.63</v>
      </c>
      <c r="F37">
        <f>'MainStation-OBS'!AK37</f>
        <v>2.83</v>
      </c>
      <c r="G37">
        <f>'MainStation-OBS'!AM37</f>
        <v>2.82</v>
      </c>
      <c r="H37">
        <f>'MainStation-OBS'!AO37</f>
        <v>2.83</v>
      </c>
      <c r="I37">
        <f>'MainStation-OBS'!AQ37</f>
        <v>2.82</v>
      </c>
      <c r="J37">
        <f>'MainStation-OBS'!AS37</f>
        <v>2.81</v>
      </c>
      <c r="K37">
        <f>'MainStation-OBS'!AU37</f>
        <v>2.79</v>
      </c>
      <c r="L37">
        <f>'MainStation-OBS'!AW37</f>
        <v>2.79</v>
      </c>
      <c r="M37">
        <f>'MainStation-OBS'!AY37</f>
        <v>2.79</v>
      </c>
      <c r="N37" s="138">
        <f>'MainStation-OBS'!BA37</f>
        <v>2.81</v>
      </c>
      <c r="O37" s="138">
        <f>'MainStation-OBS'!BC37</f>
        <v>2.79</v>
      </c>
      <c r="P37" s="138">
        <f>'MainStation-OBS'!BE37</f>
        <v>2.79</v>
      </c>
      <c r="Q37" s="138">
        <f>'MainStation-OBS'!BG37</f>
        <v>2.78</v>
      </c>
      <c r="R37" s="138">
        <f>'MainStation-OBS'!BI37</f>
        <v>2.77</v>
      </c>
      <c r="S37" s="138">
        <f>'MainStation-OBS'!BK37</f>
        <v>2.74</v>
      </c>
      <c r="T37" s="138">
        <f>'MainStation-OBS'!BM37</f>
        <v>2.62</v>
      </c>
      <c r="U37" s="138">
        <f>'MainStation-OBS'!BO37</f>
        <v>0</v>
      </c>
      <c r="V37" s="138">
        <f>'MainStation-OBS'!BQ37</f>
        <v>0</v>
      </c>
    </row>
    <row r="38" spans="1:22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'MainStation-OBS'!AK38</f>
        <v>0</v>
      </c>
      <c r="G38">
        <f>'MainStation-OBS'!AM38</f>
        <v>0</v>
      </c>
      <c r="H38">
        <f>'MainStation-OBS'!AO38</f>
        <v>0</v>
      </c>
      <c r="I38">
        <f>'MainStation-OBS'!AQ38</f>
        <v>0</v>
      </c>
      <c r="J38">
        <f>'MainStation-OBS'!AS38</f>
        <v>0</v>
      </c>
      <c r="K38">
        <f>'MainStation-OBS'!AU38</f>
        <v>0</v>
      </c>
      <c r="L38">
        <f>'MainStation-OBS'!AW38</f>
        <v>0</v>
      </c>
      <c r="M38">
        <f>'MainStation-OBS'!AY38</f>
        <v>0</v>
      </c>
      <c r="N38" s="138">
        <f>'MainStation-OBS'!BA38</f>
        <v>0</v>
      </c>
      <c r="O38" s="138">
        <f>'MainStation-OBS'!BC38</f>
        <v>0</v>
      </c>
      <c r="P38" s="138">
        <f>'MainStation-OBS'!BE38</f>
        <v>0</v>
      </c>
      <c r="Q38" s="138">
        <f>'MainStation-OBS'!BG38</f>
        <v>0</v>
      </c>
      <c r="R38" s="138">
        <f>'MainStation-OBS'!BI38</f>
        <v>0</v>
      </c>
      <c r="S38" s="138">
        <f>'MainStation-OBS'!BK38</f>
        <v>0</v>
      </c>
      <c r="T38" s="138">
        <f>'MainStation-OBS'!BM38</f>
        <v>0</v>
      </c>
      <c r="U38" s="138">
        <f>'MainStation-OBS'!BO38</f>
        <v>0</v>
      </c>
      <c r="V38" s="138">
        <f>'MainStation-OBS'!BQ38</f>
        <v>0</v>
      </c>
    </row>
    <row r="39" spans="1:22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'MainStation-OBS'!AK39</f>
        <v>0</v>
      </c>
      <c r="G39">
        <f>'MainStation-OBS'!AM39</f>
        <v>0</v>
      </c>
      <c r="H39">
        <f>'MainStation-OBS'!AO39</f>
        <v>0</v>
      </c>
      <c r="I39">
        <f>'MainStation-OBS'!AQ39</f>
        <v>0</v>
      </c>
      <c r="J39">
        <f>'MainStation-OBS'!AS39</f>
        <v>0</v>
      </c>
      <c r="K39">
        <f>'MainStation-OBS'!AU39</f>
        <v>0</v>
      </c>
      <c r="L39">
        <f>'MainStation-OBS'!AW39</f>
        <v>0</v>
      </c>
      <c r="M39">
        <f>'MainStation-OBS'!AY39</f>
        <v>0</v>
      </c>
      <c r="N39" s="138">
        <f>'MainStation-OBS'!BA39</f>
        <v>0</v>
      </c>
      <c r="O39" s="138">
        <f>'MainStation-OBS'!BC39</f>
        <v>0</v>
      </c>
      <c r="P39" s="138">
        <f>'MainStation-OBS'!BE39</f>
        <v>0</v>
      </c>
      <c r="Q39" s="138">
        <f>'MainStation-OBS'!BG39</f>
        <v>0</v>
      </c>
      <c r="R39" s="138">
        <f>'MainStation-OBS'!BI39</f>
        <v>0</v>
      </c>
      <c r="S39" s="138">
        <f>'MainStation-OBS'!BK39</f>
        <v>0</v>
      </c>
      <c r="T39" s="138">
        <f>'MainStation-OBS'!BM39</f>
        <v>0</v>
      </c>
      <c r="U39" s="138">
        <f>'MainStation-OBS'!BO39</f>
        <v>0</v>
      </c>
      <c r="V39" s="138">
        <f>'MainStation-OBS'!BQ39</f>
        <v>0</v>
      </c>
    </row>
    <row r="40" spans="1:22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'MainStation-OBS'!AK40</f>
        <v>0</v>
      </c>
      <c r="G40">
        <f>'MainStation-OBS'!AM40</f>
        <v>0</v>
      </c>
      <c r="H40">
        <f>'MainStation-OBS'!AO40</f>
        <v>0</v>
      </c>
      <c r="I40">
        <f>'MainStation-OBS'!AQ40</f>
        <v>0</v>
      </c>
      <c r="J40">
        <f>'MainStation-OBS'!AS40</f>
        <v>0</v>
      </c>
      <c r="K40">
        <f>'MainStation-OBS'!AU40</f>
        <v>0</v>
      </c>
      <c r="L40">
        <f>'MainStation-OBS'!AW40</f>
        <v>0</v>
      </c>
      <c r="M40">
        <f>'MainStation-OBS'!AY40</f>
        <v>0</v>
      </c>
      <c r="N40" s="138">
        <f>'MainStation-OBS'!BA40</f>
        <v>0</v>
      </c>
      <c r="O40" s="138">
        <f>'MainStation-OBS'!BC40</f>
        <v>0</v>
      </c>
      <c r="P40" s="138">
        <f>'MainStation-OBS'!BE40</f>
        <v>0</v>
      </c>
      <c r="Q40" s="138">
        <f>'MainStation-OBS'!BG40</f>
        <v>0</v>
      </c>
      <c r="R40" s="138">
        <f>'MainStation-OBS'!BI40</f>
        <v>0</v>
      </c>
      <c r="S40" s="138">
        <f>'MainStation-OBS'!BK40</f>
        <v>0</v>
      </c>
      <c r="T40" s="138">
        <f>'MainStation-OBS'!BM40</f>
        <v>0</v>
      </c>
      <c r="U40" s="138">
        <f>'MainStation-OBS'!BO40</f>
        <v>0</v>
      </c>
      <c r="V40" s="138">
        <f>'MainStation-OBS'!BQ40</f>
        <v>0</v>
      </c>
    </row>
    <row r="41" spans="1:22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'MainStation-OBS'!AK41</f>
        <v>0</v>
      </c>
      <c r="G41">
        <f>'MainStation-OBS'!AM41</f>
        <v>0</v>
      </c>
      <c r="H41">
        <f>'MainStation-OBS'!AO41</f>
        <v>0</v>
      </c>
      <c r="I41">
        <f>'MainStation-OBS'!AQ41</f>
        <v>0</v>
      </c>
      <c r="J41">
        <f>'MainStation-OBS'!AS41</f>
        <v>0</v>
      </c>
      <c r="K41">
        <f>'MainStation-OBS'!AU41</f>
        <v>0</v>
      </c>
      <c r="L41">
        <f>'MainStation-OBS'!AW41</f>
        <v>0</v>
      </c>
      <c r="M41">
        <f>'MainStation-OBS'!AY41</f>
        <v>0</v>
      </c>
      <c r="N41" s="138">
        <f>'MainStation-OBS'!BA41</f>
        <v>0</v>
      </c>
      <c r="O41" s="138">
        <f>'MainStation-OBS'!BC41</f>
        <v>0</v>
      </c>
      <c r="P41" s="138">
        <f>'MainStation-OBS'!BE41</f>
        <v>0</v>
      </c>
      <c r="Q41" s="138">
        <f>'MainStation-OBS'!BG41</f>
        <v>0</v>
      </c>
      <c r="R41" s="138">
        <f>'MainStation-OBS'!BI41</f>
        <v>0</v>
      </c>
      <c r="S41" s="138">
        <f>'MainStation-OBS'!BK41</f>
        <v>0</v>
      </c>
      <c r="T41" s="138">
        <f>'MainStation-OBS'!BM41</f>
        <v>0</v>
      </c>
      <c r="U41" s="138">
        <f>'MainStation-OBS'!BO41</f>
        <v>0</v>
      </c>
      <c r="V41" s="138">
        <f>'MainStation-OBS'!BQ41</f>
        <v>0</v>
      </c>
    </row>
    <row r="42" spans="1:22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'MainStation-OBS'!AK42</f>
        <v>0</v>
      </c>
      <c r="G42">
        <f>'MainStation-OBS'!AM42</f>
        <v>0</v>
      </c>
      <c r="H42">
        <f>'MainStation-OBS'!AO42</f>
        <v>0</v>
      </c>
      <c r="I42">
        <f>'MainStation-OBS'!AQ42</f>
        <v>0</v>
      </c>
      <c r="J42">
        <f>'MainStation-OBS'!AS42</f>
        <v>0</v>
      </c>
      <c r="K42">
        <f>'MainStation-OBS'!AU42</f>
        <v>0</v>
      </c>
      <c r="L42">
        <f>'MainStation-OBS'!AW42</f>
        <v>0</v>
      </c>
      <c r="M42">
        <f>'MainStation-OBS'!AY42</f>
        <v>0</v>
      </c>
      <c r="N42" s="138">
        <f>'MainStation-OBS'!BA42</f>
        <v>0</v>
      </c>
      <c r="O42" s="138">
        <f>'MainStation-OBS'!BC42</f>
        <v>0</v>
      </c>
      <c r="P42" s="138">
        <f>'MainStation-OBS'!BE42</f>
        <v>0</v>
      </c>
      <c r="Q42" s="138">
        <f>'MainStation-OBS'!BG42</f>
        <v>0</v>
      </c>
      <c r="R42" s="138">
        <f>'MainStation-OBS'!BI42</f>
        <v>0</v>
      </c>
      <c r="S42" s="138">
        <f>'MainStation-OBS'!BK42</f>
        <v>0</v>
      </c>
      <c r="T42" s="138">
        <f>'MainStation-OBS'!BM42</f>
        <v>0</v>
      </c>
      <c r="U42" s="138">
        <f>'MainStation-OBS'!BO42</f>
        <v>0</v>
      </c>
      <c r="V42" s="138">
        <f>'MainStation-OBS'!BQ42</f>
        <v>0</v>
      </c>
    </row>
    <row r="43" spans="1:22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'MainStation-OBS'!AK43</f>
        <v>0.86</v>
      </c>
      <c r="G43">
        <f>'MainStation-OBS'!AM43</f>
        <v>0.83</v>
      </c>
      <c r="H43">
        <f>'MainStation-OBS'!AO43</f>
        <v>0.78</v>
      </c>
      <c r="I43">
        <f>'MainStation-OBS'!AQ43</f>
        <v>0.66</v>
      </c>
      <c r="J43">
        <f>'MainStation-OBS'!AS43</f>
        <v>0.68</v>
      </c>
      <c r="K43">
        <f>'MainStation-OBS'!AU43</f>
        <v>0.77</v>
      </c>
      <c r="L43">
        <f>'MainStation-OBS'!AW43</f>
        <v>0.85</v>
      </c>
      <c r="M43">
        <f>'MainStation-OBS'!AY43</f>
        <v>0.86</v>
      </c>
      <c r="N43" s="138">
        <f>'MainStation-OBS'!BA43</f>
        <v>0.93</v>
      </c>
      <c r="O43" s="138">
        <f>'MainStation-OBS'!BC43</f>
        <v>1</v>
      </c>
      <c r="P43" s="138">
        <f>'MainStation-OBS'!BE43</f>
        <v>1.04</v>
      </c>
      <c r="Q43" s="138">
        <f>'MainStation-OBS'!BG43</f>
        <v>1.06</v>
      </c>
      <c r="R43" s="138">
        <f>'MainStation-OBS'!BI43</f>
        <v>1.08</v>
      </c>
      <c r="S43" s="138">
        <f>'MainStation-OBS'!BK43</f>
        <v>1</v>
      </c>
      <c r="T43" s="138">
        <f>'MainStation-OBS'!BM43</f>
        <v>0.93</v>
      </c>
      <c r="U43" s="138">
        <f>'MainStation-OBS'!BO43</f>
        <v>0</v>
      </c>
      <c r="V43" s="138">
        <f>'MainStation-OBS'!BQ43</f>
        <v>0</v>
      </c>
    </row>
    <row r="44" spans="1:22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'MainStation-OBS'!AK44</f>
        <v>0.64</v>
      </c>
      <c r="G44">
        <f>'MainStation-OBS'!AM44</f>
        <v>0.64</v>
      </c>
      <c r="H44">
        <f>'MainStation-OBS'!AO44</f>
        <v>0.55000000000000004</v>
      </c>
      <c r="I44">
        <f>'MainStation-OBS'!AQ44</f>
        <v>0.45</v>
      </c>
      <c r="J44">
        <f>'MainStation-OBS'!AS44</f>
        <v>0.4</v>
      </c>
      <c r="K44">
        <f>'MainStation-OBS'!AU44</f>
        <v>0.48</v>
      </c>
      <c r="L44">
        <f>'MainStation-OBS'!AW44</f>
        <v>0.52</v>
      </c>
      <c r="M44">
        <f>'MainStation-OBS'!AY44</f>
        <v>0.7</v>
      </c>
      <c r="N44" s="138">
        <f>'MainStation-OBS'!BA44</f>
        <v>0.7</v>
      </c>
      <c r="O44" s="138">
        <f>'MainStation-OBS'!BC44</f>
        <v>0.62</v>
      </c>
      <c r="P44" s="138">
        <f>'MainStation-OBS'!BE44</f>
        <v>0.68</v>
      </c>
      <c r="Q44" s="138">
        <f>'MainStation-OBS'!BG44</f>
        <v>0.68</v>
      </c>
      <c r="R44" s="138">
        <f>'MainStation-OBS'!BI44</f>
        <v>0.72</v>
      </c>
      <c r="S44" s="138">
        <f>'MainStation-OBS'!BK44</f>
        <v>0.68</v>
      </c>
      <c r="T44" s="138">
        <f>'MainStation-OBS'!BM44</f>
        <v>0.65</v>
      </c>
      <c r="U44" s="138">
        <f>'MainStation-OBS'!BO44</f>
        <v>0</v>
      </c>
      <c r="V44" s="138">
        <f>'MainStation-OBS'!BQ44</f>
        <v>0</v>
      </c>
    </row>
    <row r="45" spans="1:22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'MainStation-OBS'!AK45</f>
        <v>0</v>
      </c>
      <c r="G45">
        <f>'MainStation-OBS'!AM45</f>
        <v>0</v>
      </c>
      <c r="H45">
        <f>'MainStation-OBS'!AO45</f>
        <v>0</v>
      </c>
      <c r="I45">
        <f>'MainStation-OBS'!AQ45</f>
        <v>0</v>
      </c>
      <c r="J45">
        <f>'MainStation-OBS'!AS45</f>
        <v>0</v>
      </c>
      <c r="K45">
        <f>'MainStation-OBS'!AU45</f>
        <v>0</v>
      </c>
      <c r="L45">
        <f>'MainStation-OBS'!AW45</f>
        <v>0</v>
      </c>
      <c r="M45">
        <f>'MainStation-OBS'!AY45</f>
        <v>0</v>
      </c>
      <c r="N45" s="138">
        <f>'MainStation-OBS'!BA45</f>
        <v>0</v>
      </c>
      <c r="O45" s="138">
        <f>'MainStation-OBS'!BC45</f>
        <v>0</v>
      </c>
      <c r="P45" s="138">
        <f>'MainStation-OBS'!BE45</f>
        <v>0</v>
      </c>
      <c r="Q45" s="138">
        <f>'MainStation-OBS'!BG45</f>
        <v>0</v>
      </c>
      <c r="R45" s="138">
        <f>'MainStation-OBS'!BI45</f>
        <v>0</v>
      </c>
      <c r="S45" s="138">
        <f>'MainStation-OBS'!BK45</f>
        <v>0</v>
      </c>
      <c r="T45" s="138">
        <f>'MainStation-OBS'!BM45</f>
        <v>0</v>
      </c>
      <c r="U45" s="138">
        <f>'MainStation-OBS'!BO45</f>
        <v>0</v>
      </c>
      <c r="V45" s="138">
        <f>'MainStation-OBS'!BQ45</f>
        <v>0</v>
      </c>
    </row>
    <row r="46" spans="1:22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'MainStation-OBS'!AK46</f>
        <v>0.2</v>
      </c>
      <c r="G46">
        <f>'MainStation-OBS'!AM46</f>
        <v>0.27</v>
      </c>
      <c r="H46">
        <f>'MainStation-OBS'!AO46</f>
        <v>0.37</v>
      </c>
      <c r="I46">
        <f>'MainStation-OBS'!AQ46</f>
        <v>0.54</v>
      </c>
      <c r="J46">
        <f>'MainStation-OBS'!AS46</f>
        <v>0.66</v>
      </c>
      <c r="K46">
        <f>'MainStation-OBS'!AU46</f>
        <v>0.75</v>
      </c>
      <c r="L46">
        <f>'MainStation-OBS'!AW46</f>
        <v>0.79</v>
      </c>
      <c r="M46">
        <f>'MainStation-OBS'!AY46</f>
        <v>0.84</v>
      </c>
      <c r="N46" s="138">
        <f>'MainStation-OBS'!BA46</f>
        <v>0.85</v>
      </c>
      <c r="O46" s="138">
        <f>'MainStation-OBS'!BC46</f>
        <v>0.87</v>
      </c>
      <c r="P46" s="138">
        <f>'MainStation-OBS'!BE46</f>
        <v>0.74</v>
      </c>
      <c r="Q46" s="138">
        <f>'MainStation-OBS'!BG46</f>
        <v>0.86</v>
      </c>
      <c r="R46" s="138">
        <f>'MainStation-OBS'!BI46</f>
        <v>0.84</v>
      </c>
      <c r="S46" s="138">
        <f>'MainStation-OBS'!BK46</f>
        <v>0.74</v>
      </c>
      <c r="T46" s="138">
        <f>'MainStation-OBS'!BM46</f>
        <v>0.49</v>
      </c>
      <c r="U46" s="138">
        <f>'MainStation-OBS'!BO46</f>
        <v>0</v>
      </c>
      <c r="V46" s="138">
        <f>'MainStation-OBS'!BQ46</f>
        <v>0</v>
      </c>
    </row>
    <row r="47" spans="1:22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'MainStation-OBS'!AK47</f>
        <v>0</v>
      </c>
      <c r="G47">
        <f>'MainStation-OBS'!AM47</f>
        <v>0</v>
      </c>
      <c r="H47">
        <f>'MainStation-OBS'!AO47</f>
        <v>0</v>
      </c>
      <c r="I47">
        <f>'MainStation-OBS'!AQ47</f>
        <v>0</v>
      </c>
      <c r="J47">
        <f>'MainStation-OBS'!AS47</f>
        <v>0</v>
      </c>
      <c r="K47">
        <f>'MainStation-OBS'!AU47</f>
        <v>0</v>
      </c>
      <c r="L47">
        <f>'MainStation-OBS'!AW47</f>
        <v>0</v>
      </c>
      <c r="M47">
        <f>'MainStation-OBS'!AY47</f>
        <v>0</v>
      </c>
      <c r="N47" s="138">
        <f>'MainStation-OBS'!BA47</f>
        <v>0</v>
      </c>
      <c r="O47" s="138">
        <f>'MainStation-OBS'!BC47</f>
        <v>0</v>
      </c>
      <c r="P47" s="138">
        <f>'MainStation-OBS'!BE47</f>
        <v>0</v>
      </c>
      <c r="Q47" s="138">
        <f>'MainStation-OBS'!BG47</f>
        <v>0</v>
      </c>
      <c r="R47" s="138">
        <f>'MainStation-OBS'!BI47</f>
        <v>0</v>
      </c>
      <c r="S47" s="138">
        <f>'MainStation-OBS'!BK47</f>
        <v>0</v>
      </c>
      <c r="T47" s="138">
        <f>'MainStation-OBS'!BM47</f>
        <v>0</v>
      </c>
      <c r="U47" s="138">
        <f>'MainStation-OBS'!BO47</f>
        <v>0</v>
      </c>
      <c r="V47" s="138">
        <f>'MainStation-OBS'!BQ47</f>
        <v>0</v>
      </c>
    </row>
    <row r="48" spans="1:22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'MainStation-OBS'!AK48</f>
        <v>0</v>
      </c>
      <c r="G48">
        <f>'MainStation-OBS'!AM48</f>
        <v>0</v>
      </c>
      <c r="H48">
        <f>'MainStation-OBS'!AO48</f>
        <v>0</v>
      </c>
      <c r="I48">
        <f>'MainStation-OBS'!AQ48</f>
        <v>0</v>
      </c>
      <c r="J48">
        <f>'MainStation-OBS'!AS48</f>
        <v>0</v>
      </c>
      <c r="K48">
        <f>'MainStation-OBS'!AU48</f>
        <v>0</v>
      </c>
      <c r="L48">
        <f>'MainStation-OBS'!AW48</f>
        <v>0</v>
      </c>
      <c r="M48">
        <f>'MainStation-OBS'!AY48</f>
        <v>0</v>
      </c>
      <c r="N48" s="138">
        <f>'MainStation-OBS'!BA48</f>
        <v>0</v>
      </c>
      <c r="O48" s="138">
        <f>'MainStation-OBS'!BC48</f>
        <v>0</v>
      </c>
      <c r="P48" s="138">
        <f>'MainStation-OBS'!BE48</f>
        <v>0</v>
      </c>
      <c r="Q48" s="138">
        <f>'MainStation-OBS'!BG48</f>
        <v>0</v>
      </c>
      <c r="R48" s="138">
        <f>'MainStation-OBS'!BI48</f>
        <v>0</v>
      </c>
      <c r="S48" s="138">
        <f>'MainStation-OBS'!BK48</f>
        <v>0</v>
      </c>
      <c r="T48" s="138">
        <f>'MainStation-OBS'!BM48</f>
        <v>0</v>
      </c>
      <c r="U48" s="138">
        <f>'MainStation-OBS'!BO48</f>
        <v>0</v>
      </c>
      <c r="V48" s="138">
        <f>'MainStation-OBS'!BQ48</f>
        <v>0</v>
      </c>
    </row>
    <row r="49" spans="1:22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'MainStation-OBS'!AK49</f>
        <v>0</v>
      </c>
      <c r="G49">
        <f>'MainStation-OBS'!AM49</f>
        <v>2.31</v>
      </c>
      <c r="H49">
        <f>'MainStation-OBS'!AO49</f>
        <v>2.29</v>
      </c>
      <c r="I49">
        <f>'MainStation-OBS'!AQ49</f>
        <v>2.16</v>
      </c>
      <c r="J49">
        <f>'MainStation-OBS'!AS49</f>
        <v>2.2000000000000002</v>
      </c>
      <c r="K49">
        <f>'MainStation-OBS'!AU49</f>
        <v>2.19</v>
      </c>
      <c r="L49">
        <f>'MainStation-OBS'!AW49</f>
        <v>2.25</v>
      </c>
      <c r="M49">
        <f>'MainStation-OBS'!AY49</f>
        <v>0</v>
      </c>
      <c r="N49" s="138">
        <f>'MainStation-OBS'!BA49</f>
        <v>0</v>
      </c>
      <c r="O49" s="138">
        <f>'MainStation-OBS'!BC49</f>
        <v>0</v>
      </c>
      <c r="P49" s="138">
        <f>'MainStation-OBS'!BE49</f>
        <v>0</v>
      </c>
      <c r="Q49" s="138">
        <f>'MainStation-OBS'!BG49</f>
        <v>0</v>
      </c>
      <c r="R49" s="138">
        <f>'MainStation-OBS'!BI49</f>
        <v>0</v>
      </c>
      <c r="S49" s="138">
        <f>'MainStation-OBS'!BK49</f>
        <v>0</v>
      </c>
      <c r="T49" s="138">
        <f>'MainStation-OBS'!BM49</f>
        <v>0</v>
      </c>
      <c r="U49" s="138">
        <f>'MainStation-OBS'!BO49</f>
        <v>0</v>
      </c>
      <c r="V49" s="138">
        <f>'MainStation-OBS'!BQ49</f>
        <v>0</v>
      </c>
    </row>
    <row r="50" spans="1:22">
      <c r="A50" t="str">
        <f>'MainStation-OBS'!A50</f>
        <v>W02</v>
      </c>
      <c r="B50" t="str">
        <f>'MainStation-OBS'!B50</f>
        <v>W14inside</v>
      </c>
      <c r="C50" t="str">
        <f>'MainStation-OBS'!C50</f>
        <v>ทางรถไฟสายใต้ ในกทม.</v>
      </c>
      <c r="D50">
        <v>48</v>
      </c>
      <c r="E50">
        <f>'MainStation-OBS'!AH50</f>
        <v>0</v>
      </c>
      <c r="F50">
        <f>'MainStation-OBS'!AK50</f>
        <v>0</v>
      </c>
      <c r="G50">
        <f>'MainStation-OBS'!AM50</f>
        <v>0</v>
      </c>
      <c r="H50">
        <f>'MainStation-OBS'!AO50</f>
        <v>2.6799999999999997</v>
      </c>
      <c r="I50">
        <f>'MainStation-OBS'!AQ50</f>
        <v>2.6799999999999997</v>
      </c>
      <c r="K50">
        <f>'MainStation-OBS'!AU50</f>
        <v>2.6799999999999997</v>
      </c>
      <c r="L50">
        <f>'MainStation-OBS'!AW50</f>
        <v>2.6799999999999997</v>
      </c>
      <c r="M50">
        <f>'MainStation-OBS'!AY50</f>
        <v>2.6799999999999997</v>
      </c>
      <c r="N50" s="138">
        <f>'MainStation-OBS'!BA50</f>
        <v>2.6799999999999997</v>
      </c>
      <c r="O50" s="138">
        <f>'MainStation-OBS'!BC50</f>
        <v>2.6799999999999997</v>
      </c>
      <c r="P50" s="138">
        <f>'MainStation-OBS'!BE50</f>
        <v>2.6799999999999997</v>
      </c>
      <c r="Q50" s="138">
        <f>'MainStation-OBS'!BG50</f>
        <v>2.5299999999999998</v>
      </c>
      <c r="R50" s="138">
        <f>'MainStation-OBS'!BI50</f>
        <v>2.38</v>
      </c>
      <c r="S50" s="138">
        <f>'MainStation-OBS'!BK50</f>
        <v>2.23</v>
      </c>
      <c r="T50" s="138">
        <f>'MainStation-OBS'!BM50</f>
        <v>2.23</v>
      </c>
      <c r="U50" s="138">
        <f>'MainStation-OBS'!BO50</f>
        <v>0</v>
      </c>
      <c r="V50" s="138">
        <f>'MainStation-OBS'!BQ50</f>
        <v>0</v>
      </c>
    </row>
    <row r="51" spans="1:22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'MainStation-OBS'!AK51</f>
        <v>0</v>
      </c>
      <c r="G51">
        <f>'MainStation-OBS'!AM51</f>
        <v>0</v>
      </c>
      <c r="H51">
        <f>'MainStation-OBS'!AO51</f>
        <v>0</v>
      </c>
      <c r="I51">
        <f>'MainStation-OBS'!AQ51</f>
        <v>1.3</v>
      </c>
      <c r="J51">
        <f>'MainStation-OBS'!AS51</f>
        <v>1.53</v>
      </c>
      <c r="K51">
        <f>'MainStation-OBS'!AU51</f>
        <v>1.57</v>
      </c>
      <c r="L51">
        <f>'MainStation-OBS'!AW51</f>
        <v>0</v>
      </c>
      <c r="M51">
        <f>'MainStation-OBS'!AY51</f>
        <v>0</v>
      </c>
      <c r="N51" s="138">
        <f>'MainStation-OBS'!BA51</f>
        <v>0</v>
      </c>
      <c r="O51" s="138">
        <f>'MainStation-OBS'!BC51</f>
        <v>0</v>
      </c>
      <c r="P51" s="138">
        <f>'MainStation-OBS'!BE51</f>
        <v>0</v>
      </c>
      <c r="Q51" s="138">
        <f>'MainStation-OBS'!BG51</f>
        <v>0</v>
      </c>
      <c r="R51" s="138">
        <f>'MainStation-OBS'!BI51</f>
        <v>0</v>
      </c>
      <c r="S51" s="138">
        <f>'MainStation-OBS'!BK51</f>
        <v>0</v>
      </c>
      <c r="T51" s="138">
        <f>'MainStation-OBS'!BM51</f>
        <v>0</v>
      </c>
      <c r="U51" s="138">
        <f>'MainStation-OBS'!BO51</f>
        <v>0</v>
      </c>
      <c r="V51" s="138">
        <f>'MainStation-OBS'!BQ51</f>
        <v>0</v>
      </c>
    </row>
    <row r="52" spans="1:22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'MainStation-OBS'!AK52</f>
        <v>0</v>
      </c>
      <c r="G52">
        <f>'MainStation-OBS'!AM52</f>
        <v>0</v>
      </c>
      <c r="H52">
        <f>'MainStation-OBS'!AO52</f>
        <v>0</v>
      </c>
      <c r="I52">
        <f>'MainStation-OBS'!AQ52</f>
        <v>0</v>
      </c>
      <c r="K52">
        <f>'MainStation-OBS'!AU52</f>
        <v>0</v>
      </c>
      <c r="L52">
        <f>'MainStation-OBS'!AW52</f>
        <v>0</v>
      </c>
      <c r="M52">
        <f>'MainStation-OBS'!AY52</f>
        <v>0</v>
      </c>
      <c r="N52" s="138">
        <f>'MainStation-OBS'!BA52</f>
        <v>0</v>
      </c>
      <c r="O52" s="138">
        <f>'MainStation-OBS'!BC52</f>
        <v>0</v>
      </c>
      <c r="P52" s="138">
        <f>'MainStation-OBS'!BE52</f>
        <v>0</v>
      </c>
      <c r="Q52" s="138">
        <f>'MainStation-OBS'!BG52</f>
        <v>0</v>
      </c>
      <c r="R52" s="138">
        <f>'MainStation-OBS'!BI52</f>
        <v>0</v>
      </c>
      <c r="S52" s="138">
        <f>'MainStation-OBS'!BK52</f>
        <v>0</v>
      </c>
      <c r="T52" s="138">
        <f>'MainStation-OBS'!BM52</f>
        <v>0</v>
      </c>
      <c r="U52" s="138">
        <f>'MainStation-OBS'!BO52</f>
        <v>0</v>
      </c>
      <c r="V52" s="138">
        <f>'MainStation-OBS'!BQ52</f>
        <v>0</v>
      </c>
    </row>
    <row r="53" spans="1:22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'MainStation-OBS'!AK53</f>
        <v>0</v>
      </c>
      <c r="G53">
        <f>'MainStation-OBS'!AM53</f>
        <v>0</v>
      </c>
      <c r="H53">
        <f>'MainStation-OBS'!AO53</f>
        <v>0</v>
      </c>
      <c r="I53">
        <f>'MainStation-OBS'!AQ53</f>
        <v>0</v>
      </c>
      <c r="K53">
        <f>'MainStation-OBS'!AU53</f>
        <v>0.43</v>
      </c>
      <c r="L53">
        <f>'MainStation-OBS'!AW53</f>
        <v>0.5</v>
      </c>
      <c r="M53">
        <f>'MainStation-OBS'!AY53</f>
        <v>0.51</v>
      </c>
      <c r="N53" s="138">
        <f>'MainStation-OBS'!BA53</f>
        <v>0.53</v>
      </c>
      <c r="O53" s="138">
        <f>'MainStation-OBS'!BC53</f>
        <v>0.52</v>
      </c>
      <c r="P53" s="138">
        <f>'MainStation-OBS'!BE53</f>
        <v>0</v>
      </c>
      <c r="Q53" s="138">
        <f>'MainStation-OBS'!BG53</f>
        <v>0</v>
      </c>
      <c r="R53" s="138">
        <f>'MainStation-OBS'!BI53</f>
        <v>0</v>
      </c>
      <c r="S53" s="138">
        <f>'MainStation-OBS'!BK53</f>
        <v>0</v>
      </c>
      <c r="T53" s="138">
        <f>'MainStation-OBS'!BM53</f>
        <v>0</v>
      </c>
      <c r="U53" s="138">
        <f>'MainStation-OBS'!BO53</f>
        <v>0</v>
      </c>
      <c r="V53" s="138">
        <f>'MainStation-OBS'!BQ53</f>
        <v>0</v>
      </c>
    </row>
    <row r="54" spans="1:22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'MainStation-OBS'!AK54</f>
        <v>0.5</v>
      </c>
      <c r="G54">
        <f>'MainStation-OBS'!AM54</f>
        <v>0.82</v>
      </c>
      <c r="H54">
        <f>'MainStation-OBS'!AO54</f>
        <v>0.9</v>
      </c>
      <c r="I54">
        <f>'MainStation-OBS'!AQ54</f>
        <v>0.45</v>
      </c>
      <c r="J54">
        <f>'MainStation-OBS'!AS54</f>
        <v>0.6</v>
      </c>
      <c r="K54">
        <f>'MainStation-OBS'!AU54</f>
        <v>0.68</v>
      </c>
      <c r="L54">
        <f>'MainStation-OBS'!AW54</f>
        <v>0.72</v>
      </c>
      <c r="M54">
        <f>'MainStation-OBS'!AY54</f>
        <v>0.78</v>
      </c>
      <c r="N54" s="138">
        <f>'MainStation-OBS'!BA54</f>
        <v>0.86</v>
      </c>
      <c r="O54" s="138">
        <f>'MainStation-OBS'!BC54</f>
        <v>0.8</v>
      </c>
      <c r="P54" s="138">
        <f>'MainStation-OBS'!BE54</f>
        <v>0.87</v>
      </c>
      <c r="Q54" s="138">
        <f>'MainStation-OBS'!BG54</f>
        <v>0.87</v>
      </c>
      <c r="R54" s="138">
        <f>'MainStation-OBS'!BI54</f>
        <v>0.9</v>
      </c>
      <c r="S54" s="138">
        <f>'MainStation-OBS'!BK54</f>
        <v>0.82</v>
      </c>
      <c r="T54" s="138">
        <f>'MainStation-OBS'!BM54</f>
        <v>0.8</v>
      </c>
      <c r="U54" s="138">
        <f>'MainStation-OBS'!BO54</f>
        <v>0</v>
      </c>
      <c r="V54" s="138">
        <f>'MainStation-OBS'!BQ54</f>
        <v>0</v>
      </c>
    </row>
    <row r="55" spans="1:22">
      <c r="A55" t="str">
        <f>'MainStation-OBS'!A55</f>
        <v>W01</v>
      </c>
      <c r="B55" t="str">
        <f>'MainStation-OBS'!B55</f>
        <v>W1outside</v>
      </c>
      <c r="C55" t="str">
        <f>'MainStation-OBS'!C55</f>
        <v>ค.ทวีวัฒนา ศาลาธรรมสพน์ นอกกทม.</v>
      </c>
      <c r="D55">
        <v>53</v>
      </c>
      <c r="E55">
        <f>'MainStation-OBS'!AH55</f>
        <v>2.63</v>
      </c>
      <c r="F55">
        <f>'MainStation-OBS'!AK55</f>
        <v>2.83</v>
      </c>
      <c r="G55">
        <f>'MainStation-OBS'!AM55</f>
        <v>2.82</v>
      </c>
      <c r="H55">
        <f>'MainStation-OBS'!AO55</f>
        <v>2.83</v>
      </c>
      <c r="I55">
        <f>'MainStation-OBS'!AQ55</f>
        <v>2.82</v>
      </c>
      <c r="J55">
        <f>'MainStation-OBS'!AS55</f>
        <v>2.81</v>
      </c>
      <c r="K55">
        <f>'MainStation-OBS'!AU55</f>
        <v>2.79</v>
      </c>
      <c r="L55">
        <f>'MainStation-OBS'!AW55</f>
        <v>2.79</v>
      </c>
      <c r="M55">
        <f>'MainStation-OBS'!AY55</f>
        <v>2.79</v>
      </c>
      <c r="N55" s="138">
        <f>'MainStation-OBS'!BA55</f>
        <v>2.81</v>
      </c>
      <c r="O55" s="138">
        <f>'MainStation-OBS'!BC55</f>
        <v>2.79</v>
      </c>
      <c r="P55" s="138">
        <f>'MainStation-OBS'!BE55</f>
        <v>2.79</v>
      </c>
      <c r="Q55" s="138">
        <f>'MainStation-OBS'!BG55</f>
        <v>2.78</v>
      </c>
      <c r="R55" s="138">
        <f>'MainStation-OBS'!BI55</f>
        <v>2.77</v>
      </c>
      <c r="S55" s="138">
        <f>'MainStation-OBS'!BK55</f>
        <v>2.74</v>
      </c>
      <c r="T55" s="138">
        <f>'MainStation-OBS'!BM55</f>
        <v>2.62</v>
      </c>
      <c r="U55" s="138">
        <f>'MainStation-OBS'!BO55</f>
        <v>0</v>
      </c>
      <c r="V55" s="138">
        <f>'MainStation-OBS'!BQ55</f>
        <v>0</v>
      </c>
    </row>
    <row r="56" spans="1:22">
      <c r="A56" t="str">
        <f>'MainStation-OBS'!A56</f>
        <v>W02</v>
      </c>
      <c r="B56" t="str">
        <f>'MainStation-OBS'!B56</f>
        <v>W14outside</v>
      </c>
      <c r="C56" t="str">
        <f>'MainStation-OBS'!C56</f>
        <v>ทางรถไฟสายใต้ นอกกทม.</v>
      </c>
      <c r="D56">
        <v>54</v>
      </c>
      <c r="E56">
        <f>'MainStation-OBS'!AH56</f>
        <v>0</v>
      </c>
      <c r="F56">
        <f>'MainStation-OBS'!AK56</f>
        <v>0</v>
      </c>
      <c r="G56">
        <f>'MainStation-OBS'!AM56</f>
        <v>0</v>
      </c>
      <c r="H56">
        <f>'MainStation-OBS'!AO56</f>
        <v>0</v>
      </c>
      <c r="I56">
        <f>'MainStation-OBS'!AQ56</f>
        <v>0</v>
      </c>
      <c r="J56">
        <f>'MainStation-OBS'!AS56</f>
        <v>0</v>
      </c>
      <c r="K56">
        <f>'MainStation-OBS'!AU56</f>
        <v>0</v>
      </c>
      <c r="L56">
        <f>'MainStation-OBS'!AW56</f>
        <v>0</v>
      </c>
      <c r="M56">
        <f>'MainStation-OBS'!AY56</f>
        <v>0</v>
      </c>
      <c r="N56" s="138">
        <f>'MainStation-OBS'!BA56</f>
        <v>0</v>
      </c>
      <c r="O56" s="138">
        <f>'MainStation-OBS'!BC56</f>
        <v>0</v>
      </c>
      <c r="P56" s="138">
        <f>'MainStation-OBS'!BE56</f>
        <v>0</v>
      </c>
      <c r="Q56" s="138">
        <f>'MainStation-OBS'!BG56</f>
        <v>0</v>
      </c>
      <c r="R56" s="138">
        <f>'MainStation-OBS'!BI56</f>
        <v>2.38</v>
      </c>
      <c r="S56" s="138">
        <f>'MainStation-OBS'!BK56</f>
        <v>2.23</v>
      </c>
      <c r="T56" s="138">
        <f>'MainStation-OBS'!BM56</f>
        <v>2.23</v>
      </c>
      <c r="U56" s="138">
        <f>'MainStation-OBS'!BO56</f>
        <v>0</v>
      </c>
      <c r="V56" s="138">
        <f>'MainStation-OBS'!BQ56</f>
        <v>0</v>
      </c>
    </row>
    <row r="57" spans="1:22">
      <c r="S57" s="138"/>
      <c r="T57" s="138"/>
      <c r="U57" s="138"/>
      <c r="V57" s="138"/>
    </row>
    <row r="58" spans="1:22"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  <c r="M58">
        <v>9</v>
      </c>
      <c r="N58">
        <v>10</v>
      </c>
      <c r="O58">
        <v>11</v>
      </c>
      <c r="P58">
        <v>12</v>
      </c>
      <c r="Q58">
        <v>13</v>
      </c>
      <c r="R58">
        <v>14</v>
      </c>
      <c r="S58">
        <v>17</v>
      </c>
      <c r="T58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3"/>
  <sheetViews>
    <sheetView topLeftCell="A16" workbookViewId="0">
      <selection activeCell="F53" sqref="A1:F53"/>
    </sheetView>
  </sheetViews>
  <sheetFormatPr defaultColWidth="9.140625" defaultRowHeight="23.25"/>
  <cols>
    <col min="1" max="1" width="4.85546875" customWidth="1"/>
    <col min="2" max="2" width="20.28515625" style="146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42" t="s">
        <v>211</v>
      </c>
      <c r="B1" s="144" t="s">
        <v>97</v>
      </c>
      <c r="C1" s="142" t="s">
        <v>208</v>
      </c>
      <c r="D1" s="142" t="s">
        <v>200</v>
      </c>
      <c r="E1" s="142" t="s">
        <v>201</v>
      </c>
      <c r="F1" s="142" t="s">
        <v>235</v>
      </c>
      <c r="G1" s="154" t="s">
        <v>278</v>
      </c>
    </row>
    <row r="2" spans="1:8">
      <c r="A2" s="271" t="str">
        <f>IF('MainStation-OBS'!B2 = "","",'MainStation-OBS'!B2)</f>
        <v>ด้านเหนือ</v>
      </c>
      <c r="B2" s="271"/>
      <c r="C2" s="153"/>
      <c r="D2" s="153"/>
      <c r="E2" s="153"/>
      <c r="F2" s="153"/>
    </row>
    <row r="3" spans="1:8">
      <c r="A3" s="143" t="str">
        <f>IF('MainStation-OBS'!B3 = "","",'MainStation-OBS'!B3)</f>
        <v>N1</v>
      </c>
      <c r="B3" s="145" t="str">
        <f>IF('MainStation-OBS'!C3 = "","",'MainStation-OBS'!C3)</f>
        <v>บางบัว ถ.พหลโยธิน</v>
      </c>
      <c r="C3" s="143" t="str">
        <f>IFERROR(INDEX('MainStation-OBS'!$B$58:$G$63,IF('MainStation-OBS'!G3="","",'MainStation-OBS'!G3),1),"")</f>
        <v>เริ่มเสี่ยง</v>
      </c>
      <c r="D3" s="143" t="str">
        <f>IFERROR(INDEX('MainStation-OBS'!$B$58:$G$63,IF('MainStation-OBS'!H3="","",'MainStation-OBS'!H3),2),"")</f>
        <v/>
      </c>
      <c r="E3" s="143" t="str">
        <f>IFERROR(INDEX('MainStation-OBS'!$B$58:$G$63,IF('MainStation-OBS'!I3="","",'MainStation-OBS'!I3),3),"")</f>
        <v/>
      </c>
      <c r="F3" s="143">
        <f>IF('MainStation-OBS'!M3 = "","",'MainStation-OBS'!M3)</f>
        <v>-2.9999999999999973</v>
      </c>
      <c r="G3" s="143" t="str">
        <f>IF('MainStation-OBS'!T3 = "","",'MainStation-OBS'!T3)</f>
        <v/>
      </c>
      <c r="H3" s="136"/>
    </row>
    <row r="4" spans="1:8">
      <c r="A4" s="143" t="str">
        <f>IF('MainStation-OBS'!B4 = "","",'MainStation-OBS'!B4)</f>
        <v>N2</v>
      </c>
      <c r="B4" s="145" t="str">
        <f>IF('MainStation-OBS'!C4 = "","",'MainStation-OBS'!C4)</f>
        <v>ค.บางซื่อ﻿﻿</v>
      </c>
      <c r="C4" s="143" t="str">
        <f>IFERROR(INDEX('MainStation-OBS'!$B$58:$G$63,IF('MainStation-OBS'!G4="","",'MainStation-OBS'!G4),1),"")</f>
        <v>ปกติ</v>
      </c>
      <c r="D4" s="143" t="str">
        <f>IFERROR(INDEX('MainStation-OBS'!$B$58:$G$63,IF('MainStation-OBS'!H4="","",'MainStation-OBS'!H4),2),"")</f>
        <v/>
      </c>
      <c r="E4" s="143" t="str">
        <f>IFERROR(INDEX('MainStation-OBS'!$B$58:$G$63,IF('MainStation-OBS'!I4="","",'MainStation-OBS'!I4),3),"")</f>
        <v/>
      </c>
      <c r="F4" s="143">
        <f>IF('MainStation-OBS'!M4 = "","",'MainStation-OBS'!M4)</f>
        <v>-1.2500000000000011</v>
      </c>
      <c r="G4" s="143">
        <f>IF('MainStation-OBS'!T4 = "","",'MainStation-OBS'!T4)</f>
        <v>30</v>
      </c>
      <c r="H4" s="136"/>
    </row>
    <row r="5" spans="1:8">
      <c r="A5" s="143" t="str">
        <f>IF('MainStation-OBS'!B5 = "","",'MainStation-OBS'!B5)</f>
        <v>N3</v>
      </c>
      <c r="B5" s="145" t="str">
        <f>IF('MainStation-OBS'!C5 = "","",'MainStation-OBS'!C5)</f>
        <v>ค.ลาดพร้าว﻿ โชคชัย 4</v>
      </c>
      <c r="C5" s="143" t="str">
        <f>IFERROR(INDEX('MainStation-OBS'!$B$58:$G$63,IF('MainStation-OBS'!G5="","",'MainStation-OBS'!G5),1),"")</f>
        <v>เริ่มเสี่ยง</v>
      </c>
      <c r="D5" s="143" t="str">
        <f>IFERROR(INDEX('MainStation-OBS'!$B$58:$G$63,IF('MainStation-OBS'!H5="","",'MainStation-OBS'!H5),2),"")</f>
        <v/>
      </c>
      <c r="E5" s="143" t="str">
        <f>IFERROR(INDEX('MainStation-OBS'!$B$58:$G$63,IF('MainStation-OBS'!I5="","",'MainStation-OBS'!I5),3),"")</f>
        <v/>
      </c>
      <c r="F5" s="143">
        <f>IF('MainStation-OBS'!M5 = "","",'MainStation-OBS'!M5)</f>
        <v>-2.0000000000000004</v>
      </c>
      <c r="G5" s="143" t="str">
        <f>IF('MainStation-OBS'!T5 = "","",'MainStation-OBS'!T5)</f>
        <v/>
      </c>
      <c r="H5" s="136"/>
    </row>
    <row r="6" spans="1:8">
      <c r="A6" s="143" t="str">
        <f>IF('MainStation-OBS'!B6 = "","",'MainStation-OBS'!B6)</f>
        <v>N4</v>
      </c>
      <c r="B6" s="145" t="str">
        <f>IF('MainStation-OBS'!C6 = "","",'MainStation-OBS'!C6)</f>
        <v>ค.สามเสน﻿﻿﻿ / สามเสน</v>
      </c>
      <c r="C6" s="143" t="str">
        <f>IFERROR(INDEX('MainStation-OBS'!$B$58:$G$63,IF('MainStation-OBS'!G6="","",'MainStation-OBS'!G6),1),"")</f>
        <v>ปกติ</v>
      </c>
      <c r="D6" s="143" t="str">
        <f>IFERROR(INDEX('MainStation-OBS'!$B$58:$G$63,IF('MainStation-OBS'!H6="","",'MainStation-OBS'!H6),2),"")</f>
        <v/>
      </c>
      <c r="E6" s="143" t="str">
        <f>IFERROR(INDEX('MainStation-OBS'!$B$58:$G$63,IF('MainStation-OBS'!I6="","",'MainStation-OBS'!I6),3),"")</f>
        <v/>
      </c>
      <c r="F6" s="143">
        <f>IF('MainStation-OBS'!M6 = "","",'MainStation-OBS'!M6)</f>
        <v>-9.2500000000000036</v>
      </c>
      <c r="G6" s="143">
        <f>IF('MainStation-OBS'!T6 = "","",'MainStation-OBS'!T6)</f>
        <v>30</v>
      </c>
      <c r="H6" s="136"/>
    </row>
    <row r="7" spans="1:8" ht="46.5">
      <c r="A7" s="143" t="str">
        <f>IF('MainStation-OBS'!B7 = "","",'MainStation-OBS'!B7)</f>
        <v>N5</v>
      </c>
      <c r="B7" s="145" t="str">
        <f>IF('MainStation-OBS'!C7 = "","",'MainStation-OBS'!C7)</f>
        <v>ค.เจ้าคุณสิงห์ วังทองหลาง</v>
      </c>
      <c r="C7" s="143" t="str">
        <f>IFERROR(INDEX('MainStation-OBS'!$B$58:$G$63,IF('MainStation-OBS'!G7="","",'MainStation-OBS'!G7),1),"")</f>
        <v>ปกติ</v>
      </c>
      <c r="D7" s="143" t="str">
        <f>IFERROR(INDEX('MainStation-OBS'!$B$58:$G$63,IF('MainStation-OBS'!H7="","",'MainStation-OBS'!H7),2),"")</f>
        <v/>
      </c>
      <c r="E7" s="143" t="str">
        <f>IFERROR(INDEX('MainStation-OBS'!$B$58:$G$63,IF('MainStation-OBS'!I7="","",'MainStation-OBS'!I7),3),"")</f>
        <v>ปานกลาง</v>
      </c>
      <c r="F7" s="143">
        <f>IF('MainStation-OBS'!M7 = "","",'MainStation-OBS'!M7)</f>
        <v>12.499999999999998</v>
      </c>
      <c r="G7" s="143">
        <f>IF('MainStation-OBS'!T7 = "","",'MainStation-OBS'!T7)</f>
        <v>10</v>
      </c>
      <c r="H7" s="141"/>
    </row>
    <row r="8" spans="1:8">
      <c r="A8" s="143" t="str">
        <f>IF('MainStation-OBS'!B8 = "","",'MainStation-OBS'!B8)</f>
        <v>N6</v>
      </c>
      <c r="B8" s="145" t="str">
        <f>IF('MainStation-OBS'!C8 = "","",'MainStation-OBS'!C8)</f>
        <v>บางกะปิ</v>
      </c>
      <c r="C8" s="143" t="str">
        <f>IFERROR(INDEX('MainStation-OBS'!$B$58:$G$63,IF('MainStation-OBS'!G8="","",'MainStation-OBS'!G8),1),"")</f>
        <v>ปกติ</v>
      </c>
      <c r="D8" s="143" t="str">
        <f>IFERROR(INDEX('MainStation-OBS'!$B$58:$G$63,IF('MainStation-OBS'!H8="","",'MainStation-OBS'!H8),2),"")</f>
        <v/>
      </c>
      <c r="E8" s="143" t="str">
        <f>IFERROR(INDEX('MainStation-OBS'!$B$58:$G$63,IF('MainStation-OBS'!I8="","",'MainStation-OBS'!I8),3),"")</f>
        <v/>
      </c>
      <c r="F8" s="143">
        <f>IF('MainStation-OBS'!M8 = "","",'MainStation-OBS'!M8)</f>
        <v>-1.2499999999999998</v>
      </c>
      <c r="G8" s="143">
        <f>IF('MainStation-OBS'!T8 = "","",'MainStation-OBS'!T8)</f>
        <v>15</v>
      </c>
    </row>
    <row r="9" spans="1:8">
      <c r="A9" s="143" t="str">
        <f>IF('MainStation-OBS'!B9 = "","",'MainStation-OBS'!B9)</f>
        <v>N7</v>
      </c>
      <c r="B9" s="145" t="str">
        <f>IF('MainStation-OBS'!C9 = "","",'MainStation-OBS'!C9)</f>
        <v>อนุเสารวรีย์ชัยสมรภูมิ</v>
      </c>
      <c r="C9" s="143" t="str">
        <f>IFERROR(INDEX('MainStation-OBS'!$B$58:$G$63,IF('MainStation-OBS'!G9="","",'MainStation-OBS'!G9),1),"")</f>
        <v>ปกติ</v>
      </c>
      <c r="D9" s="143" t="str">
        <f>IFERROR(INDEX('MainStation-OBS'!$B$58:$G$63,IF('MainStation-OBS'!H9="","",'MainStation-OBS'!H9),2),"")</f>
        <v/>
      </c>
      <c r="E9" s="143" t="str">
        <f>IFERROR(INDEX('MainStation-OBS'!$B$58:$G$63,IF('MainStation-OBS'!I9="","",'MainStation-OBS'!I9),3),"")</f>
        <v/>
      </c>
      <c r="F9" s="143">
        <f>IF('MainStation-OBS'!M9 = "","",'MainStation-OBS'!M9)</f>
        <v>-3.7500000000000004</v>
      </c>
      <c r="G9" s="143">
        <f>IF('MainStation-OBS'!T9 = "","",'MainStation-OBS'!T9)</f>
        <v>30</v>
      </c>
    </row>
    <row r="10" spans="1:8" ht="33" customHeight="1">
      <c r="A10" s="143" t="str">
        <f>IF('MainStation-OBS'!B10 = "","",'MainStation-OBS'!B10)</f>
        <v>N8</v>
      </c>
      <c r="B10" s="145" t="str">
        <f>IF('MainStation-OBS'!C10 = "","",'MainStation-OBS'!C10)</f>
        <v>ค.สอง</v>
      </c>
      <c r="C10" s="143" t="str">
        <f>IFERROR(INDEX('MainStation-OBS'!$B$58:$G$63,IF('MainStation-OBS'!G10="","",'MainStation-OBS'!G10),1),"")</f>
        <v>ล้น</v>
      </c>
      <c r="D10" s="143" t="str">
        <f>IFERROR(INDEX('MainStation-OBS'!$B$58:$G$63,IF('MainStation-OBS'!H10="","",'MainStation-OBS'!H10),2),"")</f>
        <v/>
      </c>
      <c r="E10" s="143" t="str">
        <f>IFERROR(INDEX('MainStation-OBS'!$B$58:$G$63,IF('MainStation-OBS'!I10="","",'MainStation-OBS'!I10),3),"")</f>
        <v/>
      </c>
      <c r="F10" s="143">
        <f>IF('MainStation-OBS'!M10 = "","",'MainStation-OBS'!M10)</f>
        <v>-2.0000000000000018</v>
      </c>
      <c r="G10" s="143" t="str">
        <f>IF('MainStation-OBS'!T10 = "","",'MainStation-OBS'!T10)</f>
        <v/>
      </c>
    </row>
    <row r="11" spans="1:8">
      <c r="A11" s="143" t="str">
        <f>IF('MainStation-OBS'!B11 = "","",'MainStation-OBS'!B11)</f>
        <v>N9</v>
      </c>
      <c r="B11" s="145" t="str">
        <f>IF('MainStation-OBS'!C11 = "","",'MainStation-OBS'!C11)</f>
        <v>ค.พระยาสุเรนทร์</v>
      </c>
      <c r="C11" s="143" t="str">
        <f>IFERROR(INDEX('MainStation-OBS'!$B$58:$G$63,IF('MainStation-OBS'!G11="","",'MainStation-OBS'!G11),1),"")</f>
        <v>ล้น</v>
      </c>
      <c r="D11" s="143" t="str">
        <f>IFERROR(INDEX('MainStation-OBS'!$B$58:$G$63,IF('MainStation-OBS'!H11="","",'MainStation-OBS'!H11),2),"")</f>
        <v/>
      </c>
      <c r="E11" s="143" t="str">
        <f>IFERROR(INDEX('MainStation-OBS'!$B$58:$G$63,IF('MainStation-OBS'!I11="","",'MainStation-OBS'!I11),3),"")</f>
        <v/>
      </c>
      <c r="F11" s="143">
        <f>IF('MainStation-OBS'!M11 = "","",'MainStation-OBS'!M11)</f>
        <v>-2.0000000000000018</v>
      </c>
      <c r="G11" s="143" t="str">
        <f>IF('MainStation-OBS'!T11 = "","",'MainStation-OBS'!T11)</f>
        <v/>
      </c>
    </row>
    <row r="12" spans="1:8">
      <c r="A12" s="272" t="str">
        <f>IF('MainStation-OBS'!B13 = "","",'MainStation-OBS'!B13)</f>
        <v>ด้านตะวันออก</v>
      </c>
      <c r="B12" s="272"/>
      <c r="C12" s="152"/>
      <c r="D12" s="152"/>
      <c r="E12" s="152"/>
      <c r="F12" s="143" t="str">
        <f>IF('MainStation-OBS'!M13 = "","",'MainStation-OBS'!M13)</f>
        <v/>
      </c>
      <c r="G12" s="143" t="str">
        <f>IF('MainStation-OBS'!T13 = "","",'MainStation-OBS'!T13)</f>
        <v/>
      </c>
    </row>
    <row r="13" spans="1:8">
      <c r="A13" s="143" t="str">
        <f>IF('MainStation-OBS'!B14 = "","",'MainStation-OBS'!B14)</f>
        <v>E1</v>
      </c>
      <c r="B13" s="145" t="str">
        <f>IF('MainStation-OBS'!C14 = "","",'MainStation-OBS'!C14)</f>
        <v xml:space="preserve"> ค.สามวา﻿</v>
      </c>
      <c r="C13" s="143" t="str">
        <f>IFERROR(INDEX('MainStation-OBS'!$B$58:$G$63,IF('MainStation-OBS'!G14="","",'MainStation-OBS'!G14),1),"")</f>
        <v>เสี่ยงมาก</v>
      </c>
      <c r="D13" s="143" t="str">
        <f>IFERROR(INDEX('MainStation-OBS'!$B$58:$G$63,IF('MainStation-OBS'!H14="","",'MainStation-OBS'!H14),2),"")</f>
        <v/>
      </c>
      <c r="E13" s="143" t="str">
        <f>IFERROR(INDEX('MainStation-OBS'!$B$58:$G$63,IF('MainStation-OBS'!I14="","",'MainStation-OBS'!I14),3),"")</f>
        <v/>
      </c>
      <c r="F13" s="143">
        <f>IF('MainStation-OBS'!M14 = "","",'MainStation-OBS'!M14)</f>
        <v>-2.2499999999999964</v>
      </c>
      <c r="G13" s="143" t="str">
        <f>IF('MainStation-OBS'!T14 = "","",'MainStation-OBS'!T14)</f>
        <v/>
      </c>
    </row>
    <row r="14" spans="1:8">
      <c r="A14" s="143" t="str">
        <f>IF('MainStation-OBS'!B15 = "","",'MainStation-OBS'!B15)</f>
        <v>E2</v>
      </c>
      <c r="B14" s="145" t="str">
        <f>IF('MainStation-OBS'!C15 = "","",'MainStation-OBS'!C15)</f>
        <v>บางชัน ถ.รามคำแหง﻿﻿</v>
      </c>
      <c r="C14" s="143" t="str">
        <f>IFERROR(INDEX('MainStation-OBS'!$B$58:$G$63,IF('MainStation-OBS'!G15="","",'MainStation-OBS'!G15),1),"")</f>
        <v>ปริ่มตลิ่ง</v>
      </c>
      <c r="D14" s="143" t="str">
        <f>IFERROR(INDEX('MainStation-OBS'!$B$58:$G$63,IF('MainStation-OBS'!H15="","",'MainStation-OBS'!H15),2),"")</f>
        <v/>
      </c>
      <c r="E14" s="143" t="str">
        <f>IFERROR(INDEX('MainStation-OBS'!$B$58:$G$63,IF('MainStation-OBS'!I15="","",'MainStation-OBS'!I15),3),"")</f>
        <v/>
      </c>
      <c r="F14" s="143">
        <f>IF('MainStation-OBS'!M15 = "","",'MainStation-OBS'!M15)</f>
        <v>-2.2500000000000018</v>
      </c>
      <c r="G14" s="143" t="str">
        <f>IF('MainStation-OBS'!T15 = "","",'MainStation-OBS'!T15)</f>
        <v/>
      </c>
    </row>
    <row r="15" spans="1:8">
      <c r="A15" s="143" t="str">
        <f>IF('MainStation-OBS'!B16 = "","",'MainStation-OBS'!B16)</f>
        <v>E3</v>
      </c>
      <c r="B15" s="145" t="str">
        <f>IF('MainStation-OBS'!C16 = "","",'MainStation-OBS'!C16)</f>
        <v>มีนบุรี ถ.ประชาร่วมใจ﻿﻿</v>
      </c>
      <c r="C15" s="143" t="str">
        <f>IFERROR(INDEX('MainStation-OBS'!$B$58:$G$63,IF('MainStation-OBS'!G16="","",'MainStation-OBS'!G16),1),"")</f>
        <v>เริ่มเสี่ยง</v>
      </c>
      <c r="D15" s="143" t="str">
        <f>IFERROR(INDEX('MainStation-OBS'!$B$58:$G$63,IF('MainStation-OBS'!H16="","",'MainStation-OBS'!H16),2),"")</f>
        <v/>
      </c>
      <c r="E15" s="143" t="str">
        <f>IFERROR(INDEX('MainStation-OBS'!$B$58:$G$63,IF('MainStation-OBS'!I16="","",'MainStation-OBS'!I16),3),"")</f>
        <v/>
      </c>
      <c r="F15" s="143">
        <f>IF('MainStation-OBS'!M16 = "","",'MainStation-OBS'!M16)</f>
        <v>-2.4999999999999964</v>
      </c>
      <c r="G15" s="143" t="str">
        <f>IF('MainStation-OBS'!T16 = "","",'MainStation-OBS'!T16)</f>
        <v/>
      </c>
    </row>
    <row r="16" spans="1:8">
      <c r="A16" s="143" t="str">
        <f>IF('MainStation-OBS'!B17 = "","",'MainStation-OBS'!B17)</f>
        <v>E4</v>
      </c>
      <c r="B16" s="145" t="str">
        <f>IF('MainStation-OBS'!C17 = "","",'MainStation-OBS'!C17)</f>
        <v>หนองจอก</v>
      </c>
      <c r="C16" s="143" t="str">
        <f>IFERROR(INDEX('MainStation-OBS'!$B$58:$G$63,IF('MainStation-OBS'!G17="","",'MainStation-OBS'!G17),1),"")</f>
        <v>เสี่ยงมาก</v>
      </c>
      <c r="D16" s="143" t="str">
        <f>IFERROR(INDEX('MainStation-OBS'!$B$58:$G$63,IF('MainStation-OBS'!H17="","",'MainStation-OBS'!H17),2),"")</f>
        <v/>
      </c>
      <c r="E16" s="143" t="str">
        <f>IFERROR(INDEX('MainStation-OBS'!$B$58:$G$63,IF('MainStation-OBS'!I17="","",'MainStation-OBS'!I17),3),"")</f>
        <v/>
      </c>
      <c r="F16" s="143">
        <f>IF('MainStation-OBS'!M17 = "","",'MainStation-OBS'!M17)</f>
        <v>-2.0000000000000018</v>
      </c>
      <c r="G16" s="143" t="str">
        <f>IF('MainStation-OBS'!T17 = "","",'MainStation-OBS'!T17)</f>
        <v/>
      </c>
    </row>
    <row r="17" spans="1:7" ht="46.5">
      <c r="A17" s="143" t="str">
        <f>IF('MainStation-OBS'!B18 = "","",'MainStation-OBS'!B18)</f>
        <v>E5</v>
      </c>
      <c r="B17" s="145" t="str">
        <f>IF('MainStation-OBS'!C18 = "","",'MainStation-OBS'!C18)</f>
        <v>ถ.สังฆสันติสุข หนองจอก</v>
      </c>
      <c r="C17" s="143" t="str">
        <f>IFERROR(INDEX('MainStation-OBS'!$B$58:$G$63,IF('MainStation-OBS'!G18="","",'MainStation-OBS'!G18),1),"")</f>
        <v>เริ่มเสี่ยง</v>
      </c>
      <c r="D17" s="143" t="str">
        <f>IFERROR(INDEX('MainStation-OBS'!$B$58:$G$63,IF('MainStation-OBS'!H18="","",'MainStation-OBS'!H18),2),"")</f>
        <v/>
      </c>
      <c r="E17" s="143" t="str">
        <f>IFERROR(INDEX('MainStation-OBS'!$B$58:$G$63,IF('MainStation-OBS'!I18="","",'MainStation-OBS'!I18),3),"")</f>
        <v/>
      </c>
      <c r="F17" s="143">
        <f>IF('MainStation-OBS'!M18 = "","",'MainStation-OBS'!M18)</f>
        <v>-2.2500000000000018</v>
      </c>
      <c r="G17" s="143" t="str">
        <f>IF('MainStation-OBS'!T18 = "","",'MainStation-OBS'!T18)</f>
        <v/>
      </c>
    </row>
    <row r="18" spans="1:7">
      <c r="A18" s="143" t="str">
        <f>IF('MainStation-OBS'!B19 = "","",'MainStation-OBS'!B19)</f>
        <v>E6</v>
      </c>
      <c r="B18" s="145" t="str">
        <f>IF('MainStation-OBS'!C19 = "","",'MainStation-OBS'!C19)</f>
        <v>ลาดกระบัง</v>
      </c>
      <c r="C18" s="143" t="str">
        <f>IFERROR(INDEX('MainStation-OBS'!$B$58:$G$63,IF('MainStation-OBS'!G19="","",'MainStation-OBS'!G19),1),"")</f>
        <v>ปกติ</v>
      </c>
      <c r="D18" s="143" t="str">
        <f>IFERROR(INDEX('MainStation-OBS'!$B$58:$G$63,IF('MainStation-OBS'!H19="","",'MainStation-OBS'!H19),2),"")</f>
        <v/>
      </c>
      <c r="E18" s="143" t="str">
        <f>IFERROR(INDEX('MainStation-OBS'!$B$58:$G$63,IF('MainStation-OBS'!I19="","",'MainStation-OBS'!I19),3),"")</f>
        <v>เล็กน้อย</v>
      </c>
      <c r="F18" s="143">
        <f>IF('MainStation-OBS'!M19 = "","",'MainStation-OBS'!M19)</f>
        <v>-0.74999999999999789</v>
      </c>
      <c r="G18" s="143" t="str">
        <f>IF('MainStation-OBS'!T19 = "","",'MainStation-OBS'!T19)</f>
        <v/>
      </c>
    </row>
    <row r="19" spans="1:7">
      <c r="A19" s="143" t="str">
        <f>IF('MainStation-OBS'!B20 = "","",'MainStation-OBS'!B20)</f>
        <v>E7</v>
      </c>
      <c r="B19" s="145" t="str">
        <f>IF('MainStation-OBS'!C20 = "","",'MainStation-OBS'!C20)</f>
        <v>บางนา-ศรีนครินทร์</v>
      </c>
      <c r="C19" s="143" t="str">
        <f>IFERROR(INDEX('MainStation-OBS'!$B$58:$G$63,IF('MainStation-OBS'!G20="","",'MainStation-OBS'!G20),1),"")</f>
        <v>ปกติ</v>
      </c>
      <c r="D19" s="143" t="str">
        <f>IFERROR(INDEX('MainStation-OBS'!$B$58:$G$63,IF('MainStation-OBS'!H20="","",'MainStation-OBS'!H20),2),"")</f>
        <v/>
      </c>
      <c r="E19" s="143" t="str">
        <f>IFERROR(INDEX('MainStation-OBS'!$B$58:$G$63,IF('MainStation-OBS'!I20="","",'MainStation-OBS'!I20),3),"")</f>
        <v>เล็กน้อย</v>
      </c>
      <c r="F19" s="143">
        <f>IF('MainStation-OBS'!M20 = "","",'MainStation-OBS'!M20)</f>
        <v>0</v>
      </c>
      <c r="G19" s="143" t="str">
        <f>IF('MainStation-OBS'!T20 = "","",'MainStation-OBS'!T20)</f>
        <v/>
      </c>
    </row>
    <row r="20" spans="1:7">
      <c r="A20" s="143" t="str">
        <f>IF('MainStation-OBS'!B21 = "","",'MainStation-OBS'!B21)</f>
        <v>E8</v>
      </c>
      <c r="B20" s="145" t="str">
        <f>IF('MainStation-OBS'!C21 = "","",'MainStation-OBS'!C21)</f>
        <v>ค.หลวงแพ่ง</v>
      </c>
      <c r="C20" s="143" t="str">
        <f>IFERROR(INDEX('MainStation-OBS'!$B$58:$G$63,IF('MainStation-OBS'!G21="","",'MainStation-OBS'!G21),1),"")</f>
        <v>เริ่มเสี่ยง</v>
      </c>
      <c r="D20" s="143" t="str">
        <f>IFERROR(INDEX('MainStation-OBS'!$B$58:$G$63,IF('MainStation-OBS'!H21="","",'MainStation-OBS'!H21),2),"")</f>
        <v/>
      </c>
      <c r="E20" s="143" t="str">
        <f>IFERROR(INDEX('MainStation-OBS'!$B$58:$G$63,IF('MainStation-OBS'!I21="","",'MainStation-OBS'!I21),3),"")</f>
        <v>เล็กน้อย</v>
      </c>
      <c r="F20" s="143">
        <f>IF('MainStation-OBS'!M21 = "","",'MainStation-OBS'!M21)</f>
        <v>0</v>
      </c>
      <c r="G20" s="143" t="str">
        <f>IF('MainStation-OBS'!T21 = "","",'MainStation-OBS'!T21)</f>
        <v/>
      </c>
    </row>
    <row r="21" spans="1:7">
      <c r="A21" s="143" t="str">
        <f>IF('MainStation-OBS'!B22 = "","",'MainStation-OBS'!B22)</f>
        <v>E9</v>
      </c>
      <c r="B21" s="145" t="str">
        <f>IF('MainStation-OBS'!C22 = "","",'MainStation-OBS'!C22)</f>
        <v>รามอินทรา-นวมินทร์</v>
      </c>
      <c r="C21" s="143" t="str">
        <f>IFERROR(INDEX('MainStation-OBS'!$B$58:$G$63,IF('MainStation-OBS'!G22="","",'MainStation-OBS'!G22),1),"")</f>
        <v>เสี่ยง</v>
      </c>
      <c r="D21" s="143" t="str">
        <f>IFERROR(INDEX('MainStation-OBS'!$B$58:$G$63,IF('MainStation-OBS'!H22="","",'MainStation-OBS'!H22),2),"")</f>
        <v/>
      </c>
      <c r="E21" s="143" t="str">
        <f>IFERROR(INDEX('MainStation-OBS'!$B$58:$G$63,IF('MainStation-OBS'!I22="","",'MainStation-OBS'!I22),3),"")</f>
        <v>เล็กน้อย</v>
      </c>
      <c r="F21" s="143">
        <f>IF('MainStation-OBS'!M22 = "","",'MainStation-OBS'!M22)</f>
        <v>-1.0000000000000009</v>
      </c>
      <c r="G21" s="143" t="str">
        <f>IF('MainStation-OBS'!T22 = "","",'MainStation-OBS'!T22)</f>
        <v/>
      </c>
    </row>
    <row r="22" spans="1:7">
      <c r="A22" s="143" t="str">
        <f>IF('MainStation-OBS'!B23 = "","",'MainStation-OBS'!B23)</f>
        <v>E10</v>
      </c>
      <c r="B22" s="145" t="str">
        <f>IF('MainStation-OBS'!C23 = "","",'MainStation-OBS'!C23)</f>
        <v>ค.ตัน ถ.เพชรบุรี</v>
      </c>
      <c r="C22" s="143" t="str">
        <f>IFERROR(INDEX('MainStation-OBS'!$B$58:$G$63,IF('MainStation-OBS'!G23="","",'MainStation-OBS'!G23),1),"")</f>
        <v>ปกติ</v>
      </c>
      <c r="D22" s="143" t="str">
        <f>IFERROR(INDEX('MainStation-OBS'!$B$58:$G$63,IF('MainStation-OBS'!H23="","",'MainStation-OBS'!H23),2),"")</f>
        <v/>
      </c>
      <c r="E22" s="143" t="str">
        <f>IFERROR(INDEX('MainStation-OBS'!$B$58:$G$63,IF('MainStation-OBS'!I23="","",'MainStation-OBS'!I23),3),"")</f>
        <v>เล็กน้อย</v>
      </c>
      <c r="F22" s="143">
        <f>IF('MainStation-OBS'!M23 = "","",'MainStation-OBS'!M23)</f>
        <v>-0.25000000000000022</v>
      </c>
      <c r="G22" s="143">
        <f>IF('MainStation-OBS'!T23 = "","",'MainStation-OBS'!T23)</f>
        <v>30</v>
      </c>
    </row>
    <row r="23" spans="1:7" ht="46.5">
      <c r="A23" s="143" t="str">
        <f>IF('MainStation-OBS'!B24 = "","",'MainStation-OBS'!B24)</f>
        <v>E11</v>
      </c>
      <c r="B23" s="145" t="str">
        <f>IF('MainStation-OBS'!C24 = "","",'MainStation-OBS'!C24)</f>
        <v>ถ.อ่อนนุช วัดกระทุ่มเสือปลา</v>
      </c>
      <c r="C23" s="143" t="str">
        <f>IFERROR(INDEX('MainStation-OBS'!$B$58:$G$63,IF('MainStation-OBS'!G24="","",'MainStation-OBS'!G24),1),"")</f>
        <v>ปกติ</v>
      </c>
      <c r="D23" s="143" t="str">
        <f>IFERROR(INDEX('MainStation-OBS'!$B$58:$G$63,IF('MainStation-OBS'!H24="","",'MainStation-OBS'!H24),2),"")</f>
        <v/>
      </c>
      <c r="E23" s="143" t="str">
        <f>IFERROR(INDEX('MainStation-OBS'!$B$58:$G$63,IF('MainStation-OBS'!I24="","",'MainStation-OBS'!I24),3),"")</f>
        <v/>
      </c>
      <c r="F23" s="143">
        <f>IF('MainStation-OBS'!M24 = "","",'MainStation-OBS'!M24)</f>
        <v>-1.2499999999999998</v>
      </c>
      <c r="G23" s="143" t="str">
        <f>IF('MainStation-OBS'!T24 = "","",'MainStation-OBS'!T24)</f>
        <v/>
      </c>
    </row>
    <row r="24" spans="1:7">
      <c r="A24" s="143" t="str">
        <f>IF('MainStation-OBS'!B25 = "","",'MainStation-OBS'!B25)</f>
        <v>E12</v>
      </c>
      <c r="B24" s="145" t="str">
        <f>IF('MainStation-OBS'!C25 = "","",'MainStation-OBS'!C25)</f>
        <v>ถ.ศรีนครินทร์-อ่อนนุช</v>
      </c>
      <c r="C24" s="143" t="str">
        <f>IFERROR(INDEX('MainStation-OBS'!$B$58:$G$63,IF('MainStation-OBS'!G25="","",'MainStation-OBS'!G25),1),"")</f>
        <v>ปกติ</v>
      </c>
      <c r="D24" s="143" t="str">
        <f>IFERROR(INDEX('MainStation-OBS'!$B$58:$G$63,IF('MainStation-OBS'!H25="","",'MainStation-OBS'!H25),2),"")</f>
        <v/>
      </c>
      <c r="E24" s="143" t="str">
        <f>IFERROR(INDEX('MainStation-OBS'!$B$58:$G$63,IF('MainStation-OBS'!I25="","",'MainStation-OBS'!I25),3),"")</f>
        <v>เล็กน้อย</v>
      </c>
      <c r="F24" s="143">
        <f>IF('MainStation-OBS'!M25 = "","",'MainStation-OBS'!M25)</f>
        <v>-1.0000000000000002</v>
      </c>
      <c r="G24" s="143" t="str">
        <f>IF('MainStation-OBS'!T25 = "","",'MainStation-OBS'!T25)</f>
        <v/>
      </c>
    </row>
    <row r="25" spans="1:7">
      <c r="A25" s="143" t="str">
        <f>IF('MainStation-OBS'!B26 = "","",'MainStation-OBS'!B26)</f>
        <v>E13</v>
      </c>
      <c r="B25" s="145" t="str">
        <f>IF('MainStation-OBS'!C26 = "","",'MainStation-OBS'!C26)</f>
        <v>พระโขนง</v>
      </c>
      <c r="C25" s="143" t="str">
        <f>IFERROR(INDEX('MainStation-OBS'!$B$58:$G$63,IF('MainStation-OBS'!G26="","",'MainStation-OBS'!G26),1),"")</f>
        <v>ปกติ</v>
      </c>
      <c r="D25" s="143" t="str">
        <f>IFERROR(INDEX('MainStation-OBS'!$B$58:$G$63,IF('MainStation-OBS'!H26="","",'MainStation-OBS'!H26),2),"")</f>
        <v/>
      </c>
      <c r="E25" s="143" t="str">
        <f>IFERROR(INDEX('MainStation-OBS'!$B$58:$G$63,IF('MainStation-OBS'!I26="","",'MainStation-OBS'!I26),3),"")</f>
        <v>น้อย</v>
      </c>
      <c r="F25" s="143">
        <f>IF('MainStation-OBS'!M26 = "","",'MainStation-OBS'!M26)</f>
        <v>2.0000000000000004</v>
      </c>
      <c r="G25" s="143" t="str">
        <f>IF('MainStation-OBS'!T26 = "","",'MainStation-OBS'!T26)</f>
        <v/>
      </c>
    </row>
    <row r="26" spans="1:7">
      <c r="A26" s="143" t="str">
        <f>IF('MainStation-OBS'!B27 = "","",'MainStation-OBS'!B27)</f>
        <v>E14</v>
      </c>
      <c r="B26" s="145" t="str">
        <f>IF('MainStation-OBS'!C27 = "","",'MainStation-OBS'!C27)</f>
        <v>ถ.ร่มเกล้า บึงขวาง</v>
      </c>
      <c r="C26" s="143" t="str">
        <f>IFERROR(INDEX('MainStation-OBS'!$B$58:$G$63,IF('MainStation-OBS'!G27="","",'MainStation-OBS'!G27),1),"")</f>
        <v>เริ่มเสี่ยง</v>
      </c>
      <c r="D26" s="143" t="str">
        <f>IFERROR(INDEX('MainStation-OBS'!$B$58:$G$63,IF('MainStation-OBS'!H27="","",'MainStation-OBS'!H27),2),"")</f>
        <v/>
      </c>
      <c r="E26" s="143" t="str">
        <f>IFERROR(INDEX('MainStation-OBS'!$B$58:$G$63,IF('MainStation-OBS'!I27="","",'MainStation-OBS'!I27),3),"")</f>
        <v/>
      </c>
      <c r="F26" s="143">
        <f>IF('MainStation-OBS'!M27 = "","",'MainStation-OBS'!M27)</f>
        <v>-2.4999999999999964</v>
      </c>
      <c r="G26" s="143"/>
    </row>
    <row r="27" spans="1:7">
      <c r="A27" s="143" t="str">
        <f>IF('MainStation-OBS'!B28 = "","",'MainStation-OBS'!B28)</f>
        <v>E15</v>
      </c>
      <c r="B27" s="145" t="str">
        <f>IF('MainStation-OBS'!C28 = "","",'MainStation-OBS'!C28)</f>
        <v>สำโรง</v>
      </c>
      <c r="C27" s="143" t="str">
        <f>IFERROR(INDEX('MainStation-OBS'!$B$58:$G$63,IF('MainStation-OBS'!G28="","",'MainStation-OBS'!G28),1),"")</f>
        <v>ปกติ</v>
      </c>
      <c r="D27" s="143" t="str">
        <f>IFERROR(INDEX('MainStation-OBS'!$B$58:$G$63,IF('MainStation-OBS'!H28="","",'MainStation-OBS'!H28),2),"")</f>
        <v/>
      </c>
      <c r="E27" s="143" t="str">
        <f>IFERROR(INDEX('MainStation-OBS'!$B$58:$G$63,IF('MainStation-OBS'!I28="","",'MainStation-OBS'!I28),3),"")</f>
        <v>น้อย</v>
      </c>
      <c r="F27" s="143">
        <f>IF('MainStation-OBS'!M28 = "","",'MainStation-OBS'!M28)</f>
        <v>1.5000000000000013</v>
      </c>
      <c r="G27" s="143"/>
    </row>
    <row r="28" spans="1:7">
      <c r="A28" s="143" t="str">
        <f>IF('MainStation-OBS'!B29 = "","",'MainStation-OBS'!B29)</f>
        <v>E16</v>
      </c>
      <c r="B28" s="145" t="str">
        <f>IF('MainStation-OBS'!C29 = "","",'MainStation-OBS'!C29)</f>
        <v>ค.บางนา-สรรพาวุธ</v>
      </c>
      <c r="C28" s="143" t="str">
        <f>IFERROR(INDEX('MainStation-OBS'!$B$58:$G$63,IF('MainStation-OBS'!G29="","",'MainStation-OBS'!G29),1),"")</f>
        <v>ปกติ</v>
      </c>
      <c r="D28" s="143" t="str">
        <f>IFERROR(INDEX('MainStation-OBS'!$B$58:$G$63,IF('MainStation-OBS'!H29="","",'MainStation-OBS'!H29),2),"")</f>
        <v/>
      </c>
      <c r="E28" s="143" t="str">
        <f>IFERROR(INDEX('MainStation-OBS'!$B$58:$G$63,IF('MainStation-OBS'!I29="","",'MainStation-OBS'!I29),3),"")</f>
        <v>น้อย</v>
      </c>
      <c r="F28" s="143">
        <f>IF('MainStation-OBS'!M29 = "","",'MainStation-OBS'!M29)</f>
        <v>1.7500000000000002</v>
      </c>
      <c r="G28" s="143"/>
    </row>
    <row r="29" spans="1:7">
      <c r="A29" s="143" t="str">
        <f>IF('MainStation-OBS'!B30 = "","",'MainStation-OBS'!B30)</f>
        <v>E17</v>
      </c>
      <c r="B29" s="145" t="str">
        <f>IF('MainStation-OBS'!C30 = "","",'MainStation-OBS'!C30)</f>
        <v>ค.ประเวศบุรีรัมย์</v>
      </c>
      <c r="C29" s="143" t="str">
        <f>IFERROR(INDEX('MainStation-OBS'!$B$58:$G$63,IF('MainStation-OBS'!G30="","",'MainStation-OBS'!G30),1),"")</f>
        <v>ปกติ</v>
      </c>
      <c r="D29" s="143" t="str">
        <f>IFERROR(INDEX('MainStation-OBS'!$B$58:$G$63,IF('MainStation-OBS'!H30="","",'MainStation-OBS'!H30),2),"")</f>
        <v/>
      </c>
      <c r="E29" s="143" t="str">
        <f>IFERROR(INDEX('MainStation-OBS'!$B$58:$G$63,IF('MainStation-OBS'!I30="","",'MainStation-OBS'!I30),3),"")</f>
        <v/>
      </c>
      <c r="F29" s="143">
        <f>IF('MainStation-OBS'!M30 = "","",'MainStation-OBS'!M30)</f>
        <v>-3.25</v>
      </c>
      <c r="G29" s="143"/>
    </row>
    <row r="30" spans="1:7">
      <c r="A30" s="143" t="str">
        <f>IF('MainStation-OBS'!B31 = "","",'MainStation-OBS'!B31)</f>
        <v>E18</v>
      </c>
      <c r="B30" s="145" t="str">
        <f>IF('MainStation-OBS'!C31 = "","",'MainStation-OBS'!C31)</f>
        <v>หนองบอน</v>
      </c>
      <c r="C30" s="143" t="str">
        <f>IFERROR(INDEX('MainStation-OBS'!$B$58:$G$63,IF('MainStation-OBS'!G31="","",'MainStation-OBS'!G31),1),"")</f>
        <v>ปกติ</v>
      </c>
      <c r="D30" s="143" t="str">
        <f>IFERROR(INDEX('MainStation-OBS'!$B$58:$G$63,IF('MainStation-OBS'!H31="","",'MainStation-OBS'!H31),2),"")</f>
        <v/>
      </c>
      <c r="E30" s="143" t="str">
        <f>IFERROR(INDEX('MainStation-OBS'!$B$58:$G$63,IF('MainStation-OBS'!I31="","",'MainStation-OBS'!I31),3),"")</f>
        <v>น้อย</v>
      </c>
      <c r="F30" s="143">
        <f>IF('MainStation-OBS'!M31 = "","",'MainStation-OBS'!M31)</f>
        <v>4.7499999999999982</v>
      </c>
      <c r="G30" s="143"/>
    </row>
    <row r="31" spans="1:7" ht="46.5">
      <c r="A31" s="143" t="str">
        <f>IF('MainStation-OBS'!B32 = "","",'MainStation-OBS'!B32)</f>
        <v>E19</v>
      </c>
      <c r="B31" s="145" t="str">
        <f>IF('MainStation-OBS'!C32 = "","",'MainStation-OBS'!C32)</f>
        <v>สำนักงานเขตลาดกระบัง</v>
      </c>
      <c r="C31" s="143" t="str">
        <f>IFERROR(INDEX('MainStation-OBS'!$B$58:$G$63,IF('MainStation-OBS'!G32="","",'MainStation-OBS'!G32),1),"")</f>
        <v>ปกติ</v>
      </c>
      <c r="D31" s="143" t="str">
        <f>IFERROR(INDEX('MainStation-OBS'!$B$58:$G$63,IF('MainStation-OBS'!H32="","",'MainStation-OBS'!H32),2),"")</f>
        <v/>
      </c>
      <c r="E31" s="143" t="str">
        <f>IFERROR(INDEX('MainStation-OBS'!$B$58:$G$63,IF('MainStation-OBS'!I32="","",'MainStation-OBS'!I32),3),"")</f>
        <v/>
      </c>
      <c r="F31" s="143">
        <f>IF('MainStation-OBS'!M32 = "","",'MainStation-OBS'!M32)</f>
        <v>-1.7499999999999987</v>
      </c>
      <c r="G31" s="143"/>
    </row>
    <row r="32" spans="1:7">
      <c r="A32" s="143" t="str">
        <f>IF('MainStation-OBS'!B31 = "","",'MainStation-OBS'!B31)</f>
        <v>E18</v>
      </c>
      <c r="B32" s="145" t="str">
        <f>IF('MainStation-OBS'!C31 = "","",'MainStation-OBS'!C31)</f>
        <v>หนองบอน</v>
      </c>
      <c r="C32" s="143" t="str">
        <f>IFERROR(INDEX('MainStation-OBS'!$B$58:$G$63,IF('MainStation-OBS'!G31="","",'MainStation-OBS'!G31),1),"")</f>
        <v>ปกติ</v>
      </c>
      <c r="D32" s="143" t="str">
        <f>IFERROR(INDEX('MainStation-OBS'!$B$58:$G$63,IF('MainStation-OBS'!H31="","",'MainStation-OBS'!H31),2),"")</f>
        <v/>
      </c>
      <c r="E32" s="143" t="str">
        <f>IFERROR(INDEX('MainStation-OBS'!$B$58:$G$63,IF('MainStation-OBS'!I31="","",'MainStation-OBS'!I31),3),"")</f>
        <v>น้อย</v>
      </c>
      <c r="F32" s="143">
        <f>IF('MainStation-OBS'!M31 = "","",'MainStation-OBS'!M31)</f>
        <v>4.7499999999999982</v>
      </c>
      <c r="G32" s="143"/>
    </row>
    <row r="33" spans="1:7">
      <c r="A33" s="272" t="str">
        <f>IF('MainStation-OBS'!B36 = "","",'MainStation-OBS'!B36)</f>
        <v>ด้านตะวันตก</v>
      </c>
      <c r="B33" s="272"/>
      <c r="C33" s="152"/>
      <c r="D33" s="152"/>
      <c r="E33" s="152"/>
      <c r="F33" s="143" t="str">
        <f>IF('MainStation-OBS'!M36 = "","",'MainStation-OBS'!M36)</f>
        <v/>
      </c>
      <c r="G33" s="143" t="str">
        <f>IF('MainStation-OBS'!T36 = "","",'MainStation-OBS'!T36)</f>
        <v/>
      </c>
    </row>
    <row r="34" spans="1:7" ht="69.75">
      <c r="A34" s="143" t="str">
        <f>IF('MainStation-OBS'!B37 = "","",'MainStation-OBS'!B37)</f>
        <v>W1inside</v>
      </c>
      <c r="B34" s="145" t="str">
        <f>IF('MainStation-OBS'!C37 = "","",'MainStation-OBS'!C37)</f>
        <v>ค.ทวีวัฒนา ศาลาธรรมสพน์ ในกทม.</v>
      </c>
      <c r="C34" s="143" t="str">
        <f>IFERROR(INDEX('MainStation-OBS'!$B$58:$G$63,IF('MainStation-OBS'!G37="","",'MainStation-OBS'!G37),1),"")</f>
        <v>ล้น</v>
      </c>
      <c r="D34" s="143" t="str">
        <f>IFERROR(INDEX('MainStation-OBS'!$B$58:$G$63,IF('MainStation-OBS'!H37="","",'MainStation-OBS'!H37),2),"")</f>
        <v/>
      </c>
      <c r="E34" s="143" t="str">
        <f>IFERROR(INDEX('MainStation-OBS'!$B$58:$G$63,IF('MainStation-OBS'!I37="","",'MainStation-OBS'!I37),3),"")</f>
        <v/>
      </c>
      <c r="F34" s="143">
        <f>IF('MainStation-OBS'!M37 = "","",'MainStation-OBS'!M37)</f>
        <v>-5.2499999999999991</v>
      </c>
      <c r="G34" s="143" t="str">
        <f>IF('MainStation-OBS'!T37 = "","",'MainStation-OBS'!T37)</f>
        <v/>
      </c>
    </row>
    <row r="35" spans="1:7" ht="69.75">
      <c r="A35" s="143" t="str">
        <f>IF('MainStation-OBS'!B55 = "","",'MainStation-OBS'!B55)</f>
        <v>W1outside</v>
      </c>
      <c r="B35" s="145" t="str">
        <f>IF('MainStation-OBS'!C55 = "","",'MainStation-OBS'!C55)</f>
        <v>ค.ทวีวัฒนา ศาลาธรรมสพน์ นอกกทม.</v>
      </c>
      <c r="C35" s="143" t="str">
        <f>IFERROR(INDEX('MainStation-OBS'!$B$58:$G$63,IF('MainStation-OBS'!G55="","",'MainStation-OBS'!G55),1),"")</f>
        <v>ล้น</v>
      </c>
      <c r="D35" s="143" t="str">
        <f>IFERROR(INDEX('MainStation-OBS'!$B$58:$G$63,IF('MainStation-OBS'!H55="","",'MainStation-OBS'!H55),2),"")</f>
        <v/>
      </c>
      <c r="E35" s="143" t="str">
        <f>IFERROR(INDEX('MainStation-OBS'!$B$58:$G$63,IF('MainStation-OBS'!I55="","",'MainStation-OBS'!I55),3),"")</f>
        <v/>
      </c>
      <c r="F35" s="143">
        <f>IF('MainStation-OBS'!M55 = "","",'MainStation-OBS'!M55)</f>
        <v>-3.0000000000000027</v>
      </c>
      <c r="G35" s="143"/>
    </row>
    <row r="36" spans="1:7">
      <c r="A36" s="143" t="str">
        <f>IF('MainStation-OBS'!B38 = "","",'MainStation-OBS'!B38)</f>
        <v>W2</v>
      </c>
      <c r="B36" s="145" t="str">
        <f>IF('MainStation-OBS'!C38 = "","",'MainStation-OBS'!C38)</f>
        <v>ศาลาแดง / ทวีวัฒนา</v>
      </c>
      <c r="C36" s="143" t="str">
        <f>IFERROR(INDEX('MainStation-OBS'!$B$58:$G$63,IF('MainStation-OBS'!G38="","",'MainStation-OBS'!G38),1),"")</f>
        <v>ล้น</v>
      </c>
      <c r="D36" s="143" t="str">
        <f>IFERROR(INDEX('MainStation-OBS'!$B$58:$G$63,IF('MainStation-OBS'!H38="","",'MainStation-OBS'!H38),2),"")</f>
        <v/>
      </c>
      <c r="E36" s="143" t="str">
        <f>IFERROR(INDEX('MainStation-OBS'!$B$58:$G$63,IF('MainStation-OBS'!I38="","",'MainStation-OBS'!I38),3),"")</f>
        <v/>
      </c>
      <c r="F36" s="143">
        <f>IF('MainStation-OBS'!M38 = "","",'MainStation-OBS'!M38)</f>
        <v>-3.9999999999999982</v>
      </c>
      <c r="G36" s="143" t="str">
        <f>IF('MainStation-OBS'!T38 = "","",'MainStation-OBS'!T38)</f>
        <v/>
      </c>
    </row>
    <row r="37" spans="1:7">
      <c r="A37" s="143" t="str">
        <f>IF('MainStation-OBS'!B39 = "","",'MainStation-OBS'!B39)</f>
        <v>W3</v>
      </c>
      <c r="B37" s="145" t="str">
        <f>IF('MainStation-OBS'!C39 = "","",'MainStation-OBS'!C39)</f>
        <v>บางหว้า ถ.เพชรเกษม﻿﻿</v>
      </c>
      <c r="C37" s="143" t="str">
        <f>IFERROR(INDEX('MainStation-OBS'!$B$58:$G$63,IF('MainStation-OBS'!G39="","",'MainStation-OBS'!G39),1),"")</f>
        <v>ปกติ</v>
      </c>
      <c r="D37" s="143" t="str">
        <f>IFERROR(INDEX('MainStation-OBS'!$B$58:$G$63,IF('MainStation-OBS'!H39="","",'MainStation-OBS'!H39),2),"")</f>
        <v/>
      </c>
      <c r="E37" s="143" t="str">
        <f>IFERROR(INDEX('MainStation-OBS'!$B$58:$G$63,IF('MainStation-OBS'!I39="","",'MainStation-OBS'!I39),3),"")</f>
        <v>น้อย</v>
      </c>
      <c r="F37" s="143">
        <f>IF('MainStation-OBS'!M39 = "","",'MainStation-OBS'!M39)</f>
        <v>2.4999999999999964</v>
      </c>
      <c r="G37" s="143">
        <f>IF('MainStation-OBS'!T39 = "","",'MainStation-OBS'!T39)</f>
        <v>50</v>
      </c>
    </row>
    <row r="38" spans="1:7" ht="46.5">
      <c r="A38" s="143" t="str">
        <f>IF('MainStation-OBS'!B40 = "","",'MainStation-OBS'!B40)</f>
        <v>W4</v>
      </c>
      <c r="B38" s="145" t="str">
        <f>IF('MainStation-OBS'!C40 = "","",'MainStation-OBS'!C40)</f>
        <v xml:space="preserve">ค.ภาษีเจริญ หลักสอง/หนองแขม﻿ </v>
      </c>
      <c r="C38" s="143" t="str">
        <f>IFERROR(INDEX('MainStation-OBS'!$B$58:$G$63,IF('MainStation-OBS'!G40="","",'MainStation-OBS'!G40),1),"")</f>
        <v>เริ่มเสี่ยง</v>
      </c>
      <c r="D38" s="143" t="str">
        <f>IFERROR(INDEX('MainStation-OBS'!$B$58:$G$63,IF('MainStation-OBS'!H40="","",'MainStation-OBS'!H40),2),"")</f>
        <v/>
      </c>
      <c r="E38" s="143" t="str">
        <f>IFERROR(INDEX('MainStation-OBS'!$B$58:$G$63,IF('MainStation-OBS'!I40="","",'MainStation-OBS'!I40),3),"")</f>
        <v>เล็กน้อย</v>
      </c>
      <c r="F38" s="143">
        <f>IF('MainStation-OBS'!M40 = "","",'MainStation-OBS'!M40)</f>
        <v>-1.0000000000000009</v>
      </c>
      <c r="G38" s="143" t="str">
        <f>IF('MainStation-OBS'!T40 = "","",'MainStation-OBS'!T40)</f>
        <v/>
      </c>
    </row>
    <row r="39" spans="1:7">
      <c r="A39" s="143" t="str">
        <f>IF('MainStation-OBS'!B41 = "","",'MainStation-OBS'!B41)</f>
        <v>W5</v>
      </c>
      <c r="B39" s="145" t="str">
        <f>IF('MainStation-OBS'!C41 = "","",'MainStation-OBS'!C41)</f>
        <v>บางน้ำจืด﻿ สมุทรสาคร</v>
      </c>
      <c r="C39" s="143" t="str">
        <f>IFERROR(INDEX('MainStation-OBS'!$B$58:$G$63,IF('MainStation-OBS'!G41="","",'MainStation-OBS'!G41),1),"")</f>
        <v>ล้น</v>
      </c>
      <c r="D39" s="143" t="str">
        <f>IFERROR(INDEX('MainStation-OBS'!$B$58:$G$63,IF('MainStation-OBS'!H41="","",'MainStation-OBS'!H41),2),"")</f>
        <v/>
      </c>
      <c r="E39" s="143" t="str">
        <f>IFERROR(INDEX('MainStation-OBS'!$B$58:$G$63,IF('MainStation-OBS'!I41="","",'MainStation-OBS'!I41),3),"")</f>
        <v>เล็กน้อย</v>
      </c>
      <c r="F39" s="143">
        <f>IF('MainStation-OBS'!M41 = "","",'MainStation-OBS'!M41)</f>
        <v>0</v>
      </c>
      <c r="G39" s="143" t="str">
        <f>IF('MainStation-OBS'!T41 = "","",'MainStation-OBS'!T41)</f>
        <v/>
      </c>
    </row>
    <row r="40" spans="1:7" ht="46.5">
      <c r="A40" s="143" t="str">
        <f>IF('MainStation-OBS'!B42 = "","",'MainStation-OBS'!B42)</f>
        <v>W6</v>
      </c>
      <c r="B40" s="145" t="str">
        <f>IF('MainStation-OBS'!C42 = "","",'MainStation-OBS'!C42)</f>
        <v>ถ.กาญจนภิเษก / บางแวก﻿﻿﻿﻿﻿</v>
      </c>
      <c r="C40" s="143" t="str">
        <f>IFERROR(INDEX('MainStation-OBS'!$B$58:$G$63,IF('MainStation-OBS'!G42="","",'MainStation-OBS'!G42),1),"")</f>
        <v>เริ่มเสี่ยง</v>
      </c>
      <c r="D40" s="143" t="str">
        <f>IFERROR(INDEX('MainStation-OBS'!$B$58:$G$63,IF('MainStation-OBS'!H42="","",'MainStation-OBS'!H42),2),"")</f>
        <v/>
      </c>
      <c r="E40" s="143" t="str">
        <f>IFERROR(INDEX('MainStation-OBS'!$B$58:$G$63,IF('MainStation-OBS'!I42="","",'MainStation-OBS'!I42),3),"")</f>
        <v>เล็กน้อย</v>
      </c>
      <c r="F40" s="143">
        <f>IF('MainStation-OBS'!M42 = "","",'MainStation-OBS'!M42)</f>
        <v>0</v>
      </c>
      <c r="G40" s="143" t="str">
        <f>IF('MainStation-OBS'!T42 = "","",'MainStation-OBS'!T42)</f>
        <v/>
      </c>
    </row>
    <row r="41" spans="1:7">
      <c r="A41" s="143" t="str">
        <f>IF('MainStation-OBS'!B43 = "","",'MainStation-OBS'!B43)</f>
        <v>W7</v>
      </c>
      <c r="B41" s="145" t="str">
        <f>IF('MainStation-OBS'!C43 = "","",'MainStation-OBS'!C43)</f>
        <v>ค.พระยาฯ บางขุนเทียน﻿</v>
      </c>
      <c r="C41" s="143" t="str">
        <f>IFERROR(INDEX('MainStation-OBS'!$B$58:$G$63,IF('MainStation-OBS'!G43="","",'MainStation-OBS'!G43),1),"")</f>
        <v>ปริ่มตลิ่ง</v>
      </c>
      <c r="D41" s="143" t="str">
        <f>IFERROR(INDEX('MainStation-OBS'!$B$58:$G$63,IF('MainStation-OBS'!H43="","",'MainStation-OBS'!H43),2),"")</f>
        <v/>
      </c>
      <c r="E41" s="143" t="str">
        <f>IFERROR(INDEX('MainStation-OBS'!$B$58:$G$63,IF('MainStation-OBS'!I43="","",'MainStation-OBS'!I43),3),"")</f>
        <v/>
      </c>
      <c r="F41" s="143">
        <f>IF('MainStation-OBS'!M43 = "","",'MainStation-OBS'!M43)</f>
        <v>-14.499999999999998</v>
      </c>
      <c r="G41" s="143" t="str">
        <f>IF('MainStation-OBS'!T43 = "","",'MainStation-OBS'!T43)</f>
        <v/>
      </c>
    </row>
    <row r="42" spans="1:7">
      <c r="A42" s="143" t="str">
        <f>IF('MainStation-OBS'!B44 = "","",'MainStation-OBS'!B44)</f>
        <v>W8</v>
      </c>
      <c r="B42" s="145" t="str">
        <f>IF('MainStation-OBS'!C44 = "","",'MainStation-OBS'!C44)</f>
        <v>แสมดำ</v>
      </c>
      <c r="C42" s="143" t="str">
        <f>IFERROR(INDEX('MainStation-OBS'!$B$58:$G$63,IF('MainStation-OBS'!G44="","",'MainStation-OBS'!G44),1),"")</f>
        <v>เสี่ยง</v>
      </c>
      <c r="D42" s="143" t="str">
        <f>IFERROR(INDEX('MainStation-OBS'!$B$58:$G$63,IF('MainStation-OBS'!H44="","",'MainStation-OBS'!H44),2),"")</f>
        <v/>
      </c>
      <c r="E42" s="143" t="str">
        <f>IFERROR(INDEX('MainStation-OBS'!$B$58:$G$63,IF('MainStation-OBS'!I44="","",'MainStation-OBS'!I44),3),"")</f>
        <v>น้อย</v>
      </c>
      <c r="F42" s="143">
        <f>IF('MainStation-OBS'!M44 = "","",'MainStation-OBS'!M44)</f>
        <v>2.5</v>
      </c>
      <c r="G42" s="143">
        <f>IF('MainStation-OBS'!T44 = "","",'MainStation-OBS'!T44)</f>
        <v>100</v>
      </c>
    </row>
    <row r="43" spans="1:7">
      <c r="A43" s="143" t="str">
        <f>IF('MainStation-OBS'!B45 = "","",'MainStation-OBS'!B45)</f>
        <v>W9</v>
      </c>
      <c r="B43" s="145" t="str">
        <f>IF('MainStation-OBS'!C45 = "","",'MainStation-OBS'!C45)</f>
        <v>ค.มอญ บางเชือกหนัง</v>
      </c>
      <c r="C43" s="143" t="str">
        <f>IFERROR(INDEX('MainStation-OBS'!$B$58:$G$63,IF('MainStation-OBS'!G45="","",'MainStation-OBS'!G45),1),"")</f>
        <v>ล้น</v>
      </c>
      <c r="D43" s="143" t="str">
        <f>IFERROR(INDEX('MainStation-OBS'!$B$58:$G$63,IF('MainStation-OBS'!H45="","",'MainStation-OBS'!H45),2),"")</f>
        <v>แกว่งสูงขึ้น</v>
      </c>
      <c r="E43" s="143" t="str">
        <f>IFERROR(INDEX('MainStation-OBS'!$B$58:$G$63,IF('MainStation-OBS'!I45="","",'MainStation-OBS'!I45),3),"")</f>
        <v/>
      </c>
      <c r="F43" s="143">
        <f>IF('MainStation-OBS'!M45 = "","",'MainStation-OBS'!M45)</f>
        <v>-4.9999999999999991</v>
      </c>
      <c r="G43" s="143" t="str">
        <f>IF('MainStation-OBS'!T45 = "","",'MainStation-OBS'!T45)</f>
        <v/>
      </c>
    </row>
    <row r="44" spans="1:7">
      <c r="A44" s="143" t="str">
        <f>IF('MainStation-OBS'!B46 = "","",'MainStation-OBS'!B46)</f>
        <v>W10</v>
      </c>
      <c r="B44" s="145" t="str">
        <f>IF('MainStation-OBS'!C46 = "","",'MainStation-OBS'!C46)</f>
        <v>ค.สี่บาท พระราม 2</v>
      </c>
      <c r="C44" s="143" t="str">
        <f>IFERROR(INDEX('MainStation-OBS'!$B$58:$G$63,IF('MainStation-OBS'!G46="","",'MainStation-OBS'!G46),1),"")</f>
        <v>เริ่มเสี่ยง</v>
      </c>
      <c r="D44" s="143" t="str">
        <f>IFERROR(INDEX('MainStation-OBS'!$B$58:$G$63,IF('MainStation-OBS'!H46="","",'MainStation-OBS'!H46),2),"")</f>
        <v/>
      </c>
      <c r="E44" s="143" t="str">
        <f>IFERROR(INDEX('MainStation-OBS'!$B$58:$G$63,IF('MainStation-OBS'!I46="","",'MainStation-OBS'!I46),3),"")</f>
        <v/>
      </c>
      <c r="F44" s="143">
        <f>IF('MainStation-OBS'!M46 = "","",'MainStation-OBS'!M46)</f>
        <v>-12.5</v>
      </c>
      <c r="G44" s="143" t="str">
        <f>IF('MainStation-OBS'!T46 = "","",'MainStation-OBS'!T46)</f>
        <v/>
      </c>
    </row>
    <row r="45" spans="1:7">
      <c r="A45" s="143" t="str">
        <f>IF('MainStation-OBS'!B47 = "","",'MainStation-OBS'!B47)</f>
        <v>W11</v>
      </c>
      <c r="B45" s="145" t="str">
        <f>IF('MainStation-OBS'!C47 = "","",'MainStation-OBS'!C47)</f>
        <v>ค.บางกอกใหญ่</v>
      </c>
      <c r="C45" s="143" t="str">
        <f>IFERROR(INDEX('MainStation-OBS'!$B$58:$G$63,IF('MainStation-OBS'!G47="","",'MainStation-OBS'!G47),1),"")</f>
        <v>ปกติ</v>
      </c>
      <c r="D45" s="143" t="str">
        <f>IFERROR(INDEX('MainStation-OBS'!$B$58:$G$63,IF('MainStation-OBS'!H47="","",'MainStation-OBS'!H47),2),"")</f>
        <v/>
      </c>
      <c r="E45" s="143" t="str">
        <f>IFERROR(INDEX('MainStation-OBS'!$B$58:$G$63,IF('MainStation-OBS'!I47="","",'MainStation-OBS'!I47),3),"")</f>
        <v/>
      </c>
      <c r="F45" s="143">
        <f>IF('MainStation-OBS'!M47 = "","",'MainStation-OBS'!M47)</f>
        <v>-6.25</v>
      </c>
      <c r="G45" s="143" t="str">
        <f>IF('MainStation-OBS'!T47 = "","",'MainStation-OBS'!T47)</f>
        <v/>
      </c>
    </row>
    <row r="46" spans="1:7">
      <c r="A46" s="143" t="str">
        <f>IF('MainStation-OBS'!B48 = "","",'MainStation-OBS'!B48)</f>
        <v>W12</v>
      </c>
      <c r="B46" s="145" t="str">
        <f>IF('MainStation-OBS'!C48 = "","",'MainStation-OBS'!C48)</f>
        <v>บางคล้อ ค.บางขุนเทียน</v>
      </c>
      <c r="C46" s="143" t="str">
        <f>IFERROR(INDEX('MainStation-OBS'!$B$58:$G$63,IF('MainStation-OBS'!G48="","",'MainStation-OBS'!G48),1),"")</f>
        <v>ปกติ</v>
      </c>
      <c r="D46" s="143" t="str">
        <f>IFERROR(INDEX('MainStation-OBS'!$B$58:$G$63,IF('MainStation-OBS'!H48="","",'MainStation-OBS'!H48),2),"")</f>
        <v/>
      </c>
      <c r="E46" s="143" t="str">
        <f>IFERROR(INDEX('MainStation-OBS'!$B$58:$G$63,IF('MainStation-OBS'!I48="","",'MainStation-OBS'!I48),3),"")</f>
        <v/>
      </c>
      <c r="F46" s="143">
        <f>IF('MainStation-OBS'!M48 = "","",'MainStation-OBS'!M48)</f>
        <v>-5.75</v>
      </c>
      <c r="G46" s="143" t="str">
        <f>IF('MainStation-OBS'!T48 = "","",'MainStation-OBS'!T48)</f>
        <v/>
      </c>
    </row>
    <row r="47" spans="1:7">
      <c r="A47" s="143" t="str">
        <f>IF('MainStation-OBS'!B49 = "","",'MainStation-OBS'!B49)</f>
        <v>W13</v>
      </c>
      <c r="B47" s="145" t="str">
        <f>IF('MainStation-OBS'!C49 = "","",'MainStation-OBS'!C49)</f>
        <v>ค.ชักพระ ตลิ่งชัน</v>
      </c>
      <c r="C47" s="143" t="str">
        <f>IFERROR(INDEX('MainStation-OBS'!$B$58:$G$63,IF('MainStation-OBS'!G49="","",'MainStation-OBS'!G49),1),"")</f>
        <v>ล้น</v>
      </c>
      <c r="D47" s="143" t="str">
        <f>IFERROR(INDEX('MainStation-OBS'!$B$58:$G$63,IF('MainStation-OBS'!H49="","",'MainStation-OBS'!H49),2),"")</f>
        <v/>
      </c>
      <c r="E47" s="143" t="str">
        <f>IFERROR(INDEX('MainStation-OBS'!$B$58:$G$63,IF('MainStation-OBS'!I49="","",'MainStation-OBS'!I49),3),"")</f>
        <v/>
      </c>
      <c r="F47" s="143">
        <f>IF('MainStation-OBS'!M49 = "","",'MainStation-OBS'!M49)</f>
        <v>-3.9999999999999982</v>
      </c>
    </row>
    <row r="48" spans="1:7" ht="69.75">
      <c r="A48" s="143" t="str">
        <f>IF('MainStation-OBS'!B50 = "","",'MainStation-OBS'!B50)</f>
        <v>W14inside</v>
      </c>
      <c r="B48" s="145" t="str">
        <f>IF('MainStation-OBS'!C50 = "","",'MainStation-OBS'!C50)</f>
        <v>ทางรถไฟสายใต้ ในกทม.</v>
      </c>
      <c r="C48" s="143" t="str">
        <f>IFERROR(INDEX('MainStation-OBS'!$B$58:$G$63,IF('MainStation-OBS'!G50="","",'MainStation-OBS'!G50),1),"")</f>
        <v>ล้น</v>
      </c>
      <c r="D48" s="143" t="str">
        <f>IFERROR(INDEX('MainStation-OBS'!$B$58:$G$63,IF('MainStation-OBS'!H50="","",'MainStation-OBS'!H50),2),"")</f>
        <v/>
      </c>
      <c r="E48" s="143" t="str">
        <f>IFERROR(INDEX('MainStation-OBS'!$B$58:$G$63,IF('MainStation-OBS'!I50="","",'MainStation-OBS'!I50),3),"")</f>
        <v>เล็กน้อย</v>
      </c>
      <c r="F48" s="143">
        <f>IF('MainStation-OBS'!M50 = "","",'MainStation-OBS'!M50)</f>
        <v>-0.50000000000000044</v>
      </c>
    </row>
    <row r="49" spans="1:6" ht="69.75">
      <c r="A49" s="143" t="str">
        <f>IF('MainStation-OBS'!B56 = "","",'MainStation-OBS'!B56)</f>
        <v>W14outside</v>
      </c>
      <c r="B49" s="145" t="str">
        <f>IF('MainStation-OBS'!C56 = "","",'MainStation-OBS'!C56)</f>
        <v>ทางรถไฟสายใต้ นอกกทม.</v>
      </c>
      <c r="C49" s="143" t="str">
        <f>IFERROR(INDEX('MainStation-OBS'!$B$58:$G$63,IF('MainStation-OBS'!G56="","",'MainStation-OBS'!G56),1),"")</f>
        <v>ล้น</v>
      </c>
      <c r="D49" s="143" t="str">
        <f>IFERROR(INDEX('MainStation-OBS'!$B$58:$G$63,IF('MainStation-OBS'!H56="","",'MainStation-OBS'!H56),2),"")</f>
        <v/>
      </c>
      <c r="E49" s="143" t="str">
        <f>IFERROR(INDEX('MainStation-OBS'!$B$58:$G$63,IF('MainStation-OBS'!I56="","",'MainStation-OBS'!I56),3),"")</f>
        <v>เล็กน้อย</v>
      </c>
      <c r="F49" s="143">
        <f>IF('MainStation-OBS'!M56 = "","",'MainStation-OBS'!M56)</f>
        <v>0</v>
      </c>
    </row>
    <row r="50" spans="1:6">
      <c r="A50" s="143" t="str">
        <f>IF('MainStation-OBS'!B51 = "","",'MainStation-OBS'!B51)</f>
        <v>W15</v>
      </c>
      <c r="B50" s="145" t="str">
        <f>IF('MainStation-OBS'!C51 = "","",'MainStation-OBS'!C51)</f>
        <v>สำเหร่</v>
      </c>
      <c r="C50" s="143" t="str">
        <f>IFERROR(INDEX('MainStation-OBS'!$B$58:$G$63,IF('MainStation-OBS'!G51="","",'MainStation-OBS'!G51),1),"")</f>
        <v>เริ่มเสี่ยง</v>
      </c>
      <c r="D50" s="143" t="str">
        <f>IFERROR(INDEX('MainStation-OBS'!$B$58:$G$63,IF('MainStation-OBS'!H51="","",'MainStation-OBS'!H51),2),"")</f>
        <v/>
      </c>
      <c r="E50" s="143" t="str">
        <f>IFERROR(INDEX('MainStation-OBS'!$B$58:$G$63,IF('MainStation-OBS'!I51="","",'MainStation-OBS'!I51),3),"")</f>
        <v>ปานกลาง</v>
      </c>
      <c r="F50" s="143">
        <f>IF('MainStation-OBS'!M51 = "","",'MainStation-OBS'!M51)</f>
        <v>6.0000000000000009</v>
      </c>
    </row>
    <row r="51" spans="1:6">
      <c r="A51" s="143" t="str">
        <f>IF('MainStation-OBS'!B52 = "","",'MainStation-OBS'!B52)</f>
        <v>W16</v>
      </c>
      <c r="B51" s="145" t="str">
        <f>IF('MainStation-OBS'!C52 = "","",'MainStation-OBS'!C52)</f>
        <v>แจงร้อน</v>
      </c>
      <c r="C51" s="143" t="str">
        <f>IFERROR(INDEX('MainStation-OBS'!$B$58:$G$63,IF('MainStation-OBS'!G52="","",'MainStation-OBS'!G52),1),"")</f>
        <v>เริ่มเสี่ยง</v>
      </c>
      <c r="D51" s="143" t="str">
        <f>IFERROR(INDEX('MainStation-OBS'!$B$58:$G$63,IF('MainStation-OBS'!H52="","",'MainStation-OBS'!H52),2),"")</f>
        <v/>
      </c>
      <c r="E51" s="143" t="str">
        <f>IFERROR(INDEX('MainStation-OBS'!$B$58:$G$63,IF('MainStation-OBS'!I52="","",'MainStation-OBS'!I52),3),"")</f>
        <v>เล็กน้อย</v>
      </c>
      <c r="F51" s="143">
        <f>IF('MainStation-OBS'!M52 = "","",'MainStation-OBS'!M52)</f>
        <v>-0.74999999999999933</v>
      </c>
    </row>
    <row r="52" spans="1:6">
      <c r="A52" s="143" t="str">
        <f>IF('MainStation-OBS'!B53 = "","",'MainStation-OBS'!B53)</f>
        <v>W17</v>
      </c>
      <c r="B52" s="145" t="str">
        <f>IF('MainStation-OBS'!C53 = "","",'MainStation-OBS'!C53)</f>
        <v>แยกครุใน</v>
      </c>
      <c r="C52" s="143" t="str">
        <f>IFERROR(INDEX('MainStation-OBS'!$B$58:$G$63,IF('MainStation-OBS'!G53="","",'MainStation-OBS'!G53),1),"")</f>
        <v>เสี่ยง</v>
      </c>
      <c r="D52" s="143" t="str">
        <f>IFERROR(INDEX('MainStation-OBS'!$B$58:$G$63,IF('MainStation-OBS'!H53="","",'MainStation-OBS'!H53),2),"")</f>
        <v/>
      </c>
      <c r="E52" s="143" t="str">
        <f>IFERROR(INDEX('MainStation-OBS'!$B$58:$G$63,IF('MainStation-OBS'!I53="","",'MainStation-OBS'!I53),3),"")</f>
        <v>เล็กน้อย</v>
      </c>
      <c r="F52" s="143">
        <f>IF('MainStation-OBS'!M53 = "","",'MainStation-OBS'!M53)</f>
        <v>-0.75000000000000067</v>
      </c>
    </row>
    <row r="53" spans="1:6">
      <c r="A53" s="143" t="str">
        <f>IF('MainStation-OBS'!B54 = "","",'MainStation-OBS'!B54)</f>
        <v>W18</v>
      </c>
      <c r="B53" s="145" t="str">
        <f>IF('MainStation-OBS'!C54 = "","",'MainStation-OBS'!C54)</f>
        <v>ค.เลนเปน</v>
      </c>
      <c r="C53" s="143" t="str">
        <f>IFERROR(INDEX('MainStation-OBS'!$B$58:$G$63,IF('MainStation-OBS'!G54="","",'MainStation-OBS'!G54),1),"")</f>
        <v>เสี่ยงมาก</v>
      </c>
      <c r="D53" s="143" t="str">
        <f>IFERROR(INDEX('MainStation-OBS'!$B$58:$G$63,IF('MainStation-OBS'!H54="","",'MainStation-OBS'!H54),2),"")</f>
        <v/>
      </c>
      <c r="E53" s="143" t="str">
        <f>IFERROR(INDEX('MainStation-OBS'!$B$58:$G$63,IF('MainStation-OBS'!I54="","",'MainStation-OBS'!I54),3),"")</f>
        <v>เล็กน้อย</v>
      </c>
      <c r="F53" s="143">
        <f>IF('MainStation-OBS'!M54 = "","",'MainStation-OBS'!M54)</f>
        <v>0</v>
      </c>
    </row>
  </sheetData>
  <mergeCells count="3">
    <mergeCell ref="A2:B2"/>
    <mergeCell ref="A12:B12"/>
    <mergeCell ref="A33:B33"/>
  </mergeCells>
  <conditionalFormatting sqref="B4:B11 B9:D11 C3:D11 B13:D32 B34:D53">
    <cfRule type="containsText" dxfId="5" priority="6" operator="containsText" text="ล้น">
      <formula>NOT(ISERROR(SEARCH("ล้น",B3)))</formula>
    </cfRule>
  </conditionalFormatting>
  <conditionalFormatting sqref="E3:E11 E13:E32 E34:E53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32 C34:C53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8">
    <webPublishItem id="23185" divId="Status WL-v5 - lag more retard_23185" sourceType="range" sourceRef="A1:F43" destinationFile="C:\Dokumente und Einstellungen\Child\Desktop\Flood2011\WebPage Temp\Status WL-v8.htm"/>
    <webPublishItem id="29931" divId="Status WL-v6 4-11-2011_29931" sourceType="range" sourceRef="A1:F50" destinationFile="C:\Dokumente und Einstellungen\Child\Desktop\Flood2011\WebPage Temp\Status WL-v12.htm"/>
    <webPublishItem id="22599" divId="Status WL-v6 10-11-2011_22599" sourceType="range" sourceRef="A1:F52" destinationFile="D:\Flood2011\WebPage Temp\Status WL-v23.htm"/>
    <webPublishItem id="13983" divId="Status WL-v6 16-11-2011v3_13983" sourceType="range" sourceRef="A1:F53" destinationFile="D:\Flood2011\WebPage Temp\Status WL-v24.htm"/>
    <webPublishItem id="9513" divId="Status WL-v6_9513" sourceType="range" sourceRef="A1:G46" destinationFile="C:\Dokumente und Einstellungen\Child\Desktop\Flood2011\WebPage Temp\Status WL-v9.htm"/>
    <webPublishItem id="9521" divId="Status WL-v6_9521" sourceType="range" sourceRef="A1:G47" destinationFile="C:\Dokumente und Einstellungen\Child\Desktop\Flood2011\WebPage Temp\Status WL-v6 3-11-2011.htm"/>
    <webPublishItem id="9040" divId="Status WL-v6 4-11-2011_9040" sourceType="range" sourceRef="A1:G50" destinationFile="D:\Flood2011\WebPage Temp\Status WL-v5.htm"/>
    <webPublishItem id="2703" divId="Status WL-v6 9-11-2011_2703" sourceType="range" sourceRef="A1:G52" destinationFile="D:\Flood2011\WebPage Temp\Status WL-v6 9-11-201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J50" sqref="A1:J50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1">
      <c r="A1" t="s">
        <v>240</v>
      </c>
      <c r="B1" t="s">
        <v>241</v>
      </c>
      <c r="C1" t="s">
        <v>243</v>
      </c>
      <c r="D1" t="str">
        <f>'MainStation-OBS'!F1</f>
        <v>Tofull_cm</v>
      </c>
      <c r="E1" t="s">
        <v>242</v>
      </c>
      <c r="F1" t="s">
        <v>344</v>
      </c>
      <c r="G1" t="s">
        <v>244</v>
      </c>
      <c r="H1" s="191" t="s">
        <v>378</v>
      </c>
      <c r="I1" s="191" t="s">
        <v>379</v>
      </c>
      <c r="J1" s="191" t="s">
        <v>380</v>
      </c>
    </row>
    <row r="2" spans="1:11">
      <c r="A2" t="str">
        <f>'MainStation-OBS'!A3</f>
        <v>E04</v>
      </c>
      <c r="B2" t="str">
        <f>'MainStation-OBS'!B3</f>
        <v>N1</v>
      </c>
      <c r="C2">
        <f>'MainStation-OBS'!E3</f>
        <v>1.31</v>
      </c>
      <c r="D2" s="190">
        <f>'MainStation-OBS'!F3</f>
        <v>2</v>
      </c>
      <c r="E2">
        <f>'MainStation-OBS'!G3</f>
        <v>2</v>
      </c>
      <c r="F2">
        <f>'MainStation-OBS'!H3</f>
        <v>8.3333333333333339</v>
      </c>
      <c r="G2" s="138">
        <f>'MainStation-OBS'!I3</f>
        <v>0</v>
      </c>
      <c r="H2" s="138">
        <f>'MainStation-OBS'!J3</f>
        <v>1.31</v>
      </c>
      <c r="I2" s="138">
        <f>'MainStation-OBS'!K3</f>
        <v>-1</v>
      </c>
      <c r="J2" s="138">
        <f>'MainStation-OBS'!L3</f>
        <v>10.333333333333334</v>
      </c>
      <c r="K2" s="138"/>
    </row>
    <row r="3" spans="1:11">
      <c r="A3" t="str">
        <f>'MainStation-OBS'!A4</f>
        <v>E10</v>
      </c>
      <c r="B3" t="str">
        <f>'MainStation-OBS'!B4</f>
        <v>N2</v>
      </c>
      <c r="C3">
        <f>'MainStation-OBS'!E4</f>
        <v>-0.75</v>
      </c>
      <c r="D3" s="190">
        <f>'MainStation-OBS'!F4</f>
        <v>2</v>
      </c>
      <c r="E3">
        <f>'MainStation-OBS'!G4</f>
        <v>1</v>
      </c>
      <c r="F3">
        <f>'MainStation-OBS'!H4</f>
        <v>-2</v>
      </c>
      <c r="G3" s="138">
        <f>'MainStation-OBS'!I4</f>
        <v>0</v>
      </c>
      <c r="H3" s="138">
        <f>'MainStation-OBS'!J4</f>
        <v>-0.79256756756756763</v>
      </c>
      <c r="I3" s="138">
        <f>'MainStation-OBS'!K4</f>
        <v>-1</v>
      </c>
      <c r="J3" s="138">
        <f>'MainStation-OBS'!L4</f>
        <v>0</v>
      </c>
      <c r="K3" s="138"/>
    </row>
    <row r="4" spans="1:11">
      <c r="A4" t="str">
        <f>'MainStation-OBS'!A5</f>
        <v>E12</v>
      </c>
      <c r="B4" t="str">
        <f>'MainStation-OBS'!B5</f>
        <v>N3</v>
      </c>
      <c r="C4">
        <f>'MainStation-OBS'!E5</f>
        <v>0.48</v>
      </c>
      <c r="D4" s="190">
        <f>'MainStation-OBS'!F5</f>
        <v>1</v>
      </c>
      <c r="E4">
        <f>'MainStation-OBS'!G5</f>
        <v>2</v>
      </c>
      <c r="F4">
        <f>'MainStation-OBS'!H5</f>
        <v>-1</v>
      </c>
      <c r="G4" s="138">
        <f>'MainStation-OBS'!I5</f>
        <v>0</v>
      </c>
      <c r="H4" s="138">
        <f>'MainStation-OBS'!J5</f>
        <v>0.46459459459459462</v>
      </c>
      <c r="I4" s="138">
        <f>'MainStation-OBS'!K5</f>
        <v>-1</v>
      </c>
      <c r="J4" s="138">
        <f>'MainStation-OBS'!L5</f>
        <v>0</v>
      </c>
      <c r="K4" s="138"/>
    </row>
    <row r="5" spans="1:11">
      <c r="A5" t="str">
        <f>'MainStation-OBS'!A6</f>
        <v>E13</v>
      </c>
      <c r="B5" t="str">
        <f>'MainStation-OBS'!B6</f>
        <v>N4</v>
      </c>
      <c r="C5">
        <f>'MainStation-OBS'!E6</f>
        <v>-1.5</v>
      </c>
      <c r="D5" s="190">
        <f>'MainStation-OBS'!F6</f>
        <v>2</v>
      </c>
      <c r="E5">
        <f>'MainStation-OBS'!G6</f>
        <v>1</v>
      </c>
      <c r="F5">
        <f>'MainStation-OBS'!H6</f>
        <v>-2</v>
      </c>
      <c r="G5" s="138">
        <f>'MainStation-OBS'!I6</f>
        <v>-1</v>
      </c>
      <c r="H5" s="138">
        <f>'MainStation-OBS'!J6</f>
        <v>-1.4468918918918918</v>
      </c>
      <c r="I5" s="138">
        <f>'MainStation-OBS'!K6</f>
        <v>-1</v>
      </c>
      <c r="J5" s="138">
        <f>'MainStation-OBS'!L6</f>
        <v>0</v>
      </c>
      <c r="K5" s="138"/>
    </row>
    <row r="6" spans="1:11">
      <c r="A6" t="str">
        <f>'MainStation-OBS'!A7</f>
        <v>E14</v>
      </c>
      <c r="B6" t="str">
        <f>'MainStation-OBS'!B7</f>
        <v>N5</v>
      </c>
      <c r="C6">
        <f>'MainStation-OBS'!E7</f>
        <v>-0.46</v>
      </c>
      <c r="D6" s="190">
        <f>'MainStation-OBS'!F7</f>
        <v>2</v>
      </c>
      <c r="E6">
        <f>'MainStation-OBS'!G7</f>
        <v>1</v>
      </c>
      <c r="F6">
        <f>'MainStation-OBS'!H7</f>
        <v>-2</v>
      </c>
      <c r="G6" s="138">
        <f>'MainStation-OBS'!I7</f>
        <v>3</v>
      </c>
      <c r="H6" s="138">
        <f>'MainStation-OBS'!J7</f>
        <v>-0.53378378378378355</v>
      </c>
      <c r="I6" s="138">
        <f>'MainStation-OBS'!K7</f>
        <v>-1</v>
      </c>
      <c r="J6" s="138">
        <f>'MainStation-OBS'!L7</f>
        <v>0</v>
      </c>
      <c r="K6" s="138"/>
    </row>
    <row r="7" spans="1:11">
      <c r="A7" t="str">
        <f>'MainStation-OBS'!A8</f>
        <v>E17</v>
      </c>
      <c r="B7" t="str">
        <f>'MainStation-OBS'!B8</f>
        <v>N6</v>
      </c>
      <c r="C7">
        <f>'MainStation-OBS'!E8</f>
        <v>0.36</v>
      </c>
      <c r="D7" s="190">
        <f>'MainStation-OBS'!F8</f>
        <v>2</v>
      </c>
      <c r="E7">
        <f>'MainStation-OBS'!G8</f>
        <v>1</v>
      </c>
      <c r="F7">
        <f>'MainStation-OBS'!H8</f>
        <v>-2</v>
      </c>
      <c r="G7" s="138">
        <f>'MainStation-OBS'!I8</f>
        <v>0</v>
      </c>
      <c r="H7" s="138">
        <f>'MainStation-OBS'!J8</f>
        <v>0.36608108108108106</v>
      </c>
      <c r="I7" s="138">
        <f>'MainStation-OBS'!K8</f>
        <v>-1</v>
      </c>
      <c r="J7" s="138">
        <f>'MainStation-OBS'!L8</f>
        <v>0</v>
      </c>
      <c r="K7" s="138"/>
    </row>
    <row r="8" spans="1:11">
      <c r="A8" t="str">
        <f>'MainStation-OBS'!A14</f>
        <v>E03</v>
      </c>
      <c r="B8" t="str">
        <f>'MainStation-OBS'!B14</f>
        <v>E1</v>
      </c>
      <c r="C8">
        <f>'MainStation-OBS'!E14</f>
        <v>1.79</v>
      </c>
      <c r="D8" s="190">
        <f>'MainStation-OBS'!F14</f>
        <v>2</v>
      </c>
      <c r="E8">
        <f>'MainStation-OBS'!G14</f>
        <v>4</v>
      </c>
      <c r="F8">
        <f>'MainStation-OBS'!H14</f>
        <v>32.591715976331358</v>
      </c>
      <c r="G8" s="138">
        <f>'MainStation-OBS'!I14</f>
        <v>0</v>
      </c>
      <c r="H8" s="138">
        <f>'MainStation-OBS'!J14</f>
        <v>1.7895945945945944</v>
      </c>
      <c r="I8" s="138">
        <f>'MainStation-OBS'!K14</f>
        <v>9.6666666666666661</v>
      </c>
      <c r="J8" s="138">
        <f>'MainStation-OBS'!L14</f>
        <v>34.591715976331358</v>
      </c>
      <c r="K8" s="138"/>
    </row>
    <row r="9" spans="1:11">
      <c r="A9" t="str">
        <f>'MainStation-OBS'!A15</f>
        <v>E11</v>
      </c>
      <c r="B9" t="str">
        <f>'MainStation-OBS'!B15</f>
        <v>E2</v>
      </c>
      <c r="C9">
        <f>'MainStation-OBS'!E15</f>
        <v>0.9</v>
      </c>
      <c r="D9" s="190">
        <f>'MainStation-OBS'!F15</f>
        <v>1</v>
      </c>
      <c r="E9">
        <f>'MainStation-OBS'!G15</f>
        <v>5</v>
      </c>
      <c r="F9">
        <f>'MainStation-OBS'!H15</f>
        <v>-1</v>
      </c>
      <c r="G9" s="138">
        <f>'MainStation-OBS'!I15</f>
        <v>0</v>
      </c>
      <c r="H9" s="138">
        <f>'MainStation-OBS'!J15</f>
        <v>0.90891891891891885</v>
      </c>
      <c r="I9" s="138">
        <f>'MainStation-OBS'!K15</f>
        <v>-1</v>
      </c>
      <c r="J9" s="138">
        <f>'MainStation-OBS'!L15</f>
        <v>0</v>
      </c>
      <c r="K9" s="138"/>
    </row>
    <row r="10" spans="1:11">
      <c r="A10" t="str">
        <f>'MainStation-OBS'!A16</f>
        <v>E07</v>
      </c>
      <c r="B10" t="str">
        <f>'MainStation-OBS'!B16</f>
        <v>E3</v>
      </c>
      <c r="C10">
        <f>'MainStation-OBS'!E16</f>
        <v>1.46</v>
      </c>
      <c r="D10" s="190">
        <f>'MainStation-OBS'!F16</f>
        <v>2</v>
      </c>
      <c r="E10">
        <f>'MainStation-OBS'!G16</f>
        <v>2</v>
      </c>
      <c r="F10">
        <f>'MainStation-OBS'!H16</f>
        <v>22.314285714285703</v>
      </c>
      <c r="G10" s="138">
        <f>'MainStation-OBS'!I16</f>
        <v>0</v>
      </c>
      <c r="H10" s="138">
        <f>'MainStation-OBS'!J16</f>
        <v>1.4672972972972975</v>
      </c>
      <c r="I10" s="138">
        <f>'MainStation-OBS'!K16</f>
        <v>-1</v>
      </c>
      <c r="J10" s="138">
        <f>'MainStation-OBS'!L16</f>
        <v>24.314285714285703</v>
      </c>
      <c r="K10" s="138"/>
    </row>
    <row r="11" spans="1:11">
      <c r="A11" t="str">
        <f>'MainStation-OBS'!A17</f>
        <v>E34</v>
      </c>
      <c r="B11" t="str">
        <f>'MainStation-OBS'!B17</f>
        <v>E4</v>
      </c>
      <c r="C11">
        <f>'MainStation-OBS'!E17</f>
        <v>1.71</v>
      </c>
      <c r="D11" s="190">
        <f>'MainStation-OBS'!F17</f>
        <v>2</v>
      </c>
      <c r="E11">
        <f>'MainStation-OBS'!G17</f>
        <v>4</v>
      </c>
      <c r="F11">
        <f>'MainStation-OBS'!H17</f>
        <v>46.648148148148124</v>
      </c>
      <c r="G11" s="138">
        <f>'MainStation-OBS'!I17</f>
        <v>0</v>
      </c>
      <c r="H11" s="138">
        <f>'MainStation-OBS'!J17</f>
        <v>1.7164864864864868</v>
      </c>
      <c r="I11" s="138">
        <f>'MainStation-OBS'!K17</f>
        <v>6.9999999999999982</v>
      </c>
      <c r="J11" s="138">
        <f>'MainStation-OBS'!L17</f>
        <v>48.648148148148124</v>
      </c>
      <c r="K11" s="138"/>
    </row>
    <row r="12" spans="1:11">
      <c r="A12" t="str">
        <f>'MainStation-OBS'!A18</f>
        <v>E43</v>
      </c>
      <c r="B12" t="str">
        <f>'MainStation-OBS'!B18</f>
        <v>E5</v>
      </c>
      <c r="C12">
        <f>'MainStation-OBS'!E18</f>
        <v>1.46</v>
      </c>
      <c r="D12" s="190">
        <f>'MainStation-OBS'!F18</f>
        <v>2</v>
      </c>
      <c r="E12">
        <f>'MainStation-OBS'!G18</f>
        <v>2</v>
      </c>
      <c r="F12">
        <f>'MainStation-OBS'!H18</f>
        <v>20.845637583892582</v>
      </c>
      <c r="G12" s="138">
        <f>'MainStation-OBS'!I18</f>
        <v>0</v>
      </c>
      <c r="H12" s="138">
        <f>'MainStation-OBS'!J18</f>
        <v>1.4628378378378379</v>
      </c>
      <c r="I12" s="138">
        <f>'MainStation-OBS'!K18</f>
        <v>-1</v>
      </c>
      <c r="J12" s="138">
        <f>'MainStation-OBS'!L18</f>
        <v>22.845637583892582</v>
      </c>
      <c r="K12" s="138"/>
    </row>
    <row r="13" spans="1:11">
      <c r="A13" t="str">
        <f>'MainStation-OBS'!A19</f>
        <v>E21</v>
      </c>
      <c r="B13" t="str">
        <f>'MainStation-OBS'!B19</f>
        <v>E6</v>
      </c>
      <c r="C13">
        <f>'MainStation-OBS'!E19</f>
        <v>0.63</v>
      </c>
      <c r="D13" s="190">
        <f>'MainStation-OBS'!F19</f>
        <v>2</v>
      </c>
      <c r="E13">
        <f>'MainStation-OBS'!G19</f>
        <v>1</v>
      </c>
      <c r="F13">
        <f>'MainStation-OBS'!H19</f>
        <v>-2</v>
      </c>
      <c r="G13" s="138">
        <f>'MainStation-OBS'!I19</f>
        <v>1</v>
      </c>
      <c r="H13" s="138">
        <f>'MainStation-OBS'!J19</f>
        <v>0.63405405405405402</v>
      </c>
      <c r="I13" s="138">
        <f>'MainStation-OBS'!K19</f>
        <v>-1</v>
      </c>
      <c r="J13" s="138">
        <f>'MainStation-OBS'!L19</f>
        <v>0</v>
      </c>
      <c r="K13" s="138"/>
    </row>
    <row r="14" spans="1:11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0">
        <f>'MainStation-OBS'!F20</f>
        <v>2</v>
      </c>
      <c r="E14">
        <f>'MainStation-OBS'!G20</f>
        <v>1</v>
      </c>
      <c r="F14">
        <f>'MainStation-OBS'!H20</f>
        <v>-2</v>
      </c>
      <c r="G14" s="138">
        <f>'MainStation-OBS'!I20</f>
        <v>1</v>
      </c>
      <c r="H14" s="138">
        <f>'MainStation-OBS'!J20</f>
        <v>-1.28</v>
      </c>
      <c r="I14" s="138">
        <f>'MainStation-OBS'!K20</f>
        <v>-1</v>
      </c>
      <c r="J14" s="138">
        <f>'MainStation-OBS'!L20</f>
        <v>0</v>
      </c>
      <c r="K14" s="138"/>
    </row>
    <row r="15" spans="1:11">
      <c r="A15" t="str">
        <f>'MainStation-OBS'!A21</f>
        <v>E45</v>
      </c>
      <c r="B15" t="str">
        <f>'MainStation-OBS'!B21</f>
        <v>E8</v>
      </c>
      <c r="C15">
        <f>'MainStation-OBS'!E21</f>
        <v>1.3</v>
      </c>
      <c r="D15" s="190">
        <f>'MainStation-OBS'!F21</f>
        <v>2</v>
      </c>
      <c r="E15">
        <f>'MainStation-OBS'!G21</f>
        <v>2</v>
      </c>
      <c r="F15">
        <f>'MainStation-OBS'!H21</f>
        <v>18.555555555555578</v>
      </c>
      <c r="G15" s="138">
        <f>'MainStation-OBS'!I21</f>
        <v>1</v>
      </c>
      <c r="H15" s="138">
        <f>'MainStation-OBS'!J21</f>
        <v>1.3064864864864867</v>
      </c>
      <c r="I15" s="138">
        <f>'MainStation-OBS'!K21</f>
        <v>-1</v>
      </c>
      <c r="J15" s="138">
        <f>'MainStation-OBS'!L21</f>
        <v>20.555555555555578</v>
      </c>
      <c r="K15" s="138"/>
    </row>
    <row r="16" spans="1:11">
      <c r="A16" t="str">
        <f>'MainStation-OBS'!A37</f>
        <v>W01</v>
      </c>
      <c r="B16" t="str">
        <f>'MainStation-OBS'!B37</f>
        <v>W1inside</v>
      </c>
      <c r="C16">
        <f>'MainStation-OBS'!E37</f>
        <v>2.02</v>
      </c>
      <c r="D16" s="190">
        <f>'MainStation-OBS'!F37</f>
        <v>1</v>
      </c>
      <c r="E16">
        <f>'MainStation-OBS'!G37</f>
        <v>6</v>
      </c>
      <c r="F16">
        <f>'MainStation-OBS'!H37</f>
        <v>17.822942643391531</v>
      </c>
      <c r="G16" s="138">
        <f>'MainStation-OBS'!I37</f>
        <v>-1</v>
      </c>
      <c r="H16" s="138">
        <f>'MainStation-OBS'!J37</f>
        <v>2.0179729729729732</v>
      </c>
      <c r="I16" s="138">
        <f>'MainStation-OBS'!K37</f>
        <v>17.333333333333332</v>
      </c>
      <c r="J16" s="138">
        <f>'MainStation-OBS'!L37</f>
        <v>18.822942643391531</v>
      </c>
      <c r="K16" s="138"/>
    </row>
    <row r="17" spans="1:11">
      <c r="A17" t="str">
        <f>'MainStation-OBS'!A38</f>
        <v>W23</v>
      </c>
      <c r="B17" t="str">
        <f>'MainStation-OBS'!B38</f>
        <v>W2</v>
      </c>
      <c r="C17">
        <f>'MainStation-OBS'!E38</f>
        <v>1.5549999999999999</v>
      </c>
      <c r="D17" s="190">
        <f>'MainStation-OBS'!F38</f>
        <v>1</v>
      </c>
      <c r="E17">
        <f>'MainStation-OBS'!G38</f>
        <v>6</v>
      </c>
      <c r="F17">
        <f>'MainStation-OBS'!H38</f>
        <v>13.880434782608699</v>
      </c>
      <c r="G17" s="138">
        <f>'MainStation-OBS'!I38</f>
        <v>0</v>
      </c>
      <c r="H17" s="138">
        <f>'MainStation-OBS'!J38</f>
        <v>1.5582432432432434</v>
      </c>
      <c r="I17" s="138">
        <f>'MainStation-OBS'!K38</f>
        <v>1.8333333333333308</v>
      </c>
      <c r="J17" s="138">
        <f>'MainStation-OBS'!L38</f>
        <v>14.880434782608699</v>
      </c>
      <c r="K17" s="138"/>
    </row>
    <row r="18" spans="1:11">
      <c r="A18" t="str">
        <f>'MainStation-OBS'!A39</f>
        <v>W08</v>
      </c>
      <c r="B18" t="str">
        <f>'MainStation-OBS'!B39</f>
        <v>W3</v>
      </c>
      <c r="C18">
        <f>'MainStation-OBS'!E39</f>
        <v>1.1399999999999999</v>
      </c>
      <c r="D18" s="190">
        <f>'MainStation-OBS'!F39</f>
        <v>2</v>
      </c>
      <c r="E18">
        <f>'MainStation-OBS'!G39</f>
        <v>1</v>
      </c>
      <c r="F18">
        <f>'MainStation-OBS'!H39</f>
        <v>-22.720000000000059</v>
      </c>
      <c r="G18" s="138">
        <f>'MainStation-OBS'!I39</f>
        <v>2</v>
      </c>
      <c r="H18" s="138">
        <f>'MainStation-OBS'!J39</f>
        <v>1.1181081081081081</v>
      </c>
      <c r="I18" s="138">
        <f>'MainStation-OBS'!K39</f>
        <v>-1</v>
      </c>
      <c r="J18" s="138">
        <f>'MainStation-OBS'!L39</f>
        <v>-20.720000000000059</v>
      </c>
      <c r="K18" s="138"/>
    </row>
    <row r="19" spans="1:11">
      <c r="A19" t="str">
        <f>'MainStation-OBS'!A40</f>
        <v>W12</v>
      </c>
      <c r="B19" t="str">
        <f>'MainStation-OBS'!B40</f>
        <v>W4</v>
      </c>
      <c r="C19">
        <f>'MainStation-OBS'!E40</f>
        <v>1.21</v>
      </c>
      <c r="D19" s="190">
        <f>'MainStation-OBS'!F40</f>
        <v>2</v>
      </c>
      <c r="E19">
        <f>'MainStation-OBS'!G40</f>
        <v>2</v>
      </c>
      <c r="F19">
        <f>'MainStation-OBS'!H40</f>
        <v>33.318181818181777</v>
      </c>
      <c r="G19" s="138">
        <f>'MainStation-OBS'!I40</f>
        <v>1</v>
      </c>
      <c r="H19" s="138">
        <f>'MainStation-OBS'!J40</f>
        <v>1.2148648648648648</v>
      </c>
      <c r="I19" s="138">
        <f>'MainStation-OBS'!K40</f>
        <v>-1</v>
      </c>
      <c r="J19" s="138">
        <f>'MainStation-OBS'!L40</f>
        <v>35.318181818181777</v>
      </c>
      <c r="K19" s="138"/>
    </row>
    <row r="20" spans="1:11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0">
        <f>'MainStation-OBS'!F41</f>
        <v>1</v>
      </c>
      <c r="E20">
        <f>'MainStation-OBS'!G41</f>
        <v>6</v>
      </c>
      <c r="F20">
        <f>'MainStation-OBS'!H41</f>
        <v>119</v>
      </c>
      <c r="G20" s="138">
        <f>'MainStation-OBS'!I41</f>
        <v>1</v>
      </c>
      <c r="H20" s="138">
        <f>'MainStation-OBS'!J41</f>
        <v>1.41</v>
      </c>
      <c r="I20" s="138">
        <f>'MainStation-OBS'!K41</f>
        <v>-1</v>
      </c>
      <c r="J20" s="138">
        <f>'MainStation-OBS'!L41</f>
        <v>120</v>
      </c>
      <c r="K20" s="138"/>
    </row>
    <row r="21" spans="1:11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 s="190">
        <f>'MainStation-OBS'!F42</f>
        <v>2</v>
      </c>
      <c r="E21">
        <f>'MainStation-OBS'!G42</f>
        <v>2</v>
      </c>
      <c r="F21">
        <f>'MainStation-OBS'!H42</f>
        <v>118</v>
      </c>
      <c r="G21" s="138">
        <f>'MainStation-OBS'!I42</f>
        <v>1</v>
      </c>
      <c r="H21" s="138">
        <f>'MainStation-OBS'!J42</f>
        <v>1.2</v>
      </c>
      <c r="I21" s="138">
        <f>'MainStation-OBS'!K42</f>
        <v>-1</v>
      </c>
      <c r="J21" s="138">
        <f>'MainStation-OBS'!L42</f>
        <v>120</v>
      </c>
      <c r="K21" s="138"/>
    </row>
    <row r="22" spans="1:11">
      <c r="A22" t="str">
        <f>'MainStation-OBS'!A43</f>
        <v>W18</v>
      </c>
      <c r="B22" t="str">
        <f>'MainStation-OBS'!B43</f>
        <v>W7</v>
      </c>
      <c r="C22">
        <f>'MainStation-OBS'!E43</f>
        <v>0.93</v>
      </c>
      <c r="D22" s="190">
        <f>'MainStation-OBS'!F43</f>
        <v>1</v>
      </c>
      <c r="E22">
        <f>'MainStation-OBS'!G43</f>
        <v>5</v>
      </c>
      <c r="F22">
        <f>'MainStation-OBS'!H43</f>
        <v>-1</v>
      </c>
      <c r="G22" s="138">
        <f>'MainStation-OBS'!I43</f>
        <v>-1</v>
      </c>
      <c r="H22" s="138">
        <f>'MainStation-OBS'!J43</f>
        <v>0.92554054054054058</v>
      </c>
      <c r="I22" s="138">
        <f>'MainStation-OBS'!K43</f>
        <v>-1</v>
      </c>
      <c r="J22" s="138">
        <f>'MainStation-OBS'!L43</f>
        <v>0</v>
      </c>
      <c r="K22" s="138"/>
    </row>
    <row r="23" spans="1:11">
      <c r="A23" t="str">
        <f>'MainStation-OBS'!A44</f>
        <v>W17</v>
      </c>
      <c r="B23" t="str">
        <f>'MainStation-OBS'!B44</f>
        <v>W8</v>
      </c>
      <c r="C23">
        <f>'MainStation-OBS'!E44</f>
        <v>0.65</v>
      </c>
      <c r="D23" s="190">
        <f>'MainStation-OBS'!F44</f>
        <v>1</v>
      </c>
      <c r="E23">
        <f>'MainStation-OBS'!G44</f>
        <v>3</v>
      </c>
      <c r="F23">
        <f>'MainStation-OBS'!H44</f>
        <v>-1</v>
      </c>
      <c r="G23" s="138">
        <f>'MainStation-OBS'!I44</f>
        <v>2</v>
      </c>
      <c r="H23" s="138">
        <f>'MainStation-OBS'!J44</f>
        <v>0.64716216216216216</v>
      </c>
      <c r="I23" s="138">
        <f>'MainStation-OBS'!K44</f>
        <v>-1</v>
      </c>
      <c r="J23" s="138">
        <f>'MainStation-OBS'!L44</f>
        <v>0</v>
      </c>
      <c r="K23" s="138"/>
    </row>
    <row r="24" spans="1:11">
      <c r="A24" t="str">
        <f>'MainStation-OBS'!A45</f>
        <v>W22</v>
      </c>
      <c r="B24" t="str">
        <f>'MainStation-OBS'!B45</f>
        <v>W9</v>
      </c>
      <c r="C24">
        <f>'MainStation-OBS'!E45</f>
        <v>1.27</v>
      </c>
      <c r="D24" s="190">
        <f>'MainStation-OBS'!F45</f>
        <v>1</v>
      </c>
      <c r="E24">
        <f>'MainStation-OBS'!G45</f>
        <v>6</v>
      </c>
      <c r="F24">
        <f>'MainStation-OBS'!H45</f>
        <v>4.8764705882352954</v>
      </c>
      <c r="G24" s="138">
        <f>'MainStation-OBS'!I45</f>
        <v>0</v>
      </c>
      <c r="H24" s="138">
        <f>'MainStation-OBS'!J45</f>
        <v>1.2748648648648648</v>
      </c>
      <c r="I24" s="138">
        <f>'MainStation-OBS'!K45</f>
        <v>-1</v>
      </c>
      <c r="J24" s="138">
        <f>'MainStation-OBS'!L45</f>
        <v>5.8764705882352954</v>
      </c>
      <c r="K24" s="138"/>
    </row>
    <row r="25" spans="1:11">
      <c r="A25" t="str">
        <f>'MainStation-OBS'!A23</f>
        <v>E19</v>
      </c>
      <c r="B25" t="str">
        <f>'MainStation-OBS'!B23</f>
        <v>E10</v>
      </c>
      <c r="C25">
        <f>'MainStation-OBS'!E23</f>
        <v>-0.09</v>
      </c>
      <c r="D25" s="190">
        <f>'MainStation-OBS'!F23</f>
        <v>1</v>
      </c>
      <c r="E25">
        <f>'MainStation-OBS'!G23</f>
        <v>1</v>
      </c>
      <c r="F25">
        <f>'MainStation-OBS'!H23</f>
        <v>-1</v>
      </c>
      <c r="G25" s="138">
        <f>'MainStation-OBS'!I23</f>
        <v>1</v>
      </c>
      <c r="H25" s="138">
        <f>'MainStation-OBS'!J23</f>
        <v>-8.3918918918918922E-2</v>
      </c>
      <c r="I25" s="138">
        <f>'MainStation-OBS'!K23</f>
        <v>-1</v>
      </c>
      <c r="J25" s="138">
        <f>'MainStation-OBS'!L23</f>
        <v>0</v>
      </c>
      <c r="K25" s="138"/>
    </row>
    <row r="26" spans="1:11">
      <c r="A26" t="str">
        <f>'MainStation-OBS'!A9</f>
        <v>E16</v>
      </c>
      <c r="B26" t="str">
        <f>'MainStation-OBS'!B9</f>
        <v>N7</v>
      </c>
      <c r="C26">
        <f>'MainStation-OBS'!E9</f>
        <v>0.25</v>
      </c>
      <c r="D26" s="190">
        <f>'MainStation-OBS'!F9</f>
        <v>2</v>
      </c>
      <c r="E26">
        <f>'MainStation-OBS'!G9</f>
        <v>1</v>
      </c>
      <c r="F26">
        <f>'MainStation-OBS'!H9</f>
        <v>-2</v>
      </c>
      <c r="G26" s="138">
        <f>'MainStation-OBS'!I9</f>
        <v>0</v>
      </c>
      <c r="H26" s="138">
        <f>'MainStation-OBS'!J9</f>
        <v>0.22770270270270254</v>
      </c>
      <c r="I26" s="138">
        <f>'MainStation-OBS'!K9</f>
        <v>-1</v>
      </c>
      <c r="J26" s="138">
        <f>'MainStation-OBS'!L9</f>
        <v>0</v>
      </c>
      <c r="K26" s="138"/>
    </row>
    <row r="27" spans="1:11">
      <c r="A27" t="str">
        <f>'MainStation-OBS'!A46</f>
        <v>W13</v>
      </c>
      <c r="B27" t="str">
        <f>'MainStation-OBS'!B46</f>
        <v>W10</v>
      </c>
      <c r="C27">
        <f>'MainStation-OBS'!E46</f>
        <v>0.49</v>
      </c>
      <c r="D27" s="190">
        <f>'MainStation-OBS'!F46</f>
        <v>1</v>
      </c>
      <c r="E27">
        <f>'MainStation-OBS'!G46</f>
        <v>2</v>
      </c>
      <c r="F27">
        <f>'MainStation-OBS'!H46</f>
        <v>-1</v>
      </c>
      <c r="G27" s="138">
        <f>'MainStation-OBS'!I46</f>
        <v>-1</v>
      </c>
      <c r="H27" s="138">
        <f>'MainStation-OBS'!J46</f>
        <v>0.5041891891891892</v>
      </c>
      <c r="I27" s="138">
        <f>'MainStation-OBS'!K46</f>
        <v>-1</v>
      </c>
      <c r="J27" s="138">
        <f>'MainStation-OBS'!L46</f>
        <v>0</v>
      </c>
      <c r="K27" s="138"/>
    </row>
    <row r="28" spans="1:11">
      <c r="A28" t="str">
        <f>'MainStation-OBS'!A24</f>
        <v>E22</v>
      </c>
      <c r="B28" t="str">
        <f>'MainStation-OBS'!B24</f>
        <v>E11</v>
      </c>
      <c r="C28">
        <f>'MainStation-OBS'!E24</f>
        <v>0.4</v>
      </c>
      <c r="D28" s="190">
        <f>'MainStation-OBS'!F24</f>
        <v>2</v>
      </c>
      <c r="E28">
        <f>'MainStation-OBS'!G24</f>
        <v>1</v>
      </c>
      <c r="F28">
        <f>'MainStation-OBS'!H24</f>
        <v>-2</v>
      </c>
      <c r="G28" s="138">
        <f>'MainStation-OBS'!I24</f>
        <v>0</v>
      </c>
      <c r="H28" s="138">
        <f>'MainStation-OBS'!J24</f>
        <v>0.4060810810810811</v>
      </c>
      <c r="I28" s="138">
        <f>'MainStation-OBS'!K24</f>
        <v>-1</v>
      </c>
      <c r="J28" s="138">
        <f>'MainStation-OBS'!L24</f>
        <v>0</v>
      </c>
      <c r="K28" s="138"/>
    </row>
    <row r="29" spans="1:11">
      <c r="A29" t="str">
        <f>'MainStation-OBS'!A25</f>
        <v>E24</v>
      </c>
      <c r="B29" t="str">
        <f>'MainStation-OBS'!B25</f>
        <v>E12</v>
      </c>
      <c r="C29">
        <f>'MainStation-OBS'!E25</f>
        <v>0.23</v>
      </c>
      <c r="D29" s="190">
        <f>'MainStation-OBS'!F25</f>
        <v>2</v>
      </c>
      <c r="E29">
        <f>'MainStation-OBS'!G25</f>
        <v>1</v>
      </c>
      <c r="F29">
        <f>'MainStation-OBS'!H25</f>
        <v>-2</v>
      </c>
      <c r="G29" s="138">
        <f>'MainStation-OBS'!I25</f>
        <v>1</v>
      </c>
      <c r="H29" s="138">
        <f>'MainStation-OBS'!J25</f>
        <v>0.23486486486486485</v>
      </c>
      <c r="I29" s="138">
        <f>'MainStation-OBS'!K25</f>
        <v>-1</v>
      </c>
      <c r="J29" s="138">
        <f>'MainStation-OBS'!L25</f>
        <v>0</v>
      </c>
      <c r="K29" s="138"/>
    </row>
    <row r="30" spans="1:11">
      <c r="A30" t="str">
        <f>'MainStation-OBS'!A47</f>
        <v>W06</v>
      </c>
      <c r="B30" t="str">
        <f>'MainStation-OBS'!B47</f>
        <v>W11</v>
      </c>
      <c r="C30">
        <f>'MainStation-OBS'!E47</f>
        <v>0.54</v>
      </c>
      <c r="D30" s="190">
        <f>'MainStation-OBS'!F47</f>
        <v>2</v>
      </c>
      <c r="E30">
        <f>'MainStation-OBS'!G47</f>
        <v>1</v>
      </c>
      <c r="F30">
        <f>'MainStation-OBS'!H47</f>
        <v>-2</v>
      </c>
      <c r="G30" s="138">
        <f>'MainStation-OBS'!I47</f>
        <v>-1</v>
      </c>
      <c r="H30" s="138">
        <f>'MainStation-OBS'!J47</f>
        <v>0.53635135135135137</v>
      </c>
      <c r="I30" s="138">
        <f>'MainStation-OBS'!K47</f>
        <v>-1</v>
      </c>
      <c r="J30" s="138">
        <f>'MainStation-OBS'!L47</f>
        <v>0</v>
      </c>
      <c r="K30" s="138"/>
    </row>
    <row r="31" spans="1:11">
      <c r="A31" t="str">
        <f>'MainStation-OBS'!A48</f>
        <v>W10</v>
      </c>
      <c r="B31" t="str">
        <f>'MainStation-OBS'!B48</f>
        <v>W12</v>
      </c>
      <c r="C31">
        <f>'MainStation-OBS'!E48</f>
        <v>0.55000000000000004</v>
      </c>
      <c r="D31" s="190">
        <f>'MainStation-OBS'!F48</f>
        <v>2</v>
      </c>
      <c r="E31">
        <f>'MainStation-OBS'!G48</f>
        <v>1</v>
      </c>
      <c r="F31">
        <f>'MainStation-OBS'!H48</f>
        <v>-2</v>
      </c>
      <c r="G31" s="138">
        <f>'MainStation-OBS'!I48</f>
        <v>-1</v>
      </c>
      <c r="H31" s="138">
        <f>'MainStation-OBS'!J48</f>
        <v>0.56337837837837845</v>
      </c>
      <c r="I31" s="138">
        <f>'MainStation-OBS'!K48</f>
        <v>-1</v>
      </c>
      <c r="J31" s="138">
        <f>'MainStation-OBS'!L48</f>
        <v>0</v>
      </c>
      <c r="K31" s="138"/>
    </row>
    <row r="32" spans="1:11">
      <c r="A32" t="str">
        <f>'MainStation-OBS'!A22</f>
        <v>E06</v>
      </c>
      <c r="B32" t="str">
        <f>'MainStation-OBS'!B22</f>
        <v>E9</v>
      </c>
      <c r="C32">
        <f>'MainStation-OBS'!E22</f>
        <v>1.57</v>
      </c>
      <c r="D32" s="190">
        <f>'MainStation-OBS'!F22</f>
        <v>2</v>
      </c>
      <c r="E32">
        <f>'MainStation-OBS'!G22</f>
        <v>3</v>
      </c>
      <c r="F32">
        <f>'MainStation-OBS'!H22</f>
        <v>48.214285714285843</v>
      </c>
      <c r="G32" s="138">
        <f>'MainStation-OBS'!I22</f>
        <v>1</v>
      </c>
      <c r="H32" s="138">
        <f>'MainStation-OBS'!J22</f>
        <v>1.5683783783783785</v>
      </c>
      <c r="I32" s="138">
        <f>'MainStation-OBS'!K22</f>
        <v>2.3333333333333353</v>
      </c>
      <c r="J32" s="138">
        <f>'MainStation-OBS'!L22</f>
        <v>50.214285714285843</v>
      </c>
      <c r="K32" s="138"/>
    </row>
    <row r="33" spans="1:11">
      <c r="A33" t="str">
        <f>'MainStation-OBS'!A49</f>
        <v>W03</v>
      </c>
      <c r="B33" t="str">
        <f>'MainStation-OBS'!B49</f>
        <v>W13</v>
      </c>
      <c r="C33">
        <f>'MainStation-OBS'!E49</f>
        <v>1.08</v>
      </c>
      <c r="D33" s="190">
        <f>'MainStation-OBS'!F49</f>
        <v>1</v>
      </c>
      <c r="E33">
        <f>'MainStation-OBS'!G49</f>
        <v>6</v>
      </c>
      <c r="F33">
        <f>'MainStation-OBS'!H49</f>
        <v>0.8159509202454005</v>
      </c>
      <c r="G33" s="138">
        <f>'MainStation-OBS'!I49</f>
        <v>0</v>
      </c>
      <c r="H33" s="138">
        <f>'MainStation-OBS'!J49</f>
        <v>1.075135135135135</v>
      </c>
      <c r="I33" s="138">
        <f>'MainStation-OBS'!K49</f>
        <v>-1</v>
      </c>
      <c r="J33" s="138">
        <f>'MainStation-OBS'!L49</f>
        <v>1.8159509202454005</v>
      </c>
      <c r="K33" s="138"/>
    </row>
    <row r="34" spans="1:11">
      <c r="A34" t="str">
        <f>'MainStation-OBS'!A26</f>
        <v>E26</v>
      </c>
      <c r="B34" t="str">
        <f>'MainStation-OBS'!B26</f>
        <v>E13</v>
      </c>
      <c r="C34">
        <f>'MainStation-OBS'!E26</f>
        <v>-0.24</v>
      </c>
      <c r="D34" s="190">
        <f>'MainStation-OBS'!F26</f>
        <v>2</v>
      </c>
      <c r="E34">
        <f>'MainStation-OBS'!G26</f>
        <v>1</v>
      </c>
      <c r="F34">
        <f>'MainStation-OBS'!H26</f>
        <v>-2</v>
      </c>
      <c r="G34" s="138">
        <f>'MainStation-OBS'!I26</f>
        <v>2</v>
      </c>
      <c r="H34" s="138">
        <f>'MainStation-OBS'!J26</f>
        <v>-0.2497297297297297</v>
      </c>
      <c r="I34" s="138">
        <f>'MainStation-OBS'!K26</f>
        <v>-1</v>
      </c>
      <c r="J34" s="138">
        <f>'MainStation-OBS'!L26</f>
        <v>0</v>
      </c>
      <c r="K34" s="138"/>
    </row>
    <row r="35" spans="1:11">
      <c r="A35" t="str">
        <f>'MainStation-OBS'!A10</f>
        <v>E01</v>
      </c>
      <c r="B35" t="str">
        <f>'MainStation-OBS'!B10</f>
        <v>N8</v>
      </c>
      <c r="C35">
        <f>'MainStation-OBS'!E10</f>
        <v>3.2399999999999998</v>
      </c>
      <c r="D35" s="190">
        <f>'MainStation-OBS'!F10</f>
        <v>2</v>
      </c>
      <c r="E35">
        <f>'MainStation-OBS'!G10</f>
        <v>6</v>
      </c>
      <c r="F35">
        <f>'MainStation-OBS'!H10</f>
        <v>109.9999999999999</v>
      </c>
      <c r="G35" s="138">
        <f>'MainStation-OBS'!I10</f>
        <v>0</v>
      </c>
      <c r="H35" s="138">
        <f>'MainStation-OBS'!J10</f>
        <v>3.2399999999999998</v>
      </c>
      <c r="I35" s="138">
        <f>'MainStation-OBS'!K10</f>
        <v>57.999999999999986</v>
      </c>
      <c r="J35" s="138">
        <f>'MainStation-OBS'!L10</f>
        <v>111.9999999999999</v>
      </c>
      <c r="K35" s="138"/>
    </row>
    <row r="36" spans="1:11">
      <c r="A36" t="str">
        <f>'MainStation-OBS'!A11</f>
        <v>E02</v>
      </c>
      <c r="B36" t="str">
        <f>'MainStation-OBS'!B11</f>
        <v>N9</v>
      </c>
      <c r="C36">
        <f>'MainStation-OBS'!E11</f>
        <v>3.2399999999999998</v>
      </c>
      <c r="D36" s="190">
        <f>'MainStation-OBS'!F11</f>
        <v>2</v>
      </c>
      <c r="E36">
        <f>'MainStation-OBS'!G11</f>
        <v>6</v>
      </c>
      <c r="F36">
        <f>'MainStation-OBS'!H11</f>
        <v>109.9999999999999</v>
      </c>
      <c r="G36" s="138">
        <f>'MainStation-OBS'!I11</f>
        <v>0</v>
      </c>
      <c r="H36" s="138">
        <f>'MainStation-OBS'!J11</f>
        <v>3.2399999999999998</v>
      </c>
      <c r="I36" s="138">
        <f>'MainStation-OBS'!K11</f>
        <v>57.999999999999986</v>
      </c>
      <c r="J36" s="138">
        <f>'MainStation-OBS'!L11</f>
        <v>111.9999999999999</v>
      </c>
      <c r="K36" s="138"/>
    </row>
    <row r="37" spans="1:11">
      <c r="A37" t="str">
        <f>'MainStation-OBS'!A27</f>
        <v>E09</v>
      </c>
      <c r="B37" t="str">
        <f>'MainStation-OBS'!B27</f>
        <v>E14</v>
      </c>
      <c r="C37">
        <f>'MainStation-OBS'!E27</f>
        <v>1.28</v>
      </c>
      <c r="D37" s="190">
        <f>'MainStation-OBS'!F27</f>
        <v>2</v>
      </c>
      <c r="E37">
        <f>'MainStation-OBS'!G27</f>
        <v>2</v>
      </c>
      <c r="F37">
        <f>'MainStation-OBS'!H27</f>
        <v>12.799999999999994</v>
      </c>
      <c r="G37" s="138">
        <f>'MainStation-OBS'!I27</f>
        <v>0</v>
      </c>
      <c r="H37" s="138">
        <f>'MainStation-OBS'!J27</f>
        <v>1.2872972972972974</v>
      </c>
      <c r="I37" s="138">
        <f>'MainStation-OBS'!K27</f>
        <v>-1</v>
      </c>
      <c r="J37" s="138">
        <f>'MainStation-OBS'!L27</f>
        <v>14.799999999999994</v>
      </c>
      <c r="K37" s="138"/>
    </row>
    <row r="38" spans="1:11">
      <c r="A38" t="str">
        <f>'MainStation-OBS'!A50</f>
        <v>W02</v>
      </c>
      <c r="B38" t="str">
        <f>'MainStation-OBS'!B50</f>
        <v>W14inside</v>
      </c>
      <c r="C38">
        <f>'MainStation-OBS'!E50</f>
        <v>2.0499999999999998</v>
      </c>
      <c r="D38" s="190">
        <f>'MainStation-OBS'!F50</f>
        <v>1</v>
      </c>
      <c r="E38">
        <f>'MainStation-OBS'!G50</f>
        <v>6</v>
      </c>
      <c r="F38">
        <f>'MainStation-OBS'!H50</f>
        <v>44.174418604651137</v>
      </c>
      <c r="G38" s="138">
        <f>'MainStation-OBS'!I50</f>
        <v>1</v>
      </c>
      <c r="H38" s="138">
        <f>'MainStation-OBS'!J50</f>
        <v>2.0281081081081078</v>
      </c>
      <c r="I38" s="138">
        <f>'MainStation-OBS'!K50</f>
        <v>18.333333333333325</v>
      </c>
      <c r="J38" s="138">
        <f>'MainStation-OBS'!L50</f>
        <v>45.174418604651137</v>
      </c>
      <c r="K38" s="138"/>
    </row>
    <row r="39" spans="1:11">
      <c r="A39" t="str">
        <f>'MainStation-OBS'!A51</f>
        <v>W09</v>
      </c>
      <c r="B39" t="str">
        <f>'MainStation-OBS'!B51</f>
        <v>W15</v>
      </c>
      <c r="C39">
        <f>'MainStation-OBS'!E51</f>
        <v>0.28000000000000003</v>
      </c>
      <c r="D39" s="190">
        <f>'MainStation-OBS'!F51</f>
        <v>1</v>
      </c>
      <c r="E39">
        <f>'MainStation-OBS'!G51</f>
        <v>2</v>
      </c>
      <c r="F39">
        <f>'MainStation-OBS'!H51</f>
        <v>-1</v>
      </c>
      <c r="G39" s="138">
        <f>'MainStation-OBS'!I51</f>
        <v>3</v>
      </c>
      <c r="H39" s="138">
        <f>'MainStation-OBS'!J51</f>
        <v>0.23297297297297304</v>
      </c>
      <c r="I39" s="138">
        <f>'MainStation-OBS'!K51</f>
        <v>-1</v>
      </c>
      <c r="J39" s="138">
        <f>'MainStation-OBS'!L51</f>
        <v>0</v>
      </c>
      <c r="K39" s="138"/>
    </row>
    <row r="40" spans="1:11">
      <c r="A40" t="str">
        <f>'MainStation-OBS'!A28</f>
        <v>E33</v>
      </c>
      <c r="B40" t="str">
        <f>'MainStation-OBS'!B28</f>
        <v>E15</v>
      </c>
      <c r="C40">
        <f>'MainStation-OBS'!E28</f>
        <v>-0.96</v>
      </c>
      <c r="D40">
        <f>'MainStation-OBS'!F28</f>
        <v>1</v>
      </c>
      <c r="E40">
        <f>'MainStation-OBS'!G28</f>
        <v>1</v>
      </c>
      <c r="F40">
        <f>'MainStation-OBS'!H28</f>
        <v>-1</v>
      </c>
      <c r="G40" s="138">
        <f>'MainStation-OBS'!I28</f>
        <v>2</v>
      </c>
      <c r="H40" s="138">
        <f>'MainStation-OBS'!J28</f>
        <v>-0.95756756756756745</v>
      </c>
      <c r="I40" s="138">
        <f>'MainStation-OBS'!K28</f>
        <v>-1</v>
      </c>
      <c r="J40" s="138">
        <f>'MainStation-OBS'!L28</f>
        <v>0</v>
      </c>
      <c r="K40" s="138"/>
    </row>
    <row r="41" spans="1:11">
      <c r="A41" t="str">
        <f>'MainStation-OBS'!A29</f>
        <v>E31</v>
      </c>
      <c r="B41" t="str">
        <f>'MainStation-OBS'!B29</f>
        <v>E16</v>
      </c>
      <c r="C41">
        <f>'MainStation-OBS'!E29</f>
        <v>-0.35</v>
      </c>
      <c r="D41">
        <f>'MainStation-OBS'!F29</f>
        <v>2</v>
      </c>
      <c r="E41">
        <f>'MainStation-OBS'!G29</f>
        <v>1</v>
      </c>
      <c r="F41">
        <f>'MainStation-OBS'!H29</f>
        <v>-2</v>
      </c>
      <c r="G41" s="138">
        <f>'MainStation-OBS'!I29</f>
        <v>2</v>
      </c>
      <c r="H41" s="138">
        <f>'MainStation-OBS'!J29</f>
        <v>-0.37797297297297294</v>
      </c>
      <c r="I41" s="138">
        <f>'MainStation-OBS'!K29</f>
        <v>-1</v>
      </c>
      <c r="J41" s="138">
        <f>'MainStation-OBS'!L29</f>
        <v>0</v>
      </c>
      <c r="K41" s="138"/>
    </row>
    <row r="42" spans="1:11">
      <c r="A42" t="str">
        <f>'MainStation-OBS'!A53</f>
        <v>W15</v>
      </c>
      <c r="B42" t="str">
        <f>'MainStation-OBS'!B53</f>
        <v>W17</v>
      </c>
      <c r="C42">
        <f>'MainStation-OBS'!E53</f>
        <v>0.5</v>
      </c>
      <c r="D42">
        <f>'MainStation-OBS'!F53</f>
        <v>1</v>
      </c>
      <c r="E42">
        <f>'MainStation-OBS'!G53</f>
        <v>3</v>
      </c>
      <c r="F42">
        <f>'MainStation-OBS'!H53</f>
        <v>-1</v>
      </c>
      <c r="G42" s="138">
        <f>'MainStation-OBS'!I53</f>
        <v>1</v>
      </c>
      <c r="H42" s="138">
        <f>'MainStation-OBS'!J53</f>
        <v>0.50364864864864867</v>
      </c>
      <c r="I42" s="138">
        <f>'MainStation-OBS'!K53</f>
        <v>-1</v>
      </c>
      <c r="J42" s="138">
        <f>'MainStation-OBS'!L53</f>
        <v>0</v>
      </c>
      <c r="K42" s="138"/>
    </row>
    <row r="43" spans="1:11">
      <c r="A43" t="str">
        <f>'MainStation-OBS'!A52</f>
        <v>W14</v>
      </c>
      <c r="B43" t="str">
        <f>'MainStation-OBS'!B52</f>
        <v>W16</v>
      </c>
      <c r="C43">
        <f>'MainStation-OBS'!E52</f>
        <v>0.33</v>
      </c>
      <c r="D43">
        <f>'MainStation-OBS'!F52</f>
        <v>1</v>
      </c>
      <c r="E43">
        <f>'MainStation-OBS'!G52</f>
        <v>2</v>
      </c>
      <c r="F43">
        <f>'MainStation-OBS'!H52</f>
        <v>-1</v>
      </c>
      <c r="G43" s="138">
        <f>'MainStation-OBS'!I52</f>
        <v>1</v>
      </c>
      <c r="H43" s="138">
        <f>'MainStation-OBS'!J52</f>
        <v>0.33040540540540542</v>
      </c>
      <c r="I43" s="138">
        <f>'MainStation-OBS'!K52</f>
        <v>-1</v>
      </c>
      <c r="J43" s="138">
        <f>'MainStation-OBS'!L52</f>
        <v>0</v>
      </c>
      <c r="K43" s="138"/>
    </row>
    <row r="44" spans="1:11">
      <c r="A44" t="str">
        <f>'MainStation-OBS'!A30</f>
        <v>E49</v>
      </c>
      <c r="B44" t="str">
        <f>'MainStation-OBS'!B30</f>
        <v>E17</v>
      </c>
      <c r="C44">
        <f>'MainStation-OBS'!E30</f>
        <v>0.53</v>
      </c>
      <c r="D44">
        <f>'MainStation-OBS'!F30</f>
        <v>2</v>
      </c>
      <c r="E44">
        <f>'MainStation-OBS'!G30</f>
        <v>1</v>
      </c>
      <c r="F44">
        <f>'MainStation-OBS'!H30</f>
        <v>-2</v>
      </c>
      <c r="G44" s="138">
        <f>'MainStation-OBS'!I30</f>
        <v>0</v>
      </c>
      <c r="H44" s="138">
        <f>'MainStation-OBS'!J30</f>
        <v>0.55391891891891898</v>
      </c>
      <c r="I44" s="138">
        <f>'MainStation-OBS'!K30</f>
        <v>-1</v>
      </c>
      <c r="J44" s="138">
        <f>'MainStation-OBS'!L30</f>
        <v>0</v>
      </c>
      <c r="K44" s="138"/>
    </row>
    <row r="45" spans="1:11">
      <c r="A45" t="str">
        <f>'MainStation-OBS'!A31</f>
        <v>E50</v>
      </c>
      <c r="B45" t="str">
        <f>'MainStation-OBS'!B31</f>
        <v>E18</v>
      </c>
      <c r="C45">
        <f>'MainStation-OBS'!E31</f>
        <v>0.19</v>
      </c>
      <c r="D45">
        <f>'MainStation-OBS'!F31</f>
        <v>2</v>
      </c>
      <c r="E45">
        <f>'MainStation-OBS'!G31</f>
        <v>1</v>
      </c>
      <c r="F45">
        <f>'MainStation-OBS'!H31</f>
        <v>-2</v>
      </c>
      <c r="G45" s="138">
        <f>'MainStation-OBS'!I31</f>
        <v>2</v>
      </c>
      <c r="H45" s="138">
        <f>'MainStation-OBS'!J31</f>
        <v>0.18959459459459463</v>
      </c>
      <c r="I45" s="138">
        <f>'MainStation-OBS'!K31</f>
        <v>-1</v>
      </c>
      <c r="J45" s="138">
        <f>'MainStation-OBS'!L31</f>
        <v>0</v>
      </c>
      <c r="K45" s="138"/>
    </row>
    <row r="46" spans="1:11">
      <c r="A46" t="str">
        <f>'MainStation-OBS'!A54</f>
        <v>W16</v>
      </c>
      <c r="B46" t="str">
        <f>'MainStation-OBS'!B54</f>
        <v>W18</v>
      </c>
      <c r="C46">
        <f>'MainStation-OBS'!E54</f>
        <v>0.8</v>
      </c>
      <c r="D46">
        <f>'MainStation-OBS'!F54</f>
        <v>1</v>
      </c>
      <c r="E46">
        <f>'MainStation-OBS'!G54</f>
        <v>4</v>
      </c>
      <c r="F46">
        <f>'MainStation-OBS'!H54</f>
        <v>-1</v>
      </c>
      <c r="G46" s="138">
        <f>'MainStation-OBS'!I54</f>
        <v>1</v>
      </c>
      <c r="H46" s="138">
        <f>'MainStation-OBS'!J54</f>
        <v>0.78945945945945939</v>
      </c>
      <c r="I46" s="138">
        <f>'MainStation-OBS'!K54</f>
        <v>-1</v>
      </c>
      <c r="J46" s="138">
        <f>'MainStation-OBS'!L54</f>
        <v>0</v>
      </c>
      <c r="K46" s="138"/>
    </row>
    <row r="47" spans="1:11">
      <c r="A47" t="str">
        <f>'MainStation-OBS'!A32</f>
        <v>E48</v>
      </c>
      <c r="B47" t="str">
        <f>'MainStation-OBS'!B32</f>
        <v>E19</v>
      </c>
      <c r="C47">
        <f>'MainStation-OBS'!E32</f>
        <v>0.64</v>
      </c>
      <c r="D47">
        <f>'MainStation-OBS'!F32</f>
        <v>3</v>
      </c>
      <c r="E47">
        <f>'MainStation-OBS'!G32</f>
        <v>1</v>
      </c>
      <c r="F47">
        <f>'MainStation-OBS'!H32</f>
        <v>-3</v>
      </c>
      <c r="G47">
        <f>'MainStation-OBS'!I32</f>
        <v>0</v>
      </c>
      <c r="H47">
        <f>'MainStation-OBS'!J32</f>
        <v>0.6485135135135135</v>
      </c>
      <c r="I47">
        <f>'MainStation-OBS'!K32</f>
        <v>-1</v>
      </c>
      <c r="J47">
        <f>'MainStation-OBS'!L32</f>
        <v>0</v>
      </c>
    </row>
    <row r="48" spans="1:11">
      <c r="A48" t="str">
        <f>'MainStation-OBS'!A33</f>
        <v>E47</v>
      </c>
      <c r="B48" t="str">
        <f>'MainStation-OBS'!B33</f>
        <v>E20</v>
      </c>
      <c r="C48">
        <f>'MainStation-OBS'!E33</f>
        <v>1.1599999999999999</v>
      </c>
      <c r="D48">
        <f>'MainStation-OBS'!F33</f>
        <v>4</v>
      </c>
      <c r="E48">
        <f>'MainStation-OBS'!G33</f>
        <v>1</v>
      </c>
      <c r="F48">
        <f>'MainStation-OBS'!H33</f>
        <v>7.0654205607476595</v>
      </c>
      <c r="G48">
        <f>'MainStation-OBS'!I33</f>
        <v>0</v>
      </c>
      <c r="H48">
        <f>'MainStation-OBS'!J33</f>
        <v>1.1636486486486486</v>
      </c>
      <c r="I48">
        <f>'MainStation-OBS'!K33</f>
        <v>-1</v>
      </c>
      <c r="J48">
        <f>'MainStation-OBS'!L33</f>
        <v>11.065420560747659</v>
      </c>
    </row>
    <row r="49" spans="1:10">
      <c r="A49" t="str">
        <f>'MainStation-OBS'!A55</f>
        <v>W01</v>
      </c>
      <c r="B49" t="str">
        <f>'MainStation-OBS'!B55</f>
        <v>W1outside</v>
      </c>
      <c r="C49">
        <f>'MainStation-OBS'!E55</f>
        <v>2.62</v>
      </c>
      <c r="D49">
        <f>'MainStation-OBS'!F55</f>
        <v>1</v>
      </c>
      <c r="E49">
        <f>'MainStation-OBS'!G55</f>
        <v>6</v>
      </c>
      <c r="F49">
        <f>'MainStation-OBS'!H55</f>
        <v>72.999999999999929</v>
      </c>
      <c r="G49">
        <f>'MainStation-OBS'!I55</f>
        <v>0</v>
      </c>
      <c r="H49">
        <f>'MainStation-OBS'!J55</f>
        <v>2.6297297297297293</v>
      </c>
      <c r="I49">
        <f>'MainStation-OBS'!K55</f>
        <v>37.333333333333329</v>
      </c>
      <c r="J49">
        <f>'MainStation-OBS'!L55</f>
        <v>73.999999999999929</v>
      </c>
    </row>
    <row r="50" spans="1:10">
      <c r="A50" t="str">
        <f>'MainStation-OBS'!A56</f>
        <v>W02</v>
      </c>
      <c r="B50" t="str">
        <f>'MainStation-OBS'!B56</f>
        <v>W14outside</v>
      </c>
      <c r="C50">
        <f>'MainStation-OBS'!E56</f>
        <v>2.23</v>
      </c>
      <c r="D50">
        <f>'MainStation-OBS'!F56</f>
        <v>1</v>
      </c>
      <c r="E50">
        <f>'MainStation-OBS'!G56</f>
        <v>6</v>
      </c>
      <c r="F50">
        <f>'MainStation-OBS'!H56</f>
        <v>59.680000000000156</v>
      </c>
      <c r="G50">
        <f>'MainStation-OBS'!I56</f>
        <v>1</v>
      </c>
      <c r="H50">
        <f>'MainStation-OBS'!J56</f>
        <v>2.2056756756756752</v>
      </c>
      <c r="I50">
        <f>'MainStation-OBS'!K56</f>
        <v>24.333333333333329</v>
      </c>
      <c r="J50">
        <f>'MainStation-OBS'!L56</f>
        <v>60.680000000000156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19" sqref="D19"/>
    </sheetView>
  </sheetViews>
  <sheetFormatPr defaultRowHeight="23.25"/>
  <cols>
    <col min="1" max="1" width="13.85546875" bestFit="1" customWidth="1"/>
    <col min="2" max="2" width="16.7109375" bestFit="1" customWidth="1"/>
    <col min="4" max="4" width="21.140625" bestFit="1" customWidth="1"/>
    <col min="5" max="5" width="33.42578125" bestFit="1" customWidth="1"/>
  </cols>
  <sheetData>
    <row r="1" spans="1:5">
      <c r="A1" s="229" t="s">
        <v>412</v>
      </c>
      <c r="B1" s="229" t="s">
        <v>413</v>
      </c>
      <c r="C1" s="229" t="s">
        <v>414</v>
      </c>
      <c r="D1" s="230" t="s">
        <v>415</v>
      </c>
      <c r="E1" s="230" t="s">
        <v>416</v>
      </c>
    </row>
    <row r="2" spans="1:5">
      <c r="A2" s="190" t="s">
        <v>170</v>
      </c>
      <c r="B2" s="190" t="s">
        <v>218</v>
      </c>
      <c r="C2" s="190">
        <v>2</v>
      </c>
      <c r="D2" s="138">
        <v>0</v>
      </c>
      <c r="E2" s="138">
        <v>-3</v>
      </c>
    </row>
    <row r="3" spans="1:5">
      <c r="A3" s="190" t="s">
        <v>163</v>
      </c>
      <c r="B3" s="190" t="s">
        <v>219</v>
      </c>
      <c r="C3" s="190">
        <v>1</v>
      </c>
      <c r="D3" s="138">
        <v>0</v>
      </c>
      <c r="E3" s="138">
        <v>-1.25</v>
      </c>
    </row>
    <row r="4" spans="1:5">
      <c r="A4" s="191" t="s">
        <v>417</v>
      </c>
      <c r="B4" s="191" t="s">
        <v>418</v>
      </c>
      <c r="C4" s="191" t="s">
        <v>419</v>
      </c>
      <c r="D4" s="191" t="s">
        <v>420</v>
      </c>
      <c r="E4" s="191" t="s">
        <v>427</v>
      </c>
    </row>
    <row r="5" spans="1:5">
      <c r="D5" s="136"/>
    </row>
    <row r="6" spans="1:5">
      <c r="D6" s="136"/>
    </row>
    <row r="7" spans="1:5">
      <c r="D7" s="136"/>
    </row>
    <row r="8" spans="1:5">
      <c r="D8" s="136"/>
    </row>
    <row r="9" spans="1:5">
      <c r="D9" s="136"/>
    </row>
    <row r="10" spans="1:5">
      <c r="A10" s="229" t="s">
        <v>414</v>
      </c>
      <c r="C10" s="230" t="s">
        <v>415</v>
      </c>
      <c r="D10" s="136"/>
      <c r="E10" s="136"/>
    </row>
    <row r="11" spans="1:5">
      <c r="A11">
        <v>1</v>
      </c>
      <c r="B11" s="136" t="s">
        <v>210</v>
      </c>
      <c r="C11">
        <v>-1</v>
      </c>
      <c r="D11" s="191" t="s">
        <v>421</v>
      </c>
      <c r="E11" s="136"/>
    </row>
    <row r="12" spans="1:5">
      <c r="A12">
        <v>2</v>
      </c>
      <c r="B12" s="136" t="s">
        <v>340</v>
      </c>
      <c r="C12">
        <v>0</v>
      </c>
      <c r="D12" s="191" t="s">
        <v>422</v>
      </c>
    </row>
    <row r="13" spans="1:5">
      <c r="A13">
        <v>3</v>
      </c>
      <c r="B13" s="136" t="s">
        <v>209</v>
      </c>
      <c r="C13">
        <v>1</v>
      </c>
      <c r="D13" s="191" t="s">
        <v>423</v>
      </c>
    </row>
    <row r="14" spans="1:5">
      <c r="A14">
        <v>4</v>
      </c>
      <c r="B14" s="136" t="s">
        <v>268</v>
      </c>
      <c r="C14">
        <v>2</v>
      </c>
      <c r="D14" s="191" t="s">
        <v>424</v>
      </c>
    </row>
    <row r="15" spans="1:5">
      <c r="A15">
        <v>5</v>
      </c>
      <c r="B15" s="136" t="s">
        <v>249</v>
      </c>
      <c r="C15">
        <v>3</v>
      </c>
      <c r="D15" s="191" t="s">
        <v>426</v>
      </c>
    </row>
    <row r="16" spans="1:5">
      <c r="A16">
        <v>6</v>
      </c>
      <c r="B16" s="136" t="s">
        <v>236</v>
      </c>
      <c r="C16">
        <v>4</v>
      </c>
      <c r="D16" s="191" t="s">
        <v>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6"/>
  <sheetViews>
    <sheetView workbookViewId="0">
      <selection activeCell="N3" sqref="N3"/>
    </sheetView>
  </sheetViews>
  <sheetFormatPr defaultRowHeight="23.25"/>
  <cols>
    <col min="2" max="2" width="12.5703125" bestFit="1" customWidth="1"/>
    <col min="3" max="3" width="9.85546875" customWidth="1"/>
    <col min="4" max="4" width="10.42578125" bestFit="1" customWidth="1"/>
    <col min="7" max="9" width="10.140625" bestFit="1" customWidth="1"/>
    <col min="10" max="11" width="10.140625" customWidth="1"/>
    <col min="12" max="12" width="10.140625" bestFit="1" customWidth="1"/>
    <col min="15" max="15" width="10.140625" bestFit="1" customWidth="1"/>
    <col min="16" max="17" width="10.140625" customWidth="1"/>
    <col min="26" max="26" width="10.140625" bestFit="1" customWidth="1"/>
  </cols>
  <sheetData>
    <row r="1" spans="1:26">
      <c r="A1" s="239" t="s">
        <v>240</v>
      </c>
      <c r="B1" s="239" t="s">
        <v>241</v>
      </c>
      <c r="C1" s="138" t="s">
        <v>430</v>
      </c>
      <c r="D1" s="138" t="s">
        <v>431</v>
      </c>
      <c r="E1" s="239" t="s">
        <v>243</v>
      </c>
      <c r="F1" s="243" t="s">
        <v>438</v>
      </c>
      <c r="G1" s="239" t="s">
        <v>242</v>
      </c>
      <c r="H1" s="243" t="s">
        <v>244</v>
      </c>
      <c r="I1" s="243" t="s">
        <v>441</v>
      </c>
      <c r="J1" s="243" t="s">
        <v>442</v>
      </c>
      <c r="K1" s="237" t="s">
        <v>432</v>
      </c>
      <c r="L1" s="237" t="s">
        <v>433</v>
      </c>
      <c r="M1" t="s">
        <v>434</v>
      </c>
      <c r="N1" s="244" t="s">
        <v>32</v>
      </c>
      <c r="O1" t="s">
        <v>436</v>
      </c>
      <c r="P1" t="s">
        <v>439</v>
      </c>
      <c r="Q1" t="s">
        <v>440</v>
      </c>
      <c r="R1" s="148" t="s">
        <v>161</v>
      </c>
      <c r="S1" s="148" t="s">
        <v>211</v>
      </c>
      <c r="T1" s="148" t="s">
        <v>97</v>
      </c>
      <c r="U1" s="148" t="s">
        <v>312</v>
      </c>
      <c r="V1" s="148" t="s">
        <v>346</v>
      </c>
      <c r="W1" s="245" t="s">
        <v>443</v>
      </c>
      <c r="X1" s="242" t="s">
        <v>435</v>
      </c>
      <c r="Z1" s="242" t="s">
        <v>437</v>
      </c>
    </row>
    <row r="2" spans="1:26">
      <c r="A2" s="239" t="s">
        <v>176</v>
      </c>
      <c r="B2" s="239" t="s">
        <v>212</v>
      </c>
      <c r="C2" s="138">
        <v>687636.15</v>
      </c>
      <c r="D2" s="138">
        <v>1533223.8</v>
      </c>
      <c r="E2" s="239">
        <f>INDEX('OBS data OUTSIDE'!$E$1:$AA$62,M2,N2)</f>
        <v>1.79</v>
      </c>
      <c r="F2" s="239">
        <f>INDEX('OBS data OUTSIDE'!$E$1:$AA$62,M2,N2-1)</f>
        <v>1.88</v>
      </c>
      <c r="G2" s="239">
        <f>IF(J2&gt;0.8,1,IF(J2&gt;0.5,2,IF(J2&gt;0.3,3,IF(J2&gt;0.1,4,IF(J2&gt;0,5,6)))))</f>
        <v>4</v>
      </c>
      <c r="H2" s="239">
        <f>(E2-F2)/Q2*100</f>
        <v>-2.2499999999999964</v>
      </c>
      <c r="I2" s="240">
        <f>IF(H2&lt;-5,-1,IF(H2&lt;-1,0,IF(H2&lt;1,1,IF(H2&lt;5,2,3))))</f>
        <v>0</v>
      </c>
      <c r="J2" s="240">
        <f>W2-E2</f>
        <v>0.20999999999999996</v>
      </c>
      <c r="K2" s="238">
        <f>P2</f>
        <v>40863</v>
      </c>
      <c r="L2" s="238">
        <f>O2</f>
        <v>40867</v>
      </c>
      <c r="M2">
        <v>14</v>
      </c>
      <c r="N2">
        <v>16</v>
      </c>
      <c r="O2" s="73">
        <f>INDEX('OBS data OUTSIDE'!$E$58:$T$58,1,N2)+$Z$2</f>
        <v>40867</v>
      </c>
      <c r="P2" s="73">
        <f>INDEX('OBS data OUTSIDE'!$E$58:$T$58,1,N2-1)+$Z$2</f>
        <v>40863</v>
      </c>
      <c r="Q2" s="190">
        <f>O2-P2</f>
        <v>4</v>
      </c>
      <c r="R2" s="136" t="s">
        <v>176</v>
      </c>
      <c r="S2" s="136" t="s">
        <v>212</v>
      </c>
      <c r="T2" t="s">
        <v>324</v>
      </c>
      <c r="U2" t="s">
        <v>175</v>
      </c>
      <c r="V2" s="218">
        <f t="shared" ref="V2:V33" si="0">AP2</f>
        <v>0</v>
      </c>
      <c r="W2" s="173">
        <v>2</v>
      </c>
      <c r="X2">
        <v>1</v>
      </c>
      <c r="Z2" s="73">
        <v>40846</v>
      </c>
    </row>
    <row r="3" spans="1:26">
      <c r="A3" s="239" t="s">
        <v>252</v>
      </c>
      <c r="B3" s="239" t="s">
        <v>163</v>
      </c>
      <c r="C3" s="138">
        <v>672695.38</v>
      </c>
      <c r="D3" s="138">
        <v>1519614.21</v>
      </c>
      <c r="E3" s="239">
        <f>INDEX('OBS data OUTSIDE'!$E$1:$AA$62,M3,N3)</f>
        <v>-0.09</v>
      </c>
      <c r="F3" s="239">
        <f>INDEX('OBS data OUTSIDE'!$E$1:$AA$62,M3,N3-1)</f>
        <v>-0.08</v>
      </c>
      <c r="G3" s="239">
        <f t="shared" ref="G3:G50" si="1">IF(J3&gt;0.8,1,IF(J3&gt;0.5,2,IF(J3&gt;0.3,3,IF(J3&gt;0.1,4,IF(J3&gt;0,5,6)))))</f>
        <v>1</v>
      </c>
      <c r="H3" s="239">
        <f t="shared" ref="H3:H50" si="2">(E3-F3)/Q3*100</f>
        <v>-0.24999999999999989</v>
      </c>
      <c r="I3" s="240">
        <f t="shared" ref="I3:I50" si="3">IF(H3&lt;-5,-1,IF(H3&lt;-1,0,IF(H3&lt;1,1,IF(H3&lt;5,2,3))))</f>
        <v>1</v>
      </c>
      <c r="J3" s="240">
        <f t="shared" ref="J3:J50" si="4">W3-E3</f>
        <v>1.0900000000000001</v>
      </c>
      <c r="K3" s="238">
        <f t="shared" ref="K3:K50" si="5">P3</f>
        <v>40863</v>
      </c>
      <c r="L3" s="238">
        <f t="shared" ref="L3:L50" si="6">O3</f>
        <v>40867</v>
      </c>
      <c r="M3">
        <v>23</v>
      </c>
      <c r="N3">
        <f>N2</f>
        <v>16</v>
      </c>
      <c r="O3" s="73">
        <f>INDEX('OBS data OUTSIDE'!$E$58:$T$58,1,N3)+$Z$2</f>
        <v>40867</v>
      </c>
      <c r="P3" s="73">
        <f>INDEX('OBS data OUTSIDE'!$E$58:$T$58,1,N3-1)+$Z$2</f>
        <v>40863</v>
      </c>
      <c r="Q3" s="190">
        <f t="shared" ref="Q3:Q50" si="7">O3-P3</f>
        <v>4</v>
      </c>
      <c r="R3" t="s">
        <v>252</v>
      </c>
      <c r="S3" s="137" t="s">
        <v>163</v>
      </c>
      <c r="T3" t="s">
        <v>326</v>
      </c>
      <c r="U3" t="s">
        <v>253</v>
      </c>
      <c r="V3" s="218">
        <f t="shared" si="0"/>
        <v>0</v>
      </c>
      <c r="W3" s="173">
        <v>1</v>
      </c>
      <c r="X3">
        <v>1</v>
      </c>
    </row>
    <row r="4" spans="1:26">
      <c r="A4" s="239" t="s">
        <v>183</v>
      </c>
      <c r="B4" s="239" t="s">
        <v>174</v>
      </c>
      <c r="C4" s="138">
        <v>682471.21</v>
      </c>
      <c r="D4" s="138">
        <v>1517904.06</v>
      </c>
      <c r="E4" s="239">
        <f>INDEX('OBS data OUTSIDE'!$E$1:$AA$62,M4,N4)</f>
        <v>0.4</v>
      </c>
      <c r="F4" s="239">
        <f>INDEX('OBS data OUTSIDE'!$E$1:$AA$62,M4,N4-1)</f>
        <v>0.45</v>
      </c>
      <c r="G4" s="239">
        <f t="shared" si="1"/>
        <v>1</v>
      </c>
      <c r="H4" s="239">
        <f t="shared" si="2"/>
        <v>-1.2499999999999998</v>
      </c>
      <c r="I4" s="240">
        <f t="shared" si="3"/>
        <v>0</v>
      </c>
      <c r="J4" s="240">
        <f t="shared" si="4"/>
        <v>1.6</v>
      </c>
      <c r="K4" s="238">
        <f t="shared" si="5"/>
        <v>40863</v>
      </c>
      <c r="L4" s="238">
        <f t="shared" si="6"/>
        <v>40867</v>
      </c>
      <c r="M4">
        <v>24</v>
      </c>
      <c r="N4">
        <f t="shared" ref="N4:N50" si="8">N3</f>
        <v>16</v>
      </c>
      <c r="O4" s="73">
        <f>INDEX('OBS data OUTSIDE'!$E$58:$T$58,1,N4)+$Z$2</f>
        <v>40867</v>
      </c>
      <c r="P4" s="73">
        <f>INDEX('OBS data OUTSIDE'!$E$58:$T$58,1,N4-1)+$Z$2</f>
        <v>40863</v>
      </c>
      <c r="Q4" s="190">
        <f t="shared" si="7"/>
        <v>4</v>
      </c>
      <c r="R4" t="s">
        <v>183</v>
      </c>
      <c r="S4" s="136" t="s">
        <v>174</v>
      </c>
      <c r="T4" t="s">
        <v>315</v>
      </c>
      <c r="U4" t="s">
        <v>262</v>
      </c>
      <c r="V4" s="218">
        <f t="shared" si="0"/>
        <v>0</v>
      </c>
      <c r="W4" s="173">
        <v>2</v>
      </c>
      <c r="X4">
        <v>1</v>
      </c>
    </row>
    <row r="5" spans="1:26">
      <c r="A5" s="239" t="s">
        <v>261</v>
      </c>
      <c r="B5" s="239" t="s">
        <v>164</v>
      </c>
      <c r="C5" s="138">
        <v>678077.45</v>
      </c>
      <c r="D5" s="138">
        <v>1516719.23</v>
      </c>
      <c r="E5" s="239">
        <f>INDEX('OBS data INSIDE'!$E$1:$AA$62,M5,N5)</f>
        <v>0.23</v>
      </c>
      <c r="F5" s="239">
        <f>INDEX('OBS data INSIDE'!$E$1:$AA$62,M5,N5-1)</f>
        <v>0.27</v>
      </c>
      <c r="G5" s="239">
        <f t="shared" si="1"/>
        <v>1</v>
      </c>
      <c r="H5" s="239">
        <f t="shared" si="2"/>
        <v>-1.0000000000000002</v>
      </c>
      <c r="I5" s="240">
        <f t="shared" si="3"/>
        <v>1</v>
      </c>
      <c r="J5" s="240">
        <f t="shared" si="4"/>
        <v>1.77</v>
      </c>
      <c r="K5" s="238">
        <f t="shared" si="5"/>
        <v>40863</v>
      </c>
      <c r="L5" s="238">
        <f t="shared" si="6"/>
        <v>40867</v>
      </c>
      <c r="M5">
        <v>25</v>
      </c>
      <c r="N5">
        <f t="shared" si="8"/>
        <v>16</v>
      </c>
      <c r="O5" s="73">
        <f>INDEX('OBS data INSIDE'!$E$58:$T$58,1,N5)+$Z$2</f>
        <v>40867</v>
      </c>
      <c r="P5" s="73">
        <f>INDEX('OBS data INSIDE'!$E$58:$T$58,1,N5-1)+$Z$2</f>
        <v>40863</v>
      </c>
      <c r="Q5" s="190">
        <f t="shared" si="7"/>
        <v>4</v>
      </c>
      <c r="R5" t="s">
        <v>261</v>
      </c>
      <c r="S5" s="137" t="s">
        <v>164</v>
      </c>
      <c r="T5" s="136" t="s">
        <v>334</v>
      </c>
      <c r="U5" s="136" t="s">
        <v>304</v>
      </c>
      <c r="V5" s="140">
        <f t="shared" si="0"/>
        <v>0</v>
      </c>
      <c r="W5" s="173">
        <v>2</v>
      </c>
      <c r="X5">
        <v>0</v>
      </c>
    </row>
    <row r="6" spans="1:26">
      <c r="A6" s="239" t="s">
        <v>283</v>
      </c>
      <c r="B6" s="239" t="s">
        <v>165</v>
      </c>
      <c r="C6" s="138">
        <v>672842.67</v>
      </c>
      <c r="D6" s="138">
        <v>1516297.8</v>
      </c>
      <c r="E6" s="239">
        <f>INDEX('OBS data INSIDE'!$E$1:$AA$62,M6,N6)</f>
        <v>-0.24</v>
      </c>
      <c r="F6" s="239">
        <f>INDEX('OBS data INSIDE'!$E$1:$AA$62,M6,N6-1)</f>
        <v>-0.32</v>
      </c>
      <c r="G6" s="239">
        <f t="shared" si="1"/>
        <v>1</v>
      </c>
      <c r="H6" s="239">
        <f t="shared" si="2"/>
        <v>2.0000000000000004</v>
      </c>
      <c r="I6" s="240">
        <f t="shared" si="3"/>
        <v>2</v>
      </c>
      <c r="J6" s="240">
        <f t="shared" si="4"/>
        <v>2.2400000000000002</v>
      </c>
      <c r="K6" s="238">
        <f t="shared" si="5"/>
        <v>40863</v>
      </c>
      <c r="L6" s="238">
        <f t="shared" si="6"/>
        <v>40867</v>
      </c>
      <c r="M6">
        <v>26</v>
      </c>
      <c r="N6">
        <f t="shared" si="8"/>
        <v>16</v>
      </c>
      <c r="O6" s="73">
        <f>INDEX('OBS data INSIDE'!$E$58:$T$58,1,N6)+$Z$2</f>
        <v>40867</v>
      </c>
      <c r="P6" s="73">
        <f>INDEX('OBS data INSIDE'!$E$58:$T$58,1,N6-1)+$Z$2</f>
        <v>40863</v>
      </c>
      <c r="Q6" s="190">
        <f t="shared" si="7"/>
        <v>4</v>
      </c>
      <c r="R6" s="136" t="s">
        <v>283</v>
      </c>
      <c r="S6" s="185" t="s">
        <v>165</v>
      </c>
      <c r="T6" s="136" t="s">
        <v>284</v>
      </c>
      <c r="U6" s="136" t="s">
        <v>284</v>
      </c>
      <c r="V6" s="140">
        <f t="shared" si="0"/>
        <v>0</v>
      </c>
      <c r="W6" s="173">
        <v>2</v>
      </c>
      <c r="X6">
        <v>0</v>
      </c>
    </row>
    <row r="7" spans="1:26">
      <c r="A7" s="239" t="s">
        <v>288</v>
      </c>
      <c r="B7" s="239" t="s">
        <v>168</v>
      </c>
      <c r="C7" s="138">
        <v>691300.7</v>
      </c>
      <c r="D7" s="138">
        <v>1526366.94</v>
      </c>
      <c r="E7" s="239">
        <f>INDEX('OBS data OUTSIDE'!$E$1:$AA$62,M7,N7)</f>
        <v>1.28</v>
      </c>
      <c r="F7" s="239">
        <f>INDEX('OBS data OUTSIDE'!$E$1:$AA$62,M7,N7-1)</f>
        <v>1.3800000000000001</v>
      </c>
      <c r="G7" s="239">
        <f t="shared" si="1"/>
        <v>2</v>
      </c>
      <c r="H7" s="239">
        <f t="shared" si="2"/>
        <v>-2.5000000000000022</v>
      </c>
      <c r="I7" s="240">
        <f t="shared" si="3"/>
        <v>0</v>
      </c>
      <c r="J7" s="240">
        <f t="shared" si="4"/>
        <v>0.72</v>
      </c>
      <c r="K7" s="238">
        <f t="shared" si="5"/>
        <v>40863</v>
      </c>
      <c r="L7" s="238">
        <f t="shared" si="6"/>
        <v>40867</v>
      </c>
      <c r="M7">
        <v>27</v>
      </c>
      <c r="N7">
        <f t="shared" si="8"/>
        <v>16</v>
      </c>
      <c r="O7" s="73">
        <f>INDEX('OBS data OUTSIDE'!$E$58:$T$58,1,N7)+$Z$2</f>
        <v>40867</v>
      </c>
      <c r="P7" s="73">
        <f>INDEX('OBS data OUTSIDE'!$E$58:$T$58,1,N7-1)+$Z$2</f>
        <v>40863</v>
      </c>
      <c r="Q7" s="190">
        <f t="shared" si="7"/>
        <v>4</v>
      </c>
      <c r="R7" s="136" t="s">
        <v>288</v>
      </c>
      <c r="S7" s="136" t="s">
        <v>168</v>
      </c>
      <c r="T7" s="136" t="s">
        <v>316</v>
      </c>
      <c r="U7" s="136" t="s">
        <v>289</v>
      </c>
      <c r="V7" s="218">
        <f t="shared" si="0"/>
        <v>0</v>
      </c>
      <c r="W7" s="173">
        <v>2</v>
      </c>
      <c r="X7">
        <v>1</v>
      </c>
    </row>
    <row r="8" spans="1:26">
      <c r="A8" s="239" t="s">
        <v>348</v>
      </c>
      <c r="B8" s="239" t="s">
        <v>362</v>
      </c>
      <c r="C8" s="138">
        <v>672225.21</v>
      </c>
      <c r="D8" s="138">
        <v>1509648.39</v>
      </c>
      <c r="E8" s="239">
        <f>INDEX('OBS data INSIDE'!$E$1:$AA$62,M8,N8)</f>
        <v>-0.96</v>
      </c>
      <c r="F8" s="239">
        <f>INDEX('OBS data INSIDE'!$E$1:$AA$62,M8,N8-1)</f>
        <v>-1.02</v>
      </c>
      <c r="G8" s="239">
        <f t="shared" si="1"/>
        <v>1</v>
      </c>
      <c r="H8" s="239">
        <f t="shared" si="2"/>
        <v>1.5000000000000013</v>
      </c>
      <c r="I8" s="240">
        <f t="shared" si="3"/>
        <v>2</v>
      </c>
      <c r="J8" s="240">
        <f t="shared" si="4"/>
        <v>1.96</v>
      </c>
      <c r="K8" s="238">
        <f t="shared" si="5"/>
        <v>40863</v>
      </c>
      <c r="L8" s="238">
        <f t="shared" si="6"/>
        <v>40867</v>
      </c>
      <c r="M8">
        <v>28</v>
      </c>
      <c r="N8">
        <f t="shared" si="8"/>
        <v>16</v>
      </c>
      <c r="O8" s="73">
        <f>INDEX('OBS data INSIDE'!$E$58:$T$58,1,N8)+$Z$2</f>
        <v>40867</v>
      </c>
      <c r="P8" s="73">
        <f>INDEX('OBS data INSIDE'!$E$58:$T$58,1,N8-1)+$Z$2</f>
        <v>40863</v>
      </c>
      <c r="Q8" s="190">
        <f t="shared" si="7"/>
        <v>4</v>
      </c>
      <c r="R8" s="191" t="s">
        <v>348</v>
      </c>
      <c r="S8" s="185" t="s">
        <v>362</v>
      </c>
      <c r="T8" s="191" t="s">
        <v>350</v>
      </c>
      <c r="U8" s="191" t="s">
        <v>354</v>
      </c>
      <c r="V8" s="140">
        <f t="shared" si="0"/>
        <v>0</v>
      </c>
      <c r="W8" s="173">
        <v>1</v>
      </c>
      <c r="X8">
        <v>0</v>
      </c>
    </row>
    <row r="9" spans="1:26">
      <c r="A9" s="239" t="s">
        <v>349</v>
      </c>
      <c r="B9" s="239" t="s">
        <v>255</v>
      </c>
      <c r="C9" s="138">
        <v>671631.59</v>
      </c>
      <c r="D9" s="138">
        <v>1512362.07</v>
      </c>
      <c r="E9" s="239">
        <f>INDEX('OBS data INSIDE'!$E$1:$AA$62,M9,N9)</f>
        <v>-0.35</v>
      </c>
      <c r="F9" s="239">
        <f>INDEX('OBS data INSIDE'!$E$1:$AA$62,M9,N9-1)</f>
        <v>-0.42</v>
      </c>
      <c r="G9" s="239">
        <f t="shared" si="1"/>
        <v>1</v>
      </c>
      <c r="H9" s="239">
        <f t="shared" si="2"/>
        <v>1.7500000000000002</v>
      </c>
      <c r="I9" s="240">
        <f t="shared" si="3"/>
        <v>2</v>
      </c>
      <c r="J9" s="240">
        <f t="shared" si="4"/>
        <v>2.35</v>
      </c>
      <c r="K9" s="238">
        <f t="shared" si="5"/>
        <v>40863</v>
      </c>
      <c r="L9" s="238">
        <f t="shared" si="6"/>
        <v>40867</v>
      </c>
      <c r="M9">
        <v>29</v>
      </c>
      <c r="N9">
        <f t="shared" si="8"/>
        <v>16</v>
      </c>
      <c r="O9" s="73">
        <f>INDEX('OBS data INSIDE'!$E$58:$T$58,1,N9)+$Z$2</f>
        <v>40867</v>
      </c>
      <c r="P9" s="73">
        <f>INDEX('OBS data INSIDE'!$E$58:$T$58,1,N9-1)+$Z$2</f>
        <v>40863</v>
      </c>
      <c r="Q9" s="190">
        <f t="shared" si="7"/>
        <v>4</v>
      </c>
      <c r="R9" s="191" t="s">
        <v>349</v>
      </c>
      <c r="S9" s="136" t="s">
        <v>255</v>
      </c>
      <c r="T9" s="191" t="s">
        <v>351</v>
      </c>
      <c r="U9" s="191" t="s">
        <v>355</v>
      </c>
      <c r="V9" s="140">
        <f t="shared" si="0"/>
        <v>0</v>
      </c>
      <c r="W9" s="173">
        <v>2</v>
      </c>
      <c r="X9">
        <v>0</v>
      </c>
    </row>
    <row r="10" spans="1:26">
      <c r="A10" s="239" t="s">
        <v>352</v>
      </c>
      <c r="B10" s="239" t="s">
        <v>169</v>
      </c>
      <c r="C10" s="138">
        <v>698225.4</v>
      </c>
      <c r="D10" s="138">
        <v>1516340.66</v>
      </c>
      <c r="E10" s="239">
        <f>INDEX('OBS data INSIDE'!$E$1:$AA$62,M10,N10)</f>
        <v>0.53</v>
      </c>
      <c r="F10" s="239">
        <f>INDEX('OBS data INSIDE'!$E$1:$AA$62,M10,N10-1)</f>
        <v>0.66</v>
      </c>
      <c r="G10" s="239">
        <f t="shared" si="1"/>
        <v>1</v>
      </c>
      <c r="H10" s="239">
        <f t="shared" si="2"/>
        <v>-3.25</v>
      </c>
      <c r="I10" s="240">
        <f t="shared" si="3"/>
        <v>0</v>
      </c>
      <c r="J10" s="240">
        <f t="shared" si="4"/>
        <v>1.47</v>
      </c>
      <c r="K10" s="238">
        <f t="shared" si="5"/>
        <v>40863</v>
      </c>
      <c r="L10" s="238">
        <f t="shared" si="6"/>
        <v>40867</v>
      </c>
      <c r="M10">
        <v>30</v>
      </c>
      <c r="N10">
        <f t="shared" si="8"/>
        <v>16</v>
      </c>
      <c r="O10" s="73">
        <f>INDEX('OBS data INSIDE'!$E$58:$T$58,1,N10)+$Z$2</f>
        <v>40867</v>
      </c>
      <c r="P10" s="73">
        <f>INDEX('OBS data INSIDE'!$E$58:$T$58,1,N10-1)+$Z$2</f>
        <v>40863</v>
      </c>
      <c r="Q10" s="190">
        <f t="shared" si="7"/>
        <v>4</v>
      </c>
      <c r="R10" s="191" t="s">
        <v>352</v>
      </c>
      <c r="S10" s="185" t="s">
        <v>169</v>
      </c>
      <c r="T10" s="191" t="s">
        <v>353</v>
      </c>
      <c r="U10" s="191" t="s">
        <v>356</v>
      </c>
      <c r="V10" s="140">
        <f t="shared" si="0"/>
        <v>0</v>
      </c>
      <c r="W10" s="173">
        <v>2</v>
      </c>
      <c r="X10">
        <v>0</v>
      </c>
    </row>
    <row r="11" spans="1:26">
      <c r="A11" s="239" t="s">
        <v>365</v>
      </c>
      <c r="B11" s="239" t="s">
        <v>368</v>
      </c>
      <c r="C11" s="138">
        <v>679899.14</v>
      </c>
      <c r="D11" s="138">
        <v>1512404.09</v>
      </c>
      <c r="E11" s="239">
        <f>INDEX('OBS data OUTSIDE'!$E$1:$AA$62,M11,N11)</f>
        <v>0.19</v>
      </c>
      <c r="F11" s="239">
        <f>INDEX('OBS data OUTSIDE'!$E$1:$AA$62,M11,N11-1)</f>
        <v>0.2</v>
      </c>
      <c r="G11" s="239">
        <f t="shared" si="1"/>
        <v>1</v>
      </c>
      <c r="H11" s="239">
        <f t="shared" si="2"/>
        <v>-0.25000000000000022</v>
      </c>
      <c r="I11" s="240">
        <f t="shared" si="3"/>
        <v>1</v>
      </c>
      <c r="J11" s="240">
        <f t="shared" si="4"/>
        <v>1.81</v>
      </c>
      <c r="K11" s="238">
        <f t="shared" si="5"/>
        <v>40863</v>
      </c>
      <c r="L11" s="238">
        <f t="shared" si="6"/>
        <v>40867</v>
      </c>
      <c r="M11">
        <v>31</v>
      </c>
      <c r="N11">
        <f t="shared" si="8"/>
        <v>16</v>
      </c>
      <c r="O11" s="73">
        <f>INDEX('OBS data OUTSIDE'!$E$58:$T$58,1,N11)+$Z$2</f>
        <v>40867</v>
      </c>
      <c r="P11" s="73">
        <f>INDEX('OBS data OUTSIDE'!$E$58:$T$58,1,N11-1)+$Z$2</f>
        <v>40863</v>
      </c>
      <c r="Q11" s="190">
        <f t="shared" si="7"/>
        <v>4</v>
      </c>
      <c r="R11" s="191" t="s">
        <v>365</v>
      </c>
      <c r="S11" s="136" t="s">
        <v>368</v>
      </c>
      <c r="T11" s="191" t="s">
        <v>366</v>
      </c>
      <c r="U11" s="191" t="s">
        <v>367</v>
      </c>
      <c r="V11" s="218">
        <f t="shared" si="0"/>
        <v>0</v>
      </c>
      <c r="W11" s="173">
        <v>2</v>
      </c>
      <c r="X11">
        <v>1</v>
      </c>
    </row>
    <row r="12" spans="1:26">
      <c r="A12" s="239" t="s">
        <v>388</v>
      </c>
      <c r="B12" s="239" t="s">
        <v>252</v>
      </c>
      <c r="C12" s="138">
        <v>693835.41</v>
      </c>
      <c r="D12" s="138">
        <v>1518189.15</v>
      </c>
      <c r="E12" s="239">
        <f>INDEX('OBS data INSIDE'!$E$1:$AA$62,M12,N12)</f>
        <v>0.64</v>
      </c>
      <c r="F12" s="239">
        <f>INDEX('OBS data INSIDE'!$E$1:$AA$62,M12,N12-1)</f>
        <v>0.71</v>
      </c>
      <c r="G12" s="239">
        <f t="shared" si="1"/>
        <v>1</v>
      </c>
      <c r="H12" s="239">
        <f t="shared" si="2"/>
        <v>-1.7499999999999987</v>
      </c>
      <c r="I12" s="240">
        <f t="shared" si="3"/>
        <v>0</v>
      </c>
      <c r="J12" s="240">
        <f t="shared" si="4"/>
        <v>2.36</v>
      </c>
      <c r="K12" s="238">
        <f t="shared" si="5"/>
        <v>40863</v>
      </c>
      <c r="L12" s="238">
        <f t="shared" si="6"/>
        <v>40867</v>
      </c>
      <c r="M12">
        <v>32</v>
      </c>
      <c r="N12">
        <f t="shared" si="8"/>
        <v>16</v>
      </c>
      <c r="O12" s="73">
        <f>INDEX('OBS data INSIDE'!$E$58:$T$58,1,N12)+$Z$2</f>
        <v>40867</v>
      </c>
      <c r="P12" s="73">
        <f>INDEX('OBS data INSIDE'!$E$58:$T$58,1,N12-1)+$Z$2</f>
        <v>40863</v>
      </c>
      <c r="Q12" s="190">
        <f t="shared" si="7"/>
        <v>4</v>
      </c>
      <c r="R12" s="191" t="s">
        <v>388</v>
      </c>
      <c r="S12" s="191" t="s">
        <v>252</v>
      </c>
      <c r="T12" s="191" t="s">
        <v>389</v>
      </c>
      <c r="U12" s="191" t="s">
        <v>353</v>
      </c>
      <c r="V12" s="219">
        <f t="shared" si="0"/>
        <v>0</v>
      </c>
      <c r="W12" s="173">
        <v>3</v>
      </c>
      <c r="X12">
        <v>0</v>
      </c>
    </row>
    <row r="13" spans="1:26">
      <c r="A13" s="239" t="s">
        <v>174</v>
      </c>
      <c r="B13" s="239" t="s">
        <v>213</v>
      </c>
      <c r="C13" s="138">
        <v>684210.94</v>
      </c>
      <c r="D13" s="138">
        <v>1525903.94</v>
      </c>
      <c r="E13" s="239">
        <f>INDEX('OBS data OUTSIDE'!$E$1:$AA$62,M13,N13)</f>
        <v>0.9</v>
      </c>
      <c r="F13" s="239">
        <f>INDEX('OBS data OUTSIDE'!$E$1:$AA$62,M13,N13-1)</f>
        <v>1</v>
      </c>
      <c r="G13" s="239">
        <f t="shared" si="1"/>
        <v>5</v>
      </c>
      <c r="H13" s="239">
        <f t="shared" si="2"/>
        <v>-2.4999999999999996</v>
      </c>
      <c r="I13" s="240">
        <f t="shared" si="3"/>
        <v>0</v>
      </c>
      <c r="J13" s="240">
        <f t="shared" si="4"/>
        <v>9.9999999999999978E-2</v>
      </c>
      <c r="K13" s="238">
        <f t="shared" si="5"/>
        <v>40863</v>
      </c>
      <c r="L13" s="238">
        <f t="shared" si="6"/>
        <v>40867</v>
      </c>
      <c r="M13">
        <v>15</v>
      </c>
      <c r="N13">
        <f t="shared" si="8"/>
        <v>16</v>
      </c>
      <c r="O13" s="73">
        <f>INDEX('OBS data OUTSIDE'!$E$58:$T$58,1,N13)+$Z$2</f>
        <v>40867</v>
      </c>
      <c r="P13" s="73">
        <f>INDEX('OBS data OUTSIDE'!$E$58:$T$58,1,N13-1)+$Z$2</f>
        <v>40863</v>
      </c>
      <c r="Q13" s="190">
        <f t="shared" si="7"/>
        <v>4</v>
      </c>
      <c r="R13" s="136" t="s">
        <v>174</v>
      </c>
      <c r="S13" s="136" t="s">
        <v>213</v>
      </c>
      <c r="T13" s="136" t="s">
        <v>302</v>
      </c>
      <c r="U13" s="136" t="s">
        <v>302</v>
      </c>
      <c r="V13" s="218">
        <f t="shared" si="0"/>
        <v>0</v>
      </c>
      <c r="W13" s="173">
        <v>1</v>
      </c>
      <c r="X13">
        <v>1</v>
      </c>
    </row>
    <row r="14" spans="1:26">
      <c r="A14" s="239" t="s">
        <v>390</v>
      </c>
      <c r="B14" s="239" t="s">
        <v>391</v>
      </c>
      <c r="C14" s="138">
        <v>698683.41</v>
      </c>
      <c r="D14" s="138">
        <v>1526216.17</v>
      </c>
      <c r="E14" s="239">
        <f>INDEX('OBS data INSIDE'!$E$1:$AA$62,M14,N14)</f>
        <v>1.1599999999999999</v>
      </c>
      <c r="F14" s="239">
        <f>INDEX('OBS data INSIDE'!$E$1:$AA$62,M14,N14-1)</f>
        <v>1.23</v>
      </c>
      <c r="G14" s="239">
        <f t="shared" si="1"/>
        <v>1</v>
      </c>
      <c r="H14" s="239">
        <f t="shared" si="2"/>
        <v>-1.7500000000000016</v>
      </c>
      <c r="I14" s="240">
        <f t="shared" si="3"/>
        <v>0</v>
      </c>
      <c r="J14" s="240">
        <f t="shared" si="4"/>
        <v>2.84</v>
      </c>
      <c r="K14" s="238">
        <f t="shared" si="5"/>
        <v>40863</v>
      </c>
      <c r="L14" s="238">
        <f t="shared" si="6"/>
        <v>40867</v>
      </c>
      <c r="M14">
        <v>33</v>
      </c>
      <c r="N14">
        <f t="shared" si="8"/>
        <v>16</v>
      </c>
      <c r="O14" s="73">
        <f>INDEX('OBS data INSIDE'!$E$58:$T$58,1,N14)+$Z$2</f>
        <v>40867</v>
      </c>
      <c r="P14" s="73">
        <f>INDEX('OBS data INSIDE'!$E$58:$T$58,1,N14-1)+$Z$2</f>
        <v>40863</v>
      </c>
      <c r="Q14" s="190">
        <f t="shared" si="7"/>
        <v>4</v>
      </c>
      <c r="R14" s="191" t="s">
        <v>390</v>
      </c>
      <c r="S14" s="217" t="s">
        <v>391</v>
      </c>
      <c r="T14" s="191" t="s">
        <v>392</v>
      </c>
      <c r="U14" s="191" t="s">
        <v>393</v>
      </c>
      <c r="V14" s="219">
        <f t="shared" si="0"/>
        <v>0</v>
      </c>
      <c r="W14" s="173">
        <v>4</v>
      </c>
      <c r="X14">
        <v>0</v>
      </c>
    </row>
    <row r="15" spans="1:26">
      <c r="A15" s="239" t="s">
        <v>178</v>
      </c>
      <c r="B15" s="239" t="s">
        <v>214</v>
      </c>
      <c r="C15" s="138">
        <v>689424.91</v>
      </c>
      <c r="D15" s="138">
        <v>1528913.37</v>
      </c>
      <c r="E15" s="239">
        <f>INDEX('OBS data OUTSIDE'!$E$1:$AA$62,M15,N15)</f>
        <v>1.46</v>
      </c>
      <c r="F15" s="239">
        <f>INDEX('OBS data OUTSIDE'!$E$1:$AA$62,M15,N15-1)</f>
        <v>1.56</v>
      </c>
      <c r="G15" s="239">
        <f t="shared" si="1"/>
        <v>2</v>
      </c>
      <c r="H15" s="239">
        <f t="shared" si="2"/>
        <v>-2.5000000000000022</v>
      </c>
      <c r="I15" s="240">
        <f t="shared" si="3"/>
        <v>0</v>
      </c>
      <c r="J15" s="240">
        <f t="shared" si="4"/>
        <v>0.54</v>
      </c>
      <c r="K15" s="238">
        <f t="shared" si="5"/>
        <v>40863</v>
      </c>
      <c r="L15" s="238">
        <f t="shared" si="6"/>
        <v>40867</v>
      </c>
      <c r="M15">
        <v>16</v>
      </c>
      <c r="N15">
        <f t="shared" si="8"/>
        <v>16</v>
      </c>
      <c r="O15" s="73">
        <f>INDEX('OBS data OUTSIDE'!$E$58:$T$58,1,N15)+$Z$2</f>
        <v>40867</v>
      </c>
      <c r="P15" s="73">
        <f>INDEX('OBS data OUTSIDE'!$E$58:$T$58,1,N15-1)+$Z$2</f>
        <v>40863</v>
      </c>
      <c r="Q15" s="190">
        <f t="shared" si="7"/>
        <v>4</v>
      </c>
      <c r="R15" s="136" t="s">
        <v>178</v>
      </c>
      <c r="S15" s="136" t="s">
        <v>214</v>
      </c>
      <c r="T15" t="s">
        <v>177</v>
      </c>
      <c r="U15" t="s">
        <v>177</v>
      </c>
      <c r="V15" s="218">
        <f t="shared" si="0"/>
        <v>0</v>
      </c>
      <c r="W15" s="173">
        <v>2</v>
      </c>
      <c r="X15">
        <v>1</v>
      </c>
    </row>
    <row r="16" spans="1:26">
      <c r="A16" s="239" t="s">
        <v>180</v>
      </c>
      <c r="B16" s="239" t="s">
        <v>215</v>
      </c>
      <c r="C16" s="138">
        <v>701405.22</v>
      </c>
      <c r="D16" s="138">
        <v>1533302.92</v>
      </c>
      <c r="E16" s="239">
        <f>INDEX('OBS data OUTSIDE'!$E$1:$AA$62,M16,N16)</f>
        <v>1.71</v>
      </c>
      <c r="F16" s="239">
        <f>INDEX('OBS data OUTSIDE'!$E$1:$AA$62,M16,N16-1)</f>
        <v>1.79</v>
      </c>
      <c r="G16" s="239">
        <f t="shared" si="1"/>
        <v>4</v>
      </c>
      <c r="H16" s="239">
        <f t="shared" si="2"/>
        <v>-2.0000000000000018</v>
      </c>
      <c r="I16" s="240">
        <f t="shared" si="3"/>
        <v>0</v>
      </c>
      <c r="J16" s="240">
        <f t="shared" si="4"/>
        <v>0.29000000000000004</v>
      </c>
      <c r="K16" s="238">
        <f t="shared" si="5"/>
        <v>40863</v>
      </c>
      <c r="L16" s="238">
        <f t="shared" si="6"/>
        <v>40867</v>
      </c>
      <c r="M16">
        <v>17</v>
      </c>
      <c r="N16">
        <f t="shared" si="8"/>
        <v>16</v>
      </c>
      <c r="O16" s="73">
        <f>INDEX('OBS data OUTSIDE'!$E$58:$T$58,1,N16)+$Z$2</f>
        <v>40867</v>
      </c>
      <c r="P16" s="73">
        <f>INDEX('OBS data OUTSIDE'!$E$58:$T$58,1,N16-1)+$Z$2</f>
        <v>40863</v>
      </c>
      <c r="Q16" s="190">
        <f t="shared" si="7"/>
        <v>4</v>
      </c>
      <c r="R16" s="136" t="s">
        <v>180</v>
      </c>
      <c r="S16" s="136" t="s">
        <v>215</v>
      </c>
      <c r="T16" t="s">
        <v>179</v>
      </c>
      <c r="U16" t="s">
        <v>179</v>
      </c>
      <c r="V16" s="218">
        <f t="shared" si="0"/>
        <v>0</v>
      </c>
      <c r="W16" s="173">
        <v>2</v>
      </c>
      <c r="X16">
        <v>1</v>
      </c>
    </row>
    <row r="17" spans="1:24">
      <c r="A17" s="239" t="s">
        <v>197</v>
      </c>
      <c r="B17" s="239" t="s">
        <v>216</v>
      </c>
      <c r="C17" s="138">
        <v>701545.95</v>
      </c>
      <c r="D17" s="138">
        <v>1534750.77</v>
      </c>
      <c r="E17" s="239">
        <f>INDEX('OBS data INSIDE'!$E$1:$AA$62,M17,N17)</f>
        <v>1.46</v>
      </c>
      <c r="F17" s="239">
        <f>INDEX('OBS data INSIDE'!$E$1:$AA$62,M17,N17-1)</f>
        <v>1.55</v>
      </c>
      <c r="G17" s="239">
        <f t="shared" si="1"/>
        <v>2</v>
      </c>
      <c r="H17" s="239">
        <f t="shared" si="2"/>
        <v>-2.2500000000000018</v>
      </c>
      <c r="I17" s="240">
        <f t="shared" si="3"/>
        <v>0</v>
      </c>
      <c r="J17" s="240">
        <f t="shared" si="4"/>
        <v>0.54</v>
      </c>
      <c r="K17" s="238">
        <f t="shared" si="5"/>
        <v>40863</v>
      </c>
      <c r="L17" s="238">
        <f t="shared" si="6"/>
        <v>40867</v>
      </c>
      <c r="M17">
        <v>18</v>
      </c>
      <c r="N17">
        <f t="shared" si="8"/>
        <v>16</v>
      </c>
      <c r="O17" s="73">
        <f>INDEX('OBS data INSIDE'!$E$58:$T$58,1,N17)+$Z$2</f>
        <v>40867</v>
      </c>
      <c r="P17" s="73">
        <f>INDEX('OBS data INSIDE'!$E$58:$T$58,1,N17-1)+$Z$2</f>
        <v>40863</v>
      </c>
      <c r="Q17" s="190">
        <f t="shared" si="7"/>
        <v>4</v>
      </c>
      <c r="R17" s="137" t="s">
        <v>197</v>
      </c>
      <c r="S17" s="136" t="s">
        <v>216</v>
      </c>
      <c r="T17" s="137" t="s">
        <v>314</v>
      </c>
      <c r="U17" s="137" t="s">
        <v>198</v>
      </c>
      <c r="V17" s="140">
        <f t="shared" si="0"/>
        <v>0</v>
      </c>
      <c r="W17" s="173">
        <v>2</v>
      </c>
      <c r="X17">
        <v>0</v>
      </c>
    </row>
    <row r="18" spans="1:24">
      <c r="A18" s="239" t="s">
        <v>182</v>
      </c>
      <c r="B18" s="239" t="s">
        <v>217</v>
      </c>
      <c r="C18" s="138">
        <v>689389.69</v>
      </c>
      <c r="D18" s="138">
        <v>1517970.64</v>
      </c>
      <c r="E18" s="239">
        <f>INDEX('OBS data OUTSIDE'!$E$1:$AA$62,M18,N18)</f>
        <v>0.63</v>
      </c>
      <c r="F18" s="239">
        <f>INDEX('OBS data OUTSIDE'!$E$1:$AA$62,M18,N18-1)</f>
        <v>0.69</v>
      </c>
      <c r="G18" s="239">
        <f t="shared" si="1"/>
        <v>1</v>
      </c>
      <c r="H18" s="239">
        <f t="shared" si="2"/>
        <v>-1.4999999999999987</v>
      </c>
      <c r="I18" s="240">
        <f t="shared" si="3"/>
        <v>0</v>
      </c>
      <c r="J18" s="240">
        <f t="shared" si="4"/>
        <v>1.37</v>
      </c>
      <c r="K18" s="238">
        <f t="shared" si="5"/>
        <v>40863</v>
      </c>
      <c r="L18" s="238">
        <f t="shared" si="6"/>
        <v>40867</v>
      </c>
      <c r="M18">
        <v>19</v>
      </c>
      <c r="N18">
        <f t="shared" si="8"/>
        <v>16</v>
      </c>
      <c r="O18" s="73">
        <f>INDEX('OBS data OUTSIDE'!$E$58:$T$58,1,N18)+$Z$2</f>
        <v>40867</v>
      </c>
      <c r="P18" s="73">
        <f>INDEX('OBS data OUTSIDE'!$E$58:$T$58,1,N18-1)+$Z$2</f>
        <v>40863</v>
      </c>
      <c r="Q18" s="190">
        <f t="shared" si="7"/>
        <v>4</v>
      </c>
      <c r="R18" s="136" t="s">
        <v>182</v>
      </c>
      <c r="S18" s="136" t="s">
        <v>217</v>
      </c>
      <c r="T18" t="s">
        <v>181</v>
      </c>
      <c r="U18" t="s">
        <v>181</v>
      </c>
      <c r="V18" s="218">
        <f t="shared" si="0"/>
        <v>0</v>
      </c>
      <c r="W18" s="173">
        <v>2</v>
      </c>
      <c r="X18">
        <v>1</v>
      </c>
    </row>
    <row r="19" spans="1:24">
      <c r="A19" s="239" t="s">
        <v>281</v>
      </c>
      <c r="B19" s="239" t="s">
        <v>224</v>
      </c>
      <c r="C19" s="138">
        <v>677602.26</v>
      </c>
      <c r="D19" s="138">
        <v>1510896.73</v>
      </c>
      <c r="E19" s="239">
        <f>INDEX('OBS data INSIDE'!$E$1:$AA$62,M19,N19)</f>
        <v>-1.28</v>
      </c>
      <c r="F19" s="239">
        <f>INDEX('OBS data INSIDE'!$E$1:$AA$62,M19,N19-1)</f>
        <v>-1.28</v>
      </c>
      <c r="G19" s="239">
        <f t="shared" si="1"/>
        <v>1</v>
      </c>
      <c r="H19" s="239">
        <f t="shared" si="2"/>
        <v>0</v>
      </c>
      <c r="I19" s="240">
        <f t="shared" si="3"/>
        <v>1</v>
      </c>
      <c r="J19" s="240">
        <f t="shared" si="4"/>
        <v>3.2800000000000002</v>
      </c>
      <c r="K19" s="238">
        <f t="shared" si="5"/>
        <v>40863</v>
      </c>
      <c r="L19" s="238">
        <f t="shared" si="6"/>
        <v>40867</v>
      </c>
      <c r="M19">
        <v>20</v>
      </c>
      <c r="N19">
        <f t="shared" si="8"/>
        <v>16</v>
      </c>
      <c r="O19" s="73">
        <f>INDEX('OBS data INSIDE'!$E$58:$T$58,1,N19)+$Z$2</f>
        <v>40867</v>
      </c>
      <c r="P19" s="73">
        <f>INDEX('OBS data INSIDE'!$E$58:$T$58,1,N19-1)+$Z$2</f>
        <v>40863</v>
      </c>
      <c r="Q19" s="190">
        <f t="shared" si="7"/>
        <v>4</v>
      </c>
      <c r="R19" s="136" t="s">
        <v>281</v>
      </c>
      <c r="S19" s="136" t="s">
        <v>224</v>
      </c>
      <c r="T19" s="136" t="s">
        <v>282</v>
      </c>
      <c r="U19" s="136" t="s">
        <v>282</v>
      </c>
      <c r="V19" s="140">
        <f t="shared" si="0"/>
        <v>0</v>
      </c>
      <c r="W19" s="173">
        <v>2</v>
      </c>
      <c r="X19">
        <v>0</v>
      </c>
    </row>
    <row r="20" spans="1:24">
      <c r="A20" s="239" t="s">
        <v>196</v>
      </c>
      <c r="B20" s="239" t="s">
        <v>225</v>
      </c>
      <c r="C20" s="138">
        <v>710349.09</v>
      </c>
      <c r="D20" s="138">
        <v>1527944.08</v>
      </c>
      <c r="E20" s="239">
        <f>INDEX('OBS data OUTSIDE'!$E$1:$AA$62,M20,N20)</f>
        <v>1.3</v>
      </c>
      <c r="F20" s="239">
        <f>INDEX('OBS data OUTSIDE'!$E$1:$AA$62,M20,N20-1)</f>
        <v>1.38</v>
      </c>
      <c r="G20" s="239">
        <f t="shared" si="1"/>
        <v>2</v>
      </c>
      <c r="H20" s="239">
        <f t="shared" si="2"/>
        <v>-1.9999999999999962</v>
      </c>
      <c r="I20" s="240">
        <f t="shared" si="3"/>
        <v>0</v>
      </c>
      <c r="J20" s="240">
        <f t="shared" si="4"/>
        <v>0.7</v>
      </c>
      <c r="K20" s="238">
        <f t="shared" si="5"/>
        <v>40863</v>
      </c>
      <c r="L20" s="238">
        <f t="shared" si="6"/>
        <v>40867</v>
      </c>
      <c r="M20">
        <v>21</v>
      </c>
      <c r="N20">
        <f t="shared" si="8"/>
        <v>16</v>
      </c>
      <c r="O20" s="73">
        <f>INDEX('OBS data OUTSIDE'!$E$58:$T$58,1,N20)+$Z$2</f>
        <v>40867</v>
      </c>
      <c r="P20" s="73">
        <f>INDEX('OBS data OUTSIDE'!$E$58:$T$58,1,N20-1)+$Z$2</f>
        <v>40863</v>
      </c>
      <c r="Q20" s="190">
        <f t="shared" si="7"/>
        <v>4</v>
      </c>
      <c r="R20" s="137" t="s">
        <v>196</v>
      </c>
      <c r="S20" s="137" t="s">
        <v>225</v>
      </c>
      <c r="T20" s="137" t="s">
        <v>325</v>
      </c>
      <c r="U20" s="137" t="s">
        <v>245</v>
      </c>
      <c r="V20" s="218">
        <f t="shared" si="0"/>
        <v>0</v>
      </c>
      <c r="W20" s="173">
        <v>2</v>
      </c>
      <c r="X20">
        <v>1</v>
      </c>
    </row>
    <row r="21" spans="1:24">
      <c r="A21" s="239" t="s">
        <v>251</v>
      </c>
      <c r="B21" s="239" t="s">
        <v>254</v>
      </c>
      <c r="C21" s="138">
        <v>680365.4</v>
      </c>
      <c r="D21" s="138">
        <v>1530572.79</v>
      </c>
      <c r="E21" s="239">
        <f>INDEX('OBS data INSIDE'!$E$1:$AA$62,M21,N21)</f>
        <v>1.57</v>
      </c>
      <c r="F21" s="239">
        <f>INDEX('OBS data INSIDE'!$E$1:$AA$62,M21,N21-1)</f>
        <v>1.61</v>
      </c>
      <c r="G21" s="239">
        <f t="shared" si="1"/>
        <v>3</v>
      </c>
      <c r="H21" s="239">
        <f t="shared" si="2"/>
        <v>-1.0000000000000009</v>
      </c>
      <c r="I21" s="240">
        <f t="shared" si="3"/>
        <v>1</v>
      </c>
      <c r="J21" s="240">
        <f t="shared" si="4"/>
        <v>0.42999999999999994</v>
      </c>
      <c r="K21" s="238">
        <f t="shared" si="5"/>
        <v>40863</v>
      </c>
      <c r="L21" s="238">
        <f t="shared" si="6"/>
        <v>40867</v>
      </c>
      <c r="M21">
        <v>22</v>
      </c>
      <c r="N21">
        <f t="shared" si="8"/>
        <v>16</v>
      </c>
      <c r="O21" s="73">
        <f>INDEX('OBS data INSIDE'!$E$58:$T$58,1,N21)+$Z$2</f>
        <v>40867</v>
      </c>
      <c r="P21" s="73">
        <f>INDEX('OBS data INSIDE'!$E$58:$T$58,1,N21-1)+$Z$2</f>
        <v>40863</v>
      </c>
      <c r="Q21" s="190">
        <f t="shared" si="7"/>
        <v>4</v>
      </c>
      <c r="R21" t="s">
        <v>251</v>
      </c>
      <c r="S21" s="136" t="s">
        <v>254</v>
      </c>
      <c r="T21" s="136" t="s">
        <v>303</v>
      </c>
      <c r="U21" s="136" t="s">
        <v>303</v>
      </c>
      <c r="V21" s="140">
        <f t="shared" si="0"/>
        <v>0</v>
      </c>
      <c r="W21" s="173">
        <v>2</v>
      </c>
      <c r="X21">
        <v>0</v>
      </c>
    </row>
    <row r="22" spans="1:24">
      <c r="A22" s="239" t="s">
        <v>170</v>
      </c>
      <c r="B22" s="239" t="s">
        <v>218</v>
      </c>
      <c r="C22" s="138">
        <v>672126.01</v>
      </c>
      <c r="D22" s="138">
        <v>1532403.78</v>
      </c>
      <c r="E22" s="239">
        <f>INDEX('OBS data INSIDE'!$E$1:$AA$62,M22,N22)</f>
        <v>1.31</v>
      </c>
      <c r="F22" s="239">
        <f>INDEX('OBS data INSIDE'!$E$1:$AA$62,M22,N22-1)</f>
        <v>1.43</v>
      </c>
      <c r="G22" s="239">
        <f t="shared" si="1"/>
        <v>2</v>
      </c>
      <c r="H22" s="239">
        <f t="shared" si="2"/>
        <v>-2.9999999999999973</v>
      </c>
      <c r="I22" s="240">
        <f t="shared" si="3"/>
        <v>0</v>
      </c>
      <c r="J22" s="240">
        <f t="shared" si="4"/>
        <v>0.69</v>
      </c>
      <c r="K22" s="238">
        <f t="shared" si="5"/>
        <v>40863</v>
      </c>
      <c r="L22" s="238">
        <f t="shared" si="6"/>
        <v>40867</v>
      </c>
      <c r="M22">
        <v>3</v>
      </c>
      <c r="N22">
        <f t="shared" si="8"/>
        <v>16</v>
      </c>
      <c r="O22" s="73">
        <f>INDEX('OBS data INSIDE'!$E$58:$T$58,1,N22)+$Z$2</f>
        <v>40867</v>
      </c>
      <c r="P22" s="73">
        <f>INDEX('OBS data INSIDE'!$E$58:$T$58,1,N22-1)+$Z$2</f>
        <v>40863</v>
      </c>
      <c r="Q22" s="190">
        <f t="shared" si="7"/>
        <v>4</v>
      </c>
      <c r="R22" s="136" t="s">
        <v>170</v>
      </c>
      <c r="S22" s="136" t="s">
        <v>218</v>
      </c>
      <c r="T22" s="136" t="s">
        <v>313</v>
      </c>
      <c r="U22" s="136" t="s">
        <v>171</v>
      </c>
      <c r="V22" s="140">
        <f t="shared" si="0"/>
        <v>0</v>
      </c>
      <c r="W22" s="173">
        <v>2</v>
      </c>
      <c r="X22">
        <v>0</v>
      </c>
    </row>
    <row r="23" spans="1:24">
      <c r="A23" s="239" t="s">
        <v>163</v>
      </c>
      <c r="B23" s="239" t="s">
        <v>219</v>
      </c>
      <c r="C23" s="138">
        <v>664664.92000000004</v>
      </c>
      <c r="D23" s="138">
        <v>1525827.63</v>
      </c>
      <c r="E23" s="239">
        <f>INDEX('OBS data INSIDE'!$E$1:$AA$62,M23,N23)</f>
        <v>-0.75</v>
      </c>
      <c r="F23" s="239">
        <f>INDEX('OBS data INSIDE'!$E$1:$AA$62,M23,N23-1)</f>
        <v>-0.7</v>
      </c>
      <c r="G23" s="239">
        <f t="shared" si="1"/>
        <v>1</v>
      </c>
      <c r="H23" s="239">
        <f t="shared" si="2"/>
        <v>-1.2500000000000011</v>
      </c>
      <c r="I23" s="240">
        <f t="shared" si="3"/>
        <v>0</v>
      </c>
      <c r="J23" s="240">
        <f t="shared" si="4"/>
        <v>2.75</v>
      </c>
      <c r="K23" s="238">
        <f t="shared" si="5"/>
        <v>40863</v>
      </c>
      <c r="L23" s="238">
        <f t="shared" si="6"/>
        <v>40867</v>
      </c>
      <c r="M23">
        <v>4</v>
      </c>
      <c r="N23">
        <f t="shared" si="8"/>
        <v>16</v>
      </c>
      <c r="O23" s="73">
        <f>INDEX('OBS data INSIDE'!$E$58:$T$58,1,N23)+$Z$2</f>
        <v>40867</v>
      </c>
      <c r="P23" s="73">
        <f>INDEX('OBS data INSIDE'!$E$58:$T$58,1,N23-1)+$Z$2</f>
        <v>40863</v>
      </c>
      <c r="Q23" s="190">
        <f t="shared" si="7"/>
        <v>4</v>
      </c>
      <c r="R23" s="136" t="s">
        <v>163</v>
      </c>
      <c r="S23" s="136" t="s">
        <v>219</v>
      </c>
      <c r="T23" s="136" t="s">
        <v>318</v>
      </c>
      <c r="U23" s="136" t="s">
        <v>162</v>
      </c>
      <c r="V23" s="140">
        <f t="shared" si="0"/>
        <v>0</v>
      </c>
      <c r="W23" s="173">
        <v>2</v>
      </c>
      <c r="X23">
        <v>0</v>
      </c>
    </row>
    <row r="24" spans="1:24">
      <c r="A24" s="239" t="s">
        <v>164</v>
      </c>
      <c r="B24" s="239" t="s">
        <v>220</v>
      </c>
      <c r="C24" s="138">
        <v>672288.21</v>
      </c>
      <c r="D24" s="138">
        <v>1525612.35</v>
      </c>
      <c r="E24" s="239">
        <f>INDEX('OBS data OUTSIDE'!$E$1:$AA$62,M24,N24)</f>
        <v>0.48</v>
      </c>
      <c r="F24" s="239">
        <f>INDEX('OBS data OUTSIDE'!$E$1:$AA$62,M24,N24-1)</f>
        <v>0.54</v>
      </c>
      <c r="G24" s="239">
        <f t="shared" si="1"/>
        <v>2</v>
      </c>
      <c r="H24" s="239">
        <f t="shared" si="2"/>
        <v>-1.5000000000000013</v>
      </c>
      <c r="I24" s="240">
        <f t="shared" si="3"/>
        <v>0</v>
      </c>
      <c r="J24" s="240">
        <f t="shared" si="4"/>
        <v>0.52</v>
      </c>
      <c r="K24" s="238">
        <f t="shared" si="5"/>
        <v>40863</v>
      </c>
      <c r="L24" s="238">
        <f t="shared" si="6"/>
        <v>40867</v>
      </c>
      <c r="M24">
        <v>5</v>
      </c>
      <c r="N24">
        <f t="shared" si="8"/>
        <v>16</v>
      </c>
      <c r="O24" s="73">
        <f>INDEX('OBS data OUTSIDE'!$E$58:$T$58,1,N24)+$Z$2</f>
        <v>40867</v>
      </c>
      <c r="P24" s="73">
        <f>INDEX('OBS data OUTSIDE'!$E$58:$T$58,1,N24-1)+$Z$2</f>
        <v>40863</v>
      </c>
      <c r="Q24" s="190">
        <f t="shared" si="7"/>
        <v>4</v>
      </c>
      <c r="R24" s="136" t="s">
        <v>164</v>
      </c>
      <c r="S24" s="136" t="s">
        <v>220</v>
      </c>
      <c r="T24" s="136" t="s">
        <v>319</v>
      </c>
      <c r="U24" s="136" t="s">
        <v>300</v>
      </c>
      <c r="V24" s="218">
        <f t="shared" si="0"/>
        <v>0</v>
      </c>
      <c r="W24" s="173">
        <v>1</v>
      </c>
      <c r="X24">
        <v>1</v>
      </c>
    </row>
    <row r="25" spans="1:24">
      <c r="A25" s="239" t="s">
        <v>165</v>
      </c>
      <c r="B25" s="239" t="s">
        <v>221</v>
      </c>
      <c r="C25" s="138">
        <v>662410.17000000004</v>
      </c>
      <c r="D25" s="138">
        <v>1522815.37</v>
      </c>
      <c r="E25" s="239">
        <f>INDEX('OBS data INSIDE'!$E$1:$AA$62,M25,N25)</f>
        <v>-1.5</v>
      </c>
      <c r="F25" s="239">
        <f>INDEX('OBS data INSIDE'!$E$1:$AA$62,M25,N25-1)</f>
        <v>-1.1299999999999999</v>
      </c>
      <c r="G25" s="239">
        <f t="shared" si="1"/>
        <v>1</v>
      </c>
      <c r="H25" s="239">
        <f t="shared" si="2"/>
        <v>-9.2500000000000036</v>
      </c>
      <c r="I25" s="240">
        <f t="shared" si="3"/>
        <v>-1</v>
      </c>
      <c r="J25" s="240">
        <f t="shared" si="4"/>
        <v>3.5</v>
      </c>
      <c r="K25" s="238">
        <f t="shared" si="5"/>
        <v>40863</v>
      </c>
      <c r="L25" s="238">
        <f t="shared" si="6"/>
        <v>40867</v>
      </c>
      <c r="M25">
        <v>6</v>
      </c>
      <c r="N25">
        <f t="shared" si="8"/>
        <v>16</v>
      </c>
      <c r="O25" s="73">
        <f>INDEX('OBS data INSIDE'!$E$58:$T$58,1,N25)+$Z$2</f>
        <v>40867</v>
      </c>
      <c r="P25" s="73">
        <f>INDEX('OBS data INSIDE'!$E$58:$T$58,1,N25-1)+$Z$2</f>
        <v>40863</v>
      </c>
      <c r="Q25" s="190">
        <f t="shared" si="7"/>
        <v>4</v>
      </c>
      <c r="R25" s="136" t="s">
        <v>165</v>
      </c>
      <c r="S25" s="136" t="s">
        <v>221</v>
      </c>
      <c r="T25" s="136" t="s">
        <v>320</v>
      </c>
      <c r="U25" s="136" t="s">
        <v>166</v>
      </c>
      <c r="V25" s="140">
        <f t="shared" si="0"/>
        <v>0</v>
      </c>
      <c r="W25" s="173">
        <v>2</v>
      </c>
      <c r="X25">
        <v>0</v>
      </c>
    </row>
    <row r="26" spans="1:24">
      <c r="A26" s="239" t="s">
        <v>168</v>
      </c>
      <c r="B26" s="239" t="s">
        <v>222</v>
      </c>
      <c r="C26" s="138">
        <v>674800.27</v>
      </c>
      <c r="D26" s="138">
        <v>1522996.68</v>
      </c>
      <c r="E26" s="239">
        <f>INDEX('OBS data INSIDE'!$E$1:$AA$62,M26,N26)</f>
        <v>-0.46</v>
      </c>
      <c r="F26" s="239">
        <f>INDEX('OBS data INSIDE'!$E$1:$AA$62,M26,N26-1)</f>
        <v>-0.96</v>
      </c>
      <c r="G26" s="239">
        <f t="shared" si="1"/>
        <v>1</v>
      </c>
      <c r="H26" s="239">
        <f t="shared" si="2"/>
        <v>12.499999999999998</v>
      </c>
      <c r="I26" s="240">
        <f t="shared" si="3"/>
        <v>3</v>
      </c>
      <c r="J26" s="240">
        <f t="shared" si="4"/>
        <v>2.46</v>
      </c>
      <c r="K26" s="238">
        <f t="shared" si="5"/>
        <v>40863</v>
      </c>
      <c r="L26" s="238">
        <f t="shared" si="6"/>
        <v>40867</v>
      </c>
      <c r="M26">
        <v>7</v>
      </c>
      <c r="N26">
        <f t="shared" si="8"/>
        <v>16</v>
      </c>
      <c r="O26" s="73">
        <f>INDEX('OBS data INSIDE'!$E$58:$T$58,1,N26)+$Z$2</f>
        <v>40867</v>
      </c>
      <c r="P26" s="73">
        <f>INDEX('OBS data INSIDE'!$E$58:$T$58,1,N26-1)+$Z$2</f>
        <v>40863</v>
      </c>
      <c r="Q26" s="190">
        <f t="shared" si="7"/>
        <v>4</v>
      </c>
      <c r="R26" s="136" t="s">
        <v>168</v>
      </c>
      <c r="S26" s="136" t="s">
        <v>222</v>
      </c>
      <c r="T26" s="136" t="s">
        <v>321</v>
      </c>
      <c r="U26" s="136" t="s">
        <v>167</v>
      </c>
      <c r="V26" s="140">
        <f t="shared" si="0"/>
        <v>0</v>
      </c>
      <c r="W26" s="173">
        <v>2</v>
      </c>
      <c r="X26">
        <v>0</v>
      </c>
    </row>
    <row r="27" spans="1:24">
      <c r="A27" s="239" t="s">
        <v>169</v>
      </c>
      <c r="B27" s="239" t="s">
        <v>223</v>
      </c>
      <c r="C27" s="138">
        <v>677946.73</v>
      </c>
      <c r="D27" s="138">
        <v>1522282.46</v>
      </c>
      <c r="E27" s="239">
        <f>INDEX('OBS data INSIDE'!$E$1:$AA$62,M27,N27)</f>
        <v>0.36</v>
      </c>
      <c r="F27" s="239">
        <f>INDEX('OBS data INSIDE'!$E$1:$AA$62,M27,N27-1)</f>
        <v>0.41</v>
      </c>
      <c r="G27" s="239">
        <f t="shared" si="1"/>
        <v>1</v>
      </c>
      <c r="H27" s="239">
        <f t="shared" si="2"/>
        <v>-1.2499999999999998</v>
      </c>
      <c r="I27" s="240">
        <f t="shared" si="3"/>
        <v>0</v>
      </c>
      <c r="J27" s="240">
        <f t="shared" si="4"/>
        <v>1.6400000000000001</v>
      </c>
      <c r="K27" s="238">
        <f t="shared" si="5"/>
        <v>40863</v>
      </c>
      <c r="L27" s="238">
        <f t="shared" si="6"/>
        <v>40867</v>
      </c>
      <c r="M27">
        <v>8</v>
      </c>
      <c r="N27">
        <f t="shared" si="8"/>
        <v>16</v>
      </c>
      <c r="O27" s="73">
        <f>INDEX('OBS data INSIDE'!$E$58:$T$58,1,N27)+$Z$2</f>
        <v>40867</v>
      </c>
      <c r="P27" s="73">
        <f>INDEX('OBS data INSIDE'!$E$58:$T$58,1,N27-1)+$Z$2</f>
        <v>40863</v>
      </c>
      <c r="Q27" s="190">
        <f t="shared" si="7"/>
        <v>4</v>
      </c>
      <c r="R27" s="136" t="s">
        <v>169</v>
      </c>
      <c r="S27" s="136" t="s">
        <v>223</v>
      </c>
      <c r="T27" s="136" t="s">
        <v>301</v>
      </c>
      <c r="U27" s="136" t="s">
        <v>301</v>
      </c>
      <c r="V27" s="140">
        <f t="shared" si="0"/>
        <v>0</v>
      </c>
      <c r="W27" s="173">
        <v>2</v>
      </c>
      <c r="X27">
        <v>0</v>
      </c>
    </row>
    <row r="28" spans="1:24">
      <c r="A28" s="239" t="s">
        <v>255</v>
      </c>
      <c r="B28" s="239" t="s">
        <v>256</v>
      </c>
      <c r="C28" s="138">
        <v>666453.48</v>
      </c>
      <c r="D28" s="138">
        <v>1522470.33</v>
      </c>
      <c r="E28" s="239">
        <f>INDEX('OBS data INSIDE'!$E$1:$AA$62,M28,N28)</f>
        <v>0.25</v>
      </c>
      <c r="F28" s="239">
        <f>INDEX('OBS data INSIDE'!$E$1:$AA$62,M28,N28-1)</f>
        <v>0.4</v>
      </c>
      <c r="G28" s="239">
        <f t="shared" si="1"/>
        <v>1</v>
      </c>
      <c r="H28" s="239">
        <f t="shared" si="2"/>
        <v>-3.7500000000000004</v>
      </c>
      <c r="I28" s="240">
        <f t="shared" si="3"/>
        <v>0</v>
      </c>
      <c r="J28" s="240">
        <f t="shared" si="4"/>
        <v>1.75</v>
      </c>
      <c r="K28" s="238">
        <f t="shared" si="5"/>
        <v>40863</v>
      </c>
      <c r="L28" s="238">
        <f t="shared" si="6"/>
        <v>40867</v>
      </c>
      <c r="M28">
        <v>9</v>
      </c>
      <c r="N28">
        <f t="shared" si="8"/>
        <v>16</v>
      </c>
      <c r="O28" s="73">
        <f>INDEX('OBS data INSIDE'!$E$58:$T$58,1,N28)+$Z$2</f>
        <v>40867</v>
      </c>
      <c r="P28" s="73">
        <f>INDEX('OBS data INSIDE'!$E$58:$T$58,1,N28-1)+$Z$2</f>
        <v>40863</v>
      </c>
      <c r="Q28" s="190">
        <f t="shared" si="7"/>
        <v>4</v>
      </c>
      <c r="R28" s="136" t="s">
        <v>255</v>
      </c>
      <c r="S28" s="136" t="s">
        <v>256</v>
      </c>
      <c r="T28" t="s">
        <v>257</v>
      </c>
      <c r="U28" t="s">
        <v>257</v>
      </c>
      <c r="V28" s="140">
        <f t="shared" si="0"/>
        <v>0</v>
      </c>
      <c r="W28" s="173">
        <v>2</v>
      </c>
      <c r="X28">
        <v>0</v>
      </c>
    </row>
    <row r="29" spans="1:24">
      <c r="A29" s="239" t="s">
        <v>290</v>
      </c>
      <c r="B29" s="239" t="s">
        <v>309</v>
      </c>
      <c r="C29" s="138">
        <v>677309.03</v>
      </c>
      <c r="D29" s="138">
        <v>1539830.33</v>
      </c>
      <c r="E29" s="239">
        <f>INDEX('OBS data INSIDE'!$E$1:$AA$62,M29,N29)</f>
        <v>3.2399999999999998</v>
      </c>
      <c r="F29" s="239">
        <f>INDEX('OBS data INSIDE'!$E$1:$AA$62,M29,N29-1)</f>
        <v>3.32</v>
      </c>
      <c r="G29" s="239">
        <f t="shared" si="1"/>
        <v>6</v>
      </c>
      <c r="H29" s="239">
        <f t="shared" si="2"/>
        <v>-2.0000000000000018</v>
      </c>
      <c r="I29" s="240">
        <f t="shared" si="3"/>
        <v>0</v>
      </c>
      <c r="J29" s="240">
        <f t="shared" si="4"/>
        <v>-1.2399999999999998</v>
      </c>
      <c r="K29" s="238">
        <f t="shared" si="5"/>
        <v>40863</v>
      </c>
      <c r="L29" s="238">
        <f t="shared" si="6"/>
        <v>40867</v>
      </c>
      <c r="M29">
        <v>10</v>
      </c>
      <c r="N29">
        <f t="shared" si="8"/>
        <v>16</v>
      </c>
      <c r="O29" s="73">
        <f>INDEX('OBS data INSIDE'!$E$58:$T$58,1,N29)+$Z$2</f>
        <v>40867</v>
      </c>
      <c r="P29" s="73">
        <f>INDEX('OBS data INSIDE'!$E$58:$T$58,1,N29-1)+$Z$2</f>
        <v>40863</v>
      </c>
      <c r="Q29" s="190">
        <f t="shared" si="7"/>
        <v>4</v>
      </c>
      <c r="R29" s="136" t="s">
        <v>290</v>
      </c>
      <c r="S29" s="136" t="s">
        <v>309</v>
      </c>
      <c r="T29" s="136" t="s">
        <v>322</v>
      </c>
      <c r="U29" s="136" t="s">
        <v>292</v>
      </c>
      <c r="V29" s="140">
        <f t="shared" si="0"/>
        <v>0</v>
      </c>
      <c r="W29" s="173">
        <v>2</v>
      </c>
      <c r="X29">
        <v>0</v>
      </c>
    </row>
    <row r="30" spans="1:24">
      <c r="A30" s="239" t="s">
        <v>291</v>
      </c>
      <c r="B30" s="239" t="s">
        <v>310</v>
      </c>
      <c r="C30" s="138">
        <v>683439.45</v>
      </c>
      <c r="D30" s="138">
        <v>1539868.39</v>
      </c>
      <c r="E30" s="239">
        <f>INDEX('OBS data INSIDE'!$E$1:$AA$62,M30,N30)</f>
        <v>3.2399999999999998</v>
      </c>
      <c r="F30" s="239">
        <f>INDEX('OBS data INSIDE'!$E$1:$AA$62,M30,N30-1)</f>
        <v>3.32</v>
      </c>
      <c r="G30" s="239">
        <f t="shared" si="1"/>
        <v>6</v>
      </c>
      <c r="H30" s="239">
        <f t="shared" si="2"/>
        <v>-2.0000000000000018</v>
      </c>
      <c r="I30" s="240">
        <f t="shared" si="3"/>
        <v>0</v>
      </c>
      <c r="J30" s="240">
        <f t="shared" si="4"/>
        <v>-1.2399999999999998</v>
      </c>
      <c r="K30" s="238">
        <f t="shared" si="5"/>
        <v>40863</v>
      </c>
      <c r="L30" s="238">
        <f t="shared" si="6"/>
        <v>40867</v>
      </c>
      <c r="M30">
        <v>11</v>
      </c>
      <c r="N30">
        <f t="shared" si="8"/>
        <v>16</v>
      </c>
      <c r="O30" s="73">
        <f>INDEX('OBS data INSIDE'!$E$58:$T$58,1,N30)+$Z$2</f>
        <v>40867</v>
      </c>
      <c r="P30" s="73">
        <f>INDEX('OBS data INSIDE'!$E$58:$T$58,1,N30-1)+$Z$2</f>
        <v>40863</v>
      </c>
      <c r="Q30" s="190">
        <f t="shared" si="7"/>
        <v>4</v>
      </c>
      <c r="R30" s="136" t="s">
        <v>291</v>
      </c>
      <c r="S30" s="136" t="s">
        <v>310</v>
      </c>
      <c r="T30" s="136" t="s">
        <v>323</v>
      </c>
      <c r="U30" s="136" t="s">
        <v>293</v>
      </c>
      <c r="V30" s="140">
        <f t="shared" si="0"/>
        <v>0</v>
      </c>
      <c r="W30" s="173">
        <v>2</v>
      </c>
      <c r="X30">
        <v>0</v>
      </c>
    </row>
    <row r="31" spans="1:24">
      <c r="A31" s="239" t="s">
        <v>259</v>
      </c>
      <c r="B31" s="239" t="s">
        <v>258</v>
      </c>
      <c r="C31" s="138">
        <v>658290.71</v>
      </c>
      <c r="D31" s="138">
        <v>1514826.56</v>
      </c>
      <c r="E31" s="239">
        <f>INDEX('OBS data OUTSIDE'!$E$1:$AA$62,M31,N31)</f>
        <v>0.49</v>
      </c>
      <c r="F31" s="239">
        <f>INDEX('OBS data OUTSIDE'!$E$1:$AA$62,M31,N31-1)</f>
        <v>0.74</v>
      </c>
      <c r="G31" s="239">
        <f t="shared" si="1"/>
        <v>2</v>
      </c>
      <c r="H31" s="239">
        <f t="shared" si="2"/>
        <v>-6.25</v>
      </c>
      <c r="I31" s="240">
        <f t="shared" si="3"/>
        <v>-1</v>
      </c>
      <c r="J31" s="240">
        <f t="shared" si="4"/>
        <v>0.51</v>
      </c>
      <c r="K31" s="238">
        <f t="shared" si="5"/>
        <v>40863</v>
      </c>
      <c r="L31" s="238">
        <f t="shared" si="6"/>
        <v>40867</v>
      </c>
      <c r="M31">
        <v>46</v>
      </c>
      <c r="N31">
        <f t="shared" si="8"/>
        <v>16</v>
      </c>
      <c r="O31" s="73">
        <f>INDEX('OBS data OUTSIDE'!$E$58:$T$58,1,N31)+$Z$2</f>
        <v>40867</v>
      </c>
      <c r="P31" s="73">
        <f>INDEX('OBS data OUTSIDE'!$E$58:$T$58,1,N31-1)+$Z$2</f>
        <v>40863</v>
      </c>
      <c r="Q31" s="190">
        <f t="shared" si="7"/>
        <v>4</v>
      </c>
      <c r="R31" s="136" t="s">
        <v>259</v>
      </c>
      <c r="S31" s="136" t="s">
        <v>258</v>
      </c>
      <c r="T31" s="136" t="s">
        <v>328</v>
      </c>
      <c r="U31" s="136" t="s">
        <v>260</v>
      </c>
      <c r="V31" s="218">
        <f t="shared" si="0"/>
        <v>0</v>
      </c>
      <c r="W31" s="174">
        <v>1</v>
      </c>
      <c r="X31">
        <v>1</v>
      </c>
    </row>
    <row r="32" spans="1:24">
      <c r="A32" s="239" t="s">
        <v>369</v>
      </c>
      <c r="B32" s="239" t="s">
        <v>265</v>
      </c>
      <c r="C32" s="138">
        <v>656325.47</v>
      </c>
      <c r="D32" s="138">
        <v>1511584.18</v>
      </c>
      <c r="E32" s="239">
        <f>INDEX('OBS data INSIDE'!$E$1:$AA$62,M32,N32)</f>
        <v>0.54</v>
      </c>
      <c r="F32" s="239">
        <f>INDEX('OBS data INSIDE'!$E$1:$AA$62,M32,N32-1)</f>
        <v>0.79</v>
      </c>
      <c r="G32" s="239">
        <f t="shared" si="1"/>
        <v>1</v>
      </c>
      <c r="H32" s="239">
        <f t="shared" si="2"/>
        <v>-6.25</v>
      </c>
      <c r="I32" s="240">
        <f t="shared" si="3"/>
        <v>-1</v>
      </c>
      <c r="J32" s="240">
        <f t="shared" si="4"/>
        <v>1.46</v>
      </c>
      <c r="K32" s="238">
        <f t="shared" si="5"/>
        <v>40863</v>
      </c>
      <c r="L32" s="238">
        <f t="shared" si="6"/>
        <v>40867</v>
      </c>
      <c r="M32">
        <v>47</v>
      </c>
      <c r="N32">
        <f t="shared" si="8"/>
        <v>16</v>
      </c>
      <c r="O32" s="73">
        <f>INDEX('OBS data INSIDE'!$E$58:$T$58,1,N32)+$Z$2</f>
        <v>40867</v>
      </c>
      <c r="P32" s="73">
        <f>INDEX('OBS data INSIDE'!$E$58:$T$58,1,N32-1)+$Z$2</f>
        <v>40863</v>
      </c>
      <c r="Q32" s="190">
        <f t="shared" si="7"/>
        <v>4</v>
      </c>
      <c r="R32" s="191" t="s">
        <v>369</v>
      </c>
      <c r="S32" s="136" t="s">
        <v>265</v>
      </c>
      <c r="T32" s="136" t="s">
        <v>329</v>
      </c>
      <c r="U32" s="136" t="s">
        <v>264</v>
      </c>
      <c r="V32" s="140">
        <f t="shared" si="0"/>
        <v>0</v>
      </c>
      <c r="W32" s="193">
        <v>2</v>
      </c>
      <c r="X32">
        <v>0</v>
      </c>
    </row>
    <row r="33" spans="1:24">
      <c r="A33" s="239" t="s">
        <v>258</v>
      </c>
      <c r="B33" s="239" t="s">
        <v>189</v>
      </c>
      <c r="C33" s="138">
        <v>658182.55000000005</v>
      </c>
      <c r="D33" s="138">
        <v>1523587.6</v>
      </c>
      <c r="E33" s="239">
        <f>INDEX('OBS data INSIDE'!$E$1:$AA$62,M33,N33)</f>
        <v>0.55000000000000004</v>
      </c>
      <c r="F33" s="239">
        <f>INDEX('OBS data INSIDE'!$E$1:$AA$62,M33,N33-1)</f>
        <v>0.78</v>
      </c>
      <c r="G33" s="239">
        <f t="shared" si="1"/>
        <v>1</v>
      </c>
      <c r="H33" s="239">
        <f t="shared" si="2"/>
        <v>-5.75</v>
      </c>
      <c r="I33" s="240">
        <f t="shared" si="3"/>
        <v>-1</v>
      </c>
      <c r="J33" s="240">
        <f t="shared" si="4"/>
        <v>1.45</v>
      </c>
      <c r="K33" s="238">
        <f t="shared" si="5"/>
        <v>40863</v>
      </c>
      <c r="L33" s="238">
        <f t="shared" si="6"/>
        <v>40867</v>
      </c>
      <c r="M33">
        <v>48</v>
      </c>
      <c r="N33">
        <f t="shared" si="8"/>
        <v>16</v>
      </c>
      <c r="O33" s="73">
        <f>INDEX('OBS data INSIDE'!$E$58:$T$58,1,N33)+$Z$2</f>
        <v>40867</v>
      </c>
      <c r="P33" s="73">
        <f>INDEX('OBS data INSIDE'!$E$58:$T$58,1,N33-1)+$Z$2</f>
        <v>40863</v>
      </c>
      <c r="Q33" s="190">
        <f t="shared" si="7"/>
        <v>4</v>
      </c>
      <c r="R33" s="136" t="s">
        <v>258</v>
      </c>
      <c r="S33" s="136" t="s">
        <v>189</v>
      </c>
      <c r="T33" s="136" t="s">
        <v>330</v>
      </c>
      <c r="U33" s="136" t="s">
        <v>266</v>
      </c>
      <c r="V33" s="140">
        <f t="shared" si="0"/>
        <v>0</v>
      </c>
      <c r="W33" s="173">
        <v>2</v>
      </c>
      <c r="X33">
        <v>0</v>
      </c>
    </row>
    <row r="34" spans="1:24">
      <c r="A34" s="239" t="s">
        <v>279</v>
      </c>
      <c r="B34" s="239" t="s">
        <v>259</v>
      </c>
      <c r="C34" s="138">
        <v>653116.93000000005</v>
      </c>
      <c r="D34" s="138">
        <v>1525716.98</v>
      </c>
      <c r="E34" s="239">
        <f>INDEX('OBS data INSIDE'!$E$1:$AA$62,M34,N34)</f>
        <v>1.08</v>
      </c>
      <c r="F34" s="239">
        <f>INDEX('OBS data INSIDE'!$E$1:$AA$62,M34,N34-1)</f>
        <v>1.24</v>
      </c>
      <c r="G34" s="239">
        <f t="shared" si="1"/>
        <v>6</v>
      </c>
      <c r="H34" s="239">
        <f t="shared" si="2"/>
        <v>-3.9999999999999982</v>
      </c>
      <c r="I34" s="240">
        <f t="shared" si="3"/>
        <v>0</v>
      </c>
      <c r="J34" s="240">
        <f t="shared" si="4"/>
        <v>-8.0000000000000071E-2</v>
      </c>
      <c r="K34" s="238">
        <f t="shared" si="5"/>
        <v>40863</v>
      </c>
      <c r="L34" s="238">
        <f t="shared" si="6"/>
        <v>40867</v>
      </c>
      <c r="M34">
        <v>49</v>
      </c>
      <c r="N34">
        <f t="shared" si="8"/>
        <v>16</v>
      </c>
      <c r="O34" s="73">
        <f>INDEX('OBS data INSIDE'!$E$58:$T$58,1,N34)+$Z$2</f>
        <v>40867</v>
      </c>
      <c r="P34" s="73">
        <f>INDEX('OBS data INSIDE'!$E$58:$T$58,1,N34-1)+$Z$2</f>
        <v>40863</v>
      </c>
      <c r="Q34" s="190">
        <f t="shared" si="7"/>
        <v>4</v>
      </c>
      <c r="R34" s="136" t="s">
        <v>279</v>
      </c>
      <c r="S34" s="136" t="s">
        <v>259</v>
      </c>
      <c r="T34" s="136" t="s">
        <v>331</v>
      </c>
      <c r="U34" s="136" t="s">
        <v>280</v>
      </c>
      <c r="V34" s="140">
        <f t="shared" ref="V34:V50" si="9">AP34</f>
        <v>0</v>
      </c>
      <c r="W34" s="173">
        <v>1</v>
      </c>
      <c r="X34">
        <v>0</v>
      </c>
    </row>
    <row r="35" spans="1:24">
      <c r="A35" s="239" t="s">
        <v>294</v>
      </c>
      <c r="B35" s="239" t="s">
        <v>403</v>
      </c>
      <c r="C35" s="138">
        <v>652851.73</v>
      </c>
      <c r="D35" s="138">
        <v>1529549.37</v>
      </c>
      <c r="E35" s="239">
        <f>INDEX('OBS data INSIDE'!$E$1:$AA$62,M35,N35)</f>
        <v>2.0499999999999998</v>
      </c>
      <c r="F35" s="239">
        <f>INDEX('OBS data INSIDE'!$E$1:$AA$62,M35,N35-1)</f>
        <v>2.0699999999999998</v>
      </c>
      <c r="G35" s="239">
        <f t="shared" si="1"/>
        <v>6</v>
      </c>
      <c r="H35" s="239">
        <f t="shared" si="2"/>
        <v>-0.50000000000000044</v>
      </c>
      <c r="I35" s="240">
        <f t="shared" si="3"/>
        <v>1</v>
      </c>
      <c r="J35" s="240">
        <f t="shared" si="4"/>
        <v>-1.0499999999999998</v>
      </c>
      <c r="K35" s="238">
        <f t="shared" si="5"/>
        <v>40863</v>
      </c>
      <c r="L35" s="238">
        <f t="shared" si="6"/>
        <v>40867</v>
      </c>
      <c r="M35">
        <v>50</v>
      </c>
      <c r="N35">
        <f t="shared" si="8"/>
        <v>16</v>
      </c>
      <c r="O35" s="73">
        <f>INDEX('OBS data INSIDE'!$E$58:$T$58,1,N35)+$Z$2</f>
        <v>40867</v>
      </c>
      <c r="P35" s="73">
        <f>INDEX('OBS data INSIDE'!$E$58:$T$58,1,N35-1)+$Z$2</f>
        <v>40863</v>
      </c>
      <c r="Q35" s="190">
        <f t="shared" si="7"/>
        <v>4</v>
      </c>
      <c r="R35" s="136" t="s">
        <v>294</v>
      </c>
      <c r="S35" s="191" t="s">
        <v>403</v>
      </c>
      <c r="T35" s="191" t="s">
        <v>410</v>
      </c>
      <c r="U35" s="136" t="s">
        <v>295</v>
      </c>
      <c r="V35" s="140">
        <f t="shared" si="9"/>
        <v>0</v>
      </c>
      <c r="W35" s="173">
        <v>1</v>
      </c>
      <c r="X35">
        <v>0</v>
      </c>
    </row>
    <row r="36" spans="1:24">
      <c r="A36" s="239" t="s">
        <v>294</v>
      </c>
      <c r="B36" s="239" t="s">
        <v>411</v>
      </c>
      <c r="C36" s="138">
        <v>661921.71</v>
      </c>
      <c r="D36" s="138">
        <v>1515985.15</v>
      </c>
      <c r="E36" s="239">
        <f>INDEX('OBS data OUTSIDE'!$E$1:$AA$62,M36,N36)</f>
        <v>2.23</v>
      </c>
      <c r="F36" s="239">
        <f>INDEX('OBS data OUTSIDE'!$E$1:$AA$62,M36,N36-1)</f>
        <v>2.23</v>
      </c>
      <c r="G36" s="239">
        <f t="shared" si="1"/>
        <v>6</v>
      </c>
      <c r="H36" s="239">
        <f t="shared" si="2"/>
        <v>0</v>
      </c>
      <c r="I36" s="240">
        <f t="shared" si="3"/>
        <v>1</v>
      </c>
      <c r="J36" s="240">
        <f t="shared" si="4"/>
        <v>-1.23</v>
      </c>
      <c r="K36" s="238">
        <f t="shared" si="5"/>
        <v>40863</v>
      </c>
      <c r="L36" s="238">
        <f t="shared" si="6"/>
        <v>40867</v>
      </c>
      <c r="M36">
        <v>56</v>
      </c>
      <c r="N36">
        <f t="shared" si="8"/>
        <v>16</v>
      </c>
      <c r="O36" s="73">
        <f>INDEX('OBS data OUTSIDE'!$E$58:$T$58,1,N36)+$Z$2</f>
        <v>40867</v>
      </c>
      <c r="P36" s="73">
        <f>INDEX('OBS data OUTSIDE'!$E$58:$T$58,1,N36-1)+$Z$2</f>
        <v>40863</v>
      </c>
      <c r="Q36" s="190">
        <f t="shared" si="7"/>
        <v>4</v>
      </c>
      <c r="R36" s="136" t="s">
        <v>294</v>
      </c>
      <c r="S36" s="191" t="s">
        <v>411</v>
      </c>
      <c r="T36" s="191" t="s">
        <v>407</v>
      </c>
      <c r="U36" s="136" t="s">
        <v>295</v>
      </c>
      <c r="V36" s="218">
        <f t="shared" si="9"/>
        <v>0</v>
      </c>
      <c r="W36" s="173">
        <v>1</v>
      </c>
      <c r="X36">
        <v>1</v>
      </c>
    </row>
    <row r="37" spans="1:24">
      <c r="A37" s="239" t="s">
        <v>296</v>
      </c>
      <c r="B37" s="239" t="s">
        <v>299</v>
      </c>
      <c r="C37" s="138">
        <v>664465.79</v>
      </c>
      <c r="D37" s="138">
        <v>1512192.47</v>
      </c>
      <c r="E37" s="239">
        <f>INDEX('OBS data INSIDE'!$E$1:$AA$62,M37,N37)</f>
        <v>0.28000000000000003</v>
      </c>
      <c r="F37" s="239">
        <f>INDEX('OBS data INSIDE'!$E$1:$AA$62,M37,N37-1)</f>
        <v>0.04</v>
      </c>
      <c r="G37" s="239">
        <f t="shared" si="1"/>
        <v>2</v>
      </c>
      <c r="H37" s="239">
        <f t="shared" si="2"/>
        <v>6.0000000000000009</v>
      </c>
      <c r="I37" s="240">
        <f t="shared" si="3"/>
        <v>3</v>
      </c>
      <c r="J37" s="240">
        <f t="shared" si="4"/>
        <v>0.72</v>
      </c>
      <c r="K37" s="238">
        <f t="shared" si="5"/>
        <v>40863</v>
      </c>
      <c r="L37" s="238">
        <f t="shared" si="6"/>
        <v>40867</v>
      </c>
      <c r="M37">
        <v>51</v>
      </c>
      <c r="N37">
        <f t="shared" si="8"/>
        <v>16</v>
      </c>
      <c r="O37" s="73">
        <f>INDEX('OBS data INSIDE'!$E$58:$T$58,1,N37)+$Z$2</f>
        <v>40867</v>
      </c>
      <c r="P37" s="73">
        <f>INDEX('OBS data INSIDE'!$E$58:$T$58,1,N37-1)+$Z$2</f>
        <v>40863</v>
      </c>
      <c r="Q37" s="190">
        <f t="shared" si="7"/>
        <v>4</v>
      </c>
      <c r="R37" s="136" t="s">
        <v>296</v>
      </c>
      <c r="S37" s="136" t="s">
        <v>299</v>
      </c>
      <c r="T37" s="136" t="s">
        <v>297</v>
      </c>
      <c r="U37" s="136" t="s">
        <v>297</v>
      </c>
      <c r="V37" s="140">
        <f t="shared" si="9"/>
        <v>0</v>
      </c>
      <c r="W37" s="175">
        <v>1</v>
      </c>
      <c r="X37">
        <v>0</v>
      </c>
    </row>
    <row r="38" spans="1:24">
      <c r="A38" s="239" t="s">
        <v>298</v>
      </c>
      <c r="B38" s="239" t="s">
        <v>263</v>
      </c>
      <c r="C38" s="138">
        <v>662091.31999999995</v>
      </c>
      <c r="D38" s="138">
        <v>1508037.15</v>
      </c>
      <c r="E38" s="239">
        <f>INDEX('OBS data INSIDE'!$E$1:$AA$62,M38,N38)</f>
        <v>0.33</v>
      </c>
      <c r="F38" s="239">
        <f>INDEX('OBS data INSIDE'!$E$1:$AA$62,M38,N38-1)</f>
        <v>0.36</v>
      </c>
      <c r="G38" s="239">
        <f t="shared" si="1"/>
        <v>2</v>
      </c>
      <c r="H38" s="239">
        <f t="shared" si="2"/>
        <v>-0.74999999999999933</v>
      </c>
      <c r="I38" s="240">
        <f t="shared" si="3"/>
        <v>1</v>
      </c>
      <c r="J38" s="240">
        <f t="shared" si="4"/>
        <v>0.66999999999999993</v>
      </c>
      <c r="K38" s="238">
        <f t="shared" si="5"/>
        <v>40863</v>
      </c>
      <c r="L38" s="238">
        <f t="shared" si="6"/>
        <v>40867</v>
      </c>
      <c r="M38">
        <v>52</v>
      </c>
      <c r="N38">
        <f t="shared" si="8"/>
        <v>16</v>
      </c>
      <c r="O38" s="73">
        <f>INDEX('OBS data INSIDE'!$E$58:$T$58,1,N38)+$Z$2</f>
        <v>40867</v>
      </c>
      <c r="P38" s="73">
        <f>INDEX('OBS data INSIDE'!$E$58:$T$58,1,N38-1)+$Z$2</f>
        <v>40863</v>
      </c>
      <c r="Q38" s="190">
        <f t="shared" si="7"/>
        <v>4</v>
      </c>
      <c r="R38" s="191" t="s">
        <v>298</v>
      </c>
      <c r="S38" s="136" t="s">
        <v>263</v>
      </c>
      <c r="T38" s="191" t="s">
        <v>357</v>
      </c>
      <c r="U38" s="191" t="s">
        <v>360</v>
      </c>
      <c r="V38" s="140">
        <f t="shared" si="9"/>
        <v>0</v>
      </c>
      <c r="W38" s="175">
        <v>1</v>
      </c>
      <c r="X38">
        <v>0</v>
      </c>
    </row>
    <row r="39" spans="1:24">
      <c r="A39" s="239" t="s">
        <v>299</v>
      </c>
      <c r="B39" s="239" t="s">
        <v>192</v>
      </c>
      <c r="C39" s="138">
        <v>661235.26</v>
      </c>
      <c r="D39" s="138">
        <v>1519672.28</v>
      </c>
      <c r="E39" s="239">
        <f>INDEX('OBS data INSIDE'!$E$1:$AA$62,M39,N39)</f>
        <v>0.5</v>
      </c>
      <c r="F39" s="239">
        <f>INDEX('OBS data INSIDE'!$E$1:$AA$62,M39,N39-1)</f>
        <v>0.53</v>
      </c>
      <c r="G39" s="239">
        <f t="shared" si="1"/>
        <v>3</v>
      </c>
      <c r="H39" s="239">
        <f t="shared" si="2"/>
        <v>-0.75000000000000067</v>
      </c>
      <c r="I39" s="240">
        <f t="shared" si="3"/>
        <v>1</v>
      </c>
      <c r="J39" s="240">
        <f t="shared" si="4"/>
        <v>0.5</v>
      </c>
      <c r="K39" s="238">
        <f t="shared" si="5"/>
        <v>40863</v>
      </c>
      <c r="L39" s="238">
        <f t="shared" si="6"/>
        <v>40867</v>
      </c>
      <c r="M39">
        <v>53</v>
      </c>
      <c r="N39">
        <f t="shared" si="8"/>
        <v>16</v>
      </c>
      <c r="O39" s="73">
        <f>INDEX('OBS data INSIDE'!$E$58:$T$58,1,N39)+$Z$2</f>
        <v>40867</v>
      </c>
      <c r="P39" s="73">
        <f>INDEX('OBS data INSIDE'!$E$58:$T$58,1,N39-1)+$Z$2</f>
        <v>40863</v>
      </c>
      <c r="Q39" s="190">
        <f t="shared" si="7"/>
        <v>4</v>
      </c>
      <c r="R39" s="191" t="s">
        <v>299</v>
      </c>
      <c r="S39" s="136" t="s">
        <v>192</v>
      </c>
      <c r="T39" s="191" t="s">
        <v>358</v>
      </c>
      <c r="U39" s="191" t="s">
        <v>359</v>
      </c>
      <c r="V39" s="140">
        <f t="shared" si="9"/>
        <v>0</v>
      </c>
      <c r="W39" s="175">
        <v>1</v>
      </c>
      <c r="X39">
        <v>0</v>
      </c>
    </row>
    <row r="40" spans="1:24">
      <c r="A40" s="239" t="s">
        <v>263</v>
      </c>
      <c r="B40" s="239" t="s">
        <v>191</v>
      </c>
      <c r="C40" s="138">
        <v>652150.77</v>
      </c>
      <c r="D40" s="138">
        <v>1504929.29</v>
      </c>
      <c r="E40" s="239">
        <f>INDEX('OBS data OUTSIDE'!$E$1:$AA$62,M40,N40)</f>
        <v>0.8</v>
      </c>
      <c r="F40" s="239">
        <f>INDEX('OBS data OUTSIDE'!$E$1:$AA$62,M40,N40-1)</f>
        <v>0.82</v>
      </c>
      <c r="G40" s="239">
        <f t="shared" si="1"/>
        <v>4</v>
      </c>
      <c r="H40" s="239">
        <f t="shared" si="2"/>
        <v>-0.49999999999999767</v>
      </c>
      <c r="I40" s="240">
        <f t="shared" si="3"/>
        <v>1</v>
      </c>
      <c r="J40" s="240">
        <f t="shared" si="4"/>
        <v>0.19999999999999996</v>
      </c>
      <c r="K40" s="238">
        <f t="shared" si="5"/>
        <v>40863</v>
      </c>
      <c r="L40" s="238">
        <f t="shared" si="6"/>
        <v>40867</v>
      </c>
      <c r="M40">
        <v>54</v>
      </c>
      <c r="N40">
        <f t="shared" si="8"/>
        <v>16</v>
      </c>
      <c r="O40" s="73">
        <f>INDEX('OBS data OUTSIDE'!$E$58:$T$58,1,N40)+$Z$2</f>
        <v>40867</v>
      </c>
      <c r="P40" s="73">
        <f>INDEX('OBS data OUTSIDE'!$E$58:$T$58,1,N40-1)+$Z$2</f>
        <v>40863</v>
      </c>
      <c r="Q40" s="190">
        <f t="shared" si="7"/>
        <v>4</v>
      </c>
      <c r="R40" s="191" t="s">
        <v>263</v>
      </c>
      <c r="S40" s="136" t="s">
        <v>191</v>
      </c>
      <c r="T40" s="191" t="s">
        <v>370</v>
      </c>
      <c r="U40" s="191" t="s">
        <v>371</v>
      </c>
      <c r="V40" s="218">
        <f t="shared" si="9"/>
        <v>0</v>
      </c>
      <c r="W40" s="174">
        <v>1</v>
      </c>
      <c r="X40">
        <v>1</v>
      </c>
    </row>
    <row r="41" spans="1:24">
      <c r="A41" s="239" t="s">
        <v>186</v>
      </c>
      <c r="B41" s="239" t="s">
        <v>402</v>
      </c>
      <c r="C41" s="138">
        <v>643560.93999999994</v>
      </c>
      <c r="D41" s="138">
        <v>1525778.98</v>
      </c>
      <c r="E41" s="239">
        <f>INDEX('OBS data INSIDE'!$E$1:$AA$62,M41,N41)</f>
        <v>2.02</v>
      </c>
      <c r="F41" s="239">
        <f>INDEX('OBS data INSIDE'!$E$1:$AA$62,M41,N41-1)</f>
        <v>2.23</v>
      </c>
      <c r="G41" s="239">
        <f t="shared" si="1"/>
        <v>6</v>
      </c>
      <c r="H41" s="239">
        <f t="shared" si="2"/>
        <v>-5.2499999999999991</v>
      </c>
      <c r="I41" s="240">
        <f t="shared" si="3"/>
        <v>-1</v>
      </c>
      <c r="J41" s="240">
        <f t="shared" si="4"/>
        <v>-1.02</v>
      </c>
      <c r="K41" s="238">
        <f t="shared" si="5"/>
        <v>40863</v>
      </c>
      <c r="L41" s="238">
        <f t="shared" si="6"/>
        <v>40867</v>
      </c>
      <c r="M41">
        <v>37</v>
      </c>
      <c r="N41">
        <f t="shared" si="8"/>
        <v>16</v>
      </c>
      <c r="O41" s="73">
        <f>INDEX('OBS data INSIDE'!$E$58:$T$58,1,N41)+$Z$2</f>
        <v>40867</v>
      </c>
      <c r="P41" s="73">
        <f>INDEX('OBS data INSIDE'!$E$58:$T$58,1,N41-1)+$Z$2</f>
        <v>40863</v>
      </c>
      <c r="Q41" s="190">
        <f t="shared" si="7"/>
        <v>4</v>
      </c>
      <c r="R41" s="136" t="s">
        <v>186</v>
      </c>
      <c r="S41" s="191" t="s">
        <v>402</v>
      </c>
      <c r="T41" s="191" t="s">
        <v>409</v>
      </c>
      <c r="U41" s="136" t="s">
        <v>305</v>
      </c>
      <c r="V41" s="140">
        <f t="shared" si="9"/>
        <v>0</v>
      </c>
      <c r="W41" s="173">
        <v>1</v>
      </c>
      <c r="X41">
        <v>0</v>
      </c>
    </row>
    <row r="42" spans="1:24">
      <c r="A42" s="239" t="s">
        <v>186</v>
      </c>
      <c r="B42" s="239" t="s">
        <v>404</v>
      </c>
      <c r="C42" s="138">
        <v>642351.31000000006</v>
      </c>
      <c r="D42" s="138">
        <v>1529391.47</v>
      </c>
      <c r="E42" s="239">
        <f>INDEX('OBS data OUTSIDE'!$E$1:$AA$62,M42,N42)</f>
        <v>2.62</v>
      </c>
      <c r="F42" s="239">
        <f>INDEX('OBS data OUTSIDE'!$E$1:$AA$62,M42,N42-1)</f>
        <v>2.74</v>
      </c>
      <c r="G42" s="239">
        <f t="shared" si="1"/>
        <v>6</v>
      </c>
      <c r="H42" s="239">
        <f t="shared" si="2"/>
        <v>-3.0000000000000027</v>
      </c>
      <c r="I42" s="240">
        <f t="shared" si="3"/>
        <v>0</v>
      </c>
      <c r="J42" s="240">
        <f t="shared" si="4"/>
        <v>-1.62</v>
      </c>
      <c r="K42" s="238">
        <f t="shared" si="5"/>
        <v>40863</v>
      </c>
      <c r="L42" s="238">
        <f t="shared" si="6"/>
        <v>40867</v>
      </c>
      <c r="M42">
        <v>55</v>
      </c>
      <c r="N42">
        <f t="shared" si="8"/>
        <v>16</v>
      </c>
      <c r="O42" s="73">
        <f>INDEX('OBS data OUTSIDE'!$E$58:$T$58,1,N42)+$Z$2</f>
        <v>40867</v>
      </c>
      <c r="P42" s="73">
        <f>INDEX('OBS data OUTSIDE'!$E$58:$T$58,1,N42-1)+$Z$2</f>
        <v>40863</v>
      </c>
      <c r="Q42" s="190">
        <f t="shared" si="7"/>
        <v>4</v>
      </c>
      <c r="R42" s="136" t="s">
        <v>186</v>
      </c>
      <c r="S42" s="191" t="s">
        <v>404</v>
      </c>
      <c r="T42" s="191" t="s">
        <v>408</v>
      </c>
      <c r="U42" s="136" t="s">
        <v>305</v>
      </c>
      <c r="V42" s="218">
        <f t="shared" si="9"/>
        <v>0</v>
      </c>
      <c r="W42" s="173">
        <v>1</v>
      </c>
      <c r="X42">
        <v>1</v>
      </c>
    </row>
    <row r="43" spans="1:24">
      <c r="A43" s="239" t="s">
        <v>237</v>
      </c>
      <c r="B43" s="239" t="s">
        <v>226</v>
      </c>
      <c r="C43" s="138">
        <v>645833.16</v>
      </c>
      <c r="D43" s="138">
        <v>1520599.99</v>
      </c>
      <c r="E43" s="239">
        <f>INDEX('OBS data INSIDE'!$E$1:$AA$62,M43,N43)</f>
        <v>1.5549999999999999</v>
      </c>
      <c r="F43" s="239">
        <f>INDEX('OBS data INSIDE'!$E$1:$AA$62,M43,N43-1)</f>
        <v>1.7149999999999999</v>
      </c>
      <c r="G43" s="239">
        <f t="shared" si="1"/>
        <v>6</v>
      </c>
      <c r="H43" s="239">
        <f t="shared" si="2"/>
        <v>-3.9999999999999982</v>
      </c>
      <c r="I43" s="240">
        <f t="shared" si="3"/>
        <v>0</v>
      </c>
      <c r="J43" s="240">
        <f t="shared" si="4"/>
        <v>-0.55499999999999994</v>
      </c>
      <c r="K43" s="238">
        <f t="shared" si="5"/>
        <v>40863</v>
      </c>
      <c r="L43" s="238">
        <f t="shared" si="6"/>
        <v>40867</v>
      </c>
      <c r="M43">
        <v>38</v>
      </c>
      <c r="N43">
        <f t="shared" si="8"/>
        <v>16</v>
      </c>
      <c r="O43" s="73">
        <f>INDEX('OBS data INSIDE'!$E$58:$T$58,1,N43)+$Z$2</f>
        <v>40867</v>
      </c>
      <c r="P43" s="73">
        <f>INDEX('OBS data INSIDE'!$E$58:$T$58,1,N43-1)+$Z$2</f>
        <v>40863</v>
      </c>
      <c r="Q43" s="190">
        <f t="shared" si="7"/>
        <v>4</v>
      </c>
      <c r="R43" s="136" t="s">
        <v>237</v>
      </c>
      <c r="S43" s="136" t="s">
        <v>226</v>
      </c>
      <c r="T43" s="191" t="s">
        <v>239</v>
      </c>
      <c r="U43" s="136" t="s">
        <v>239</v>
      </c>
      <c r="V43" s="140">
        <f t="shared" si="9"/>
        <v>0</v>
      </c>
      <c r="W43" s="173">
        <v>1</v>
      </c>
      <c r="X43">
        <v>0</v>
      </c>
    </row>
    <row r="44" spans="1:24">
      <c r="A44" s="239" t="s">
        <v>188</v>
      </c>
      <c r="B44" s="239" t="s">
        <v>227</v>
      </c>
      <c r="C44" s="138">
        <v>653973.03</v>
      </c>
      <c r="D44" s="138">
        <v>1515642.52</v>
      </c>
      <c r="E44" s="239">
        <f>INDEX('OBS data INSIDE'!$E$1:$AA$62,M44,N44)</f>
        <v>1.1399999999999999</v>
      </c>
      <c r="F44" s="239">
        <f>INDEX('OBS data INSIDE'!$E$1:$AA$62,M44,N44-1)</f>
        <v>1.04</v>
      </c>
      <c r="G44" s="239">
        <f t="shared" si="1"/>
        <v>1</v>
      </c>
      <c r="H44" s="239">
        <f t="shared" si="2"/>
        <v>2.4999999999999964</v>
      </c>
      <c r="I44" s="240">
        <f t="shared" si="3"/>
        <v>2</v>
      </c>
      <c r="J44" s="240">
        <f t="shared" si="4"/>
        <v>0.8600000000000001</v>
      </c>
      <c r="K44" s="238">
        <f t="shared" si="5"/>
        <v>40863</v>
      </c>
      <c r="L44" s="238">
        <f t="shared" si="6"/>
        <v>40867</v>
      </c>
      <c r="M44">
        <v>39</v>
      </c>
      <c r="N44">
        <f t="shared" si="8"/>
        <v>16</v>
      </c>
      <c r="O44" s="73">
        <f>INDEX('OBS data INSIDE'!$E$58:$T$58,1,N44)+$Z$2</f>
        <v>40867</v>
      </c>
      <c r="P44" s="73">
        <f>INDEX('OBS data INSIDE'!$E$58:$T$58,1,N44-1)+$Z$2</f>
        <v>40863</v>
      </c>
      <c r="Q44" s="190">
        <f t="shared" si="7"/>
        <v>4</v>
      </c>
      <c r="R44" s="136" t="s">
        <v>188</v>
      </c>
      <c r="S44" s="136" t="s">
        <v>227</v>
      </c>
      <c r="T44" s="136" t="s">
        <v>311</v>
      </c>
      <c r="U44" s="136" t="s">
        <v>311</v>
      </c>
      <c r="V44" s="140">
        <f t="shared" si="9"/>
        <v>0</v>
      </c>
      <c r="W44" s="173">
        <v>2</v>
      </c>
      <c r="X44">
        <v>0</v>
      </c>
    </row>
    <row r="45" spans="1:24">
      <c r="A45" s="239" t="s">
        <v>189</v>
      </c>
      <c r="B45" s="239" t="s">
        <v>228</v>
      </c>
      <c r="C45" s="138">
        <v>649159.31999999995</v>
      </c>
      <c r="D45" s="138">
        <v>1513890.33</v>
      </c>
      <c r="E45" s="239">
        <f>INDEX('OBS data INSIDE'!$E$1:$AA$62,M45,N45)</f>
        <v>1.21</v>
      </c>
      <c r="F45" s="239">
        <f>INDEX('OBS data INSIDE'!$E$1:$AA$62,M45,N45-1)</f>
        <v>1.25</v>
      </c>
      <c r="G45" s="239">
        <f t="shared" si="1"/>
        <v>2</v>
      </c>
      <c r="H45" s="239">
        <f t="shared" si="2"/>
        <v>-1.0000000000000009</v>
      </c>
      <c r="I45" s="240">
        <f t="shared" si="3"/>
        <v>1</v>
      </c>
      <c r="J45" s="240">
        <f t="shared" si="4"/>
        <v>0.79</v>
      </c>
      <c r="K45" s="238">
        <f t="shared" si="5"/>
        <v>40863</v>
      </c>
      <c r="L45" s="238">
        <f t="shared" si="6"/>
        <v>40867</v>
      </c>
      <c r="M45">
        <v>40</v>
      </c>
      <c r="N45">
        <f t="shared" si="8"/>
        <v>16</v>
      </c>
      <c r="O45" s="73">
        <f>INDEX('OBS data INSIDE'!$E$58:$T$58,1,N45)+$Z$2</f>
        <v>40867</v>
      </c>
      <c r="P45" s="73">
        <f>INDEX('OBS data INSIDE'!$E$58:$T$58,1,N45-1)+$Z$2</f>
        <v>40863</v>
      </c>
      <c r="Q45" s="190">
        <f t="shared" si="7"/>
        <v>4</v>
      </c>
      <c r="R45" s="136" t="s">
        <v>189</v>
      </c>
      <c r="S45" s="136" t="s">
        <v>228</v>
      </c>
      <c r="T45" s="136" t="s">
        <v>327</v>
      </c>
      <c r="U45" s="136" t="s">
        <v>306</v>
      </c>
      <c r="V45" s="140">
        <f t="shared" si="9"/>
        <v>0</v>
      </c>
      <c r="W45" s="173">
        <v>2</v>
      </c>
      <c r="X45">
        <v>0</v>
      </c>
    </row>
    <row r="46" spans="1:24">
      <c r="A46" s="239" t="s">
        <v>190</v>
      </c>
      <c r="B46" s="239" t="s">
        <v>229</v>
      </c>
      <c r="C46" s="138">
        <v>644256.9</v>
      </c>
      <c r="D46" s="138">
        <v>1512206.37</v>
      </c>
      <c r="E46" s="239">
        <f>INDEX('OBS data INSIDE'!$E$1:$AA$62,M46,N46)</f>
        <v>1.41</v>
      </c>
      <c r="F46" s="239">
        <f>INDEX('OBS data INSIDE'!$E$1:$AA$62,M46,N46-1)</f>
        <v>1.41</v>
      </c>
      <c r="G46" s="239">
        <f t="shared" si="1"/>
        <v>6</v>
      </c>
      <c r="H46" s="239">
        <f t="shared" si="2"/>
        <v>0</v>
      </c>
      <c r="I46" s="240">
        <f t="shared" si="3"/>
        <v>1</v>
      </c>
      <c r="J46" s="240">
        <f t="shared" si="4"/>
        <v>-0.40999999999999992</v>
      </c>
      <c r="K46" s="238">
        <f t="shared" si="5"/>
        <v>40863</v>
      </c>
      <c r="L46" s="238">
        <f t="shared" si="6"/>
        <v>40867</v>
      </c>
      <c r="M46">
        <v>41</v>
      </c>
      <c r="N46">
        <f t="shared" si="8"/>
        <v>16</v>
      </c>
      <c r="O46" s="73">
        <f>INDEX('OBS data INSIDE'!$E$58:$T$58,1,N46)+$Z$2</f>
        <v>40867</v>
      </c>
      <c r="P46" s="73">
        <f>INDEX('OBS data INSIDE'!$E$58:$T$58,1,N46-1)+$Z$2</f>
        <v>40863</v>
      </c>
      <c r="Q46" s="190">
        <f t="shared" si="7"/>
        <v>4</v>
      </c>
      <c r="R46" s="136" t="s">
        <v>190</v>
      </c>
      <c r="S46" s="136" t="s">
        <v>229</v>
      </c>
      <c r="T46" s="136" t="s">
        <v>185</v>
      </c>
      <c r="U46" s="136" t="s">
        <v>185</v>
      </c>
      <c r="V46" s="140">
        <f t="shared" si="9"/>
        <v>0</v>
      </c>
      <c r="W46" s="173">
        <v>1</v>
      </c>
      <c r="X46">
        <v>0</v>
      </c>
    </row>
    <row r="47" spans="1:24">
      <c r="A47" s="239" t="s">
        <v>187</v>
      </c>
      <c r="B47" s="239" t="s">
        <v>230</v>
      </c>
      <c r="C47" s="138">
        <v>653891.16</v>
      </c>
      <c r="D47" s="138">
        <v>1519501.64</v>
      </c>
      <c r="E47" s="239">
        <f>INDEX('OBS data INSIDE'!$E$1:$AA$62,M47,N47)</f>
        <v>1.2</v>
      </c>
      <c r="F47" s="239">
        <f>INDEX('OBS data INSIDE'!$E$1:$AA$62,M47,N47-1)</f>
        <v>1.2</v>
      </c>
      <c r="G47" s="239">
        <f t="shared" si="1"/>
        <v>2</v>
      </c>
      <c r="H47" s="239">
        <f t="shared" si="2"/>
        <v>0</v>
      </c>
      <c r="I47" s="240">
        <f t="shared" si="3"/>
        <v>1</v>
      </c>
      <c r="J47" s="240">
        <f t="shared" si="4"/>
        <v>0.8</v>
      </c>
      <c r="K47" s="238">
        <f t="shared" si="5"/>
        <v>40863</v>
      </c>
      <c r="L47" s="238">
        <f t="shared" si="6"/>
        <v>40867</v>
      </c>
      <c r="M47">
        <v>42</v>
      </c>
      <c r="N47">
        <f t="shared" si="8"/>
        <v>16</v>
      </c>
      <c r="O47" s="73">
        <f>INDEX('OBS data INSIDE'!$E$58:$T$58,1,N47)+$Z$2</f>
        <v>40867</v>
      </c>
      <c r="P47" s="73">
        <f>INDEX('OBS data INSIDE'!$E$58:$T$58,1,N47-1)+$Z$2</f>
        <v>40863</v>
      </c>
      <c r="Q47" s="190">
        <f t="shared" si="7"/>
        <v>4</v>
      </c>
      <c r="R47" s="136" t="s">
        <v>187</v>
      </c>
      <c r="S47" s="136" t="s">
        <v>230</v>
      </c>
      <c r="T47" s="136" t="s">
        <v>317</v>
      </c>
      <c r="U47" s="136" t="s">
        <v>307</v>
      </c>
      <c r="V47" s="140">
        <f t="shared" si="9"/>
        <v>0</v>
      </c>
      <c r="W47" s="173">
        <v>2</v>
      </c>
      <c r="X47">
        <v>0</v>
      </c>
    </row>
    <row r="48" spans="1:24">
      <c r="A48" s="239" t="s">
        <v>191</v>
      </c>
      <c r="B48" s="239" t="s">
        <v>231</v>
      </c>
      <c r="C48" s="138">
        <v>654175.62</v>
      </c>
      <c r="D48" s="138">
        <v>1501198.81</v>
      </c>
      <c r="E48" s="239">
        <f>INDEX('OBS data OUTSIDE'!$E$1:$AA$62,M48,N48)</f>
        <v>0.93</v>
      </c>
      <c r="F48" s="239">
        <f>INDEX('OBS data OUTSIDE'!$E$1:$AA$62,M48,N48-1)</f>
        <v>1</v>
      </c>
      <c r="G48" s="239">
        <f t="shared" si="1"/>
        <v>5</v>
      </c>
      <c r="H48" s="239">
        <f t="shared" si="2"/>
        <v>-1.7499999999999987</v>
      </c>
      <c r="I48" s="240">
        <f t="shared" si="3"/>
        <v>0</v>
      </c>
      <c r="J48" s="240">
        <f t="shared" si="4"/>
        <v>6.9999999999999951E-2</v>
      </c>
      <c r="K48" s="238">
        <f t="shared" si="5"/>
        <v>40863</v>
      </c>
      <c r="L48" s="238">
        <f t="shared" si="6"/>
        <v>40867</v>
      </c>
      <c r="M48">
        <v>43</v>
      </c>
      <c r="N48">
        <f t="shared" si="8"/>
        <v>16</v>
      </c>
      <c r="O48" s="73">
        <f>INDEX('OBS data OUTSIDE'!$E$58:$T$58,1,N48)+$Z$2</f>
        <v>40867</v>
      </c>
      <c r="P48" s="73">
        <f>INDEX('OBS data OUTSIDE'!$E$58:$T$58,1,N48-1)+$Z$2</f>
        <v>40863</v>
      </c>
      <c r="Q48" s="190">
        <f t="shared" si="7"/>
        <v>4</v>
      </c>
      <c r="R48" s="221" t="s">
        <v>191</v>
      </c>
      <c r="S48" s="221" t="s">
        <v>231</v>
      </c>
      <c r="T48" s="221" t="s">
        <v>332</v>
      </c>
      <c r="U48" s="221" t="s">
        <v>195</v>
      </c>
      <c r="V48" s="218">
        <f t="shared" si="9"/>
        <v>0</v>
      </c>
      <c r="W48" s="173">
        <v>1</v>
      </c>
      <c r="X48">
        <v>1</v>
      </c>
    </row>
    <row r="49" spans="1:24">
      <c r="A49" s="239" t="s">
        <v>192</v>
      </c>
      <c r="B49" s="239" t="s">
        <v>238</v>
      </c>
      <c r="C49" s="138">
        <v>650434.1</v>
      </c>
      <c r="D49" s="138">
        <v>1504752.75</v>
      </c>
      <c r="E49" s="239">
        <f>INDEX('OBS data OUTSIDE'!$E$1:$AA$62,M49,N49)</f>
        <v>0.65</v>
      </c>
      <c r="F49" s="239">
        <f>INDEX('OBS data OUTSIDE'!$E$1:$AA$62,M49,N49-1)</f>
        <v>0.68</v>
      </c>
      <c r="G49" s="239">
        <f t="shared" si="1"/>
        <v>3</v>
      </c>
      <c r="H49" s="239">
        <f t="shared" si="2"/>
        <v>-0.75000000000000067</v>
      </c>
      <c r="I49" s="240">
        <f t="shared" si="3"/>
        <v>1</v>
      </c>
      <c r="J49" s="240">
        <f t="shared" si="4"/>
        <v>0.35</v>
      </c>
      <c r="K49" s="238">
        <f t="shared" si="5"/>
        <v>40863</v>
      </c>
      <c r="L49" s="238">
        <f t="shared" si="6"/>
        <v>40867</v>
      </c>
      <c r="M49">
        <v>44</v>
      </c>
      <c r="N49">
        <f t="shared" si="8"/>
        <v>16</v>
      </c>
      <c r="O49" s="73">
        <f>INDEX('OBS data OUTSIDE'!$E$58:$T$58,1,N49)+$Z$2</f>
        <v>40867</v>
      </c>
      <c r="P49" s="73">
        <f>INDEX('OBS data OUTSIDE'!$E$58:$T$58,1,N49-1)+$Z$2</f>
        <v>40863</v>
      </c>
      <c r="Q49" s="190">
        <f t="shared" si="7"/>
        <v>4</v>
      </c>
      <c r="R49" s="137" t="s">
        <v>192</v>
      </c>
      <c r="S49" s="136" t="s">
        <v>238</v>
      </c>
      <c r="T49" s="137" t="s">
        <v>193</v>
      </c>
      <c r="U49" s="137" t="s">
        <v>193</v>
      </c>
      <c r="V49" s="218">
        <f t="shared" si="9"/>
        <v>0</v>
      </c>
      <c r="W49" s="173">
        <v>1</v>
      </c>
      <c r="X49">
        <v>1</v>
      </c>
    </row>
    <row r="50" spans="1:24">
      <c r="A50" s="239" t="s">
        <v>246</v>
      </c>
      <c r="B50" s="239" t="s">
        <v>247</v>
      </c>
      <c r="C50" s="138">
        <v>658423.97</v>
      </c>
      <c r="D50" s="138">
        <v>1519726.78</v>
      </c>
      <c r="E50" s="239">
        <f>INDEX('OBS data INSIDE'!$E$1:$AA$62,M50,N50)</f>
        <v>1.27</v>
      </c>
      <c r="F50" s="239">
        <f>INDEX('OBS data INSIDE'!$E$1:$AA$62,M50,N50-1)</f>
        <v>1.47</v>
      </c>
      <c r="G50" s="239">
        <f t="shared" si="1"/>
        <v>6</v>
      </c>
      <c r="H50" s="239">
        <f t="shared" si="2"/>
        <v>-4.9999999999999991</v>
      </c>
      <c r="I50" s="240">
        <f t="shared" si="3"/>
        <v>0</v>
      </c>
      <c r="J50" s="240">
        <f t="shared" si="4"/>
        <v>-0.27</v>
      </c>
      <c r="K50" s="238">
        <f t="shared" si="5"/>
        <v>40863</v>
      </c>
      <c r="L50" s="238">
        <f t="shared" si="6"/>
        <v>40867</v>
      </c>
      <c r="M50">
        <v>45</v>
      </c>
      <c r="N50">
        <f t="shared" si="8"/>
        <v>16</v>
      </c>
      <c r="O50" s="73">
        <f>INDEX('OBS data INSIDE'!$E$58:$T$58,1,N50)+$Z$2</f>
        <v>40867</v>
      </c>
      <c r="P50" s="73">
        <f>INDEX('OBS data INSIDE'!$E$58:$T$58,1,N50-1)+$Z$2</f>
        <v>40863</v>
      </c>
      <c r="Q50" s="190">
        <f t="shared" si="7"/>
        <v>4</v>
      </c>
      <c r="R50" s="136" t="s">
        <v>246</v>
      </c>
      <c r="S50" s="136" t="s">
        <v>247</v>
      </c>
      <c r="T50" s="136" t="s">
        <v>333</v>
      </c>
      <c r="U50" s="136" t="s">
        <v>248</v>
      </c>
      <c r="V50" s="140">
        <f t="shared" si="9"/>
        <v>0</v>
      </c>
      <c r="W50" s="173">
        <v>1</v>
      </c>
      <c r="X50">
        <v>0</v>
      </c>
    </row>
    <row r="51" spans="1:24">
      <c r="A51" s="235"/>
      <c r="B51" s="235"/>
      <c r="C51" s="236"/>
      <c r="D51" s="236"/>
      <c r="E51" s="236"/>
      <c r="F51" s="236"/>
      <c r="G51" s="236"/>
      <c r="H51" s="238"/>
      <c r="I51" s="238"/>
      <c r="J51" s="238"/>
      <c r="K51" s="238"/>
    </row>
    <row r="52" spans="1:24">
      <c r="A52" s="235"/>
      <c r="B52" s="235"/>
      <c r="C52" s="236"/>
      <c r="D52" s="236"/>
      <c r="E52" s="236"/>
      <c r="F52" s="236"/>
      <c r="G52" s="236"/>
      <c r="H52" s="238"/>
      <c r="I52" s="238"/>
      <c r="J52" s="238"/>
      <c r="K52" s="238"/>
    </row>
    <row r="53" spans="1:24">
      <c r="A53" s="235"/>
      <c r="B53" s="235"/>
      <c r="C53" s="236"/>
      <c r="D53" s="236"/>
      <c r="E53" s="236"/>
      <c r="F53" s="236"/>
      <c r="G53" s="236"/>
      <c r="H53" s="238"/>
      <c r="I53" s="238"/>
      <c r="J53" s="238"/>
      <c r="K53" s="238"/>
    </row>
    <row r="54" spans="1:24">
      <c r="A54" s="235"/>
      <c r="B54" s="235"/>
      <c r="C54" s="236"/>
      <c r="D54" s="236"/>
      <c r="E54" s="236"/>
      <c r="F54" s="236"/>
      <c r="G54" s="236"/>
      <c r="H54" s="238"/>
      <c r="I54" s="238"/>
      <c r="J54" s="238"/>
      <c r="K54" s="238"/>
    </row>
    <row r="55" spans="1:24">
      <c r="A55" s="235"/>
      <c r="B55" s="235"/>
      <c r="C55" s="236"/>
      <c r="D55" s="236"/>
      <c r="E55" s="236"/>
      <c r="F55" s="236"/>
      <c r="G55" s="236"/>
      <c r="H55" s="238"/>
      <c r="I55" s="238"/>
      <c r="J55" s="238"/>
      <c r="K55" s="238"/>
    </row>
    <row r="56" spans="1:24">
      <c r="A56" s="235"/>
      <c r="B56" s="235"/>
      <c r="C56" s="236"/>
      <c r="D56" s="236"/>
      <c r="E56" s="236"/>
      <c r="F56" s="236"/>
      <c r="G56" s="236"/>
      <c r="H56" s="238"/>
      <c r="I56" s="238"/>
      <c r="J56" s="238"/>
      <c r="K56" s="238"/>
    </row>
  </sheetData>
  <autoFilter ref="A1:X50">
    <filterColumn colId="9"/>
  </autoFilter>
  <sortState ref="A2:J50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0"/>
  <sheetViews>
    <sheetView topLeftCell="A27" workbookViewId="0">
      <selection activeCell="A2" sqref="A2:N50"/>
    </sheetView>
  </sheetViews>
  <sheetFormatPr defaultRowHeight="23.25"/>
  <cols>
    <col min="10" max="11" width="10.140625" bestFit="1" customWidth="1"/>
  </cols>
  <sheetData>
    <row r="1" spans="1:14">
      <c r="A1" t="str">
        <f>'time-series'!A1</f>
        <v>StaBMA</v>
      </c>
      <c r="B1" t="str">
        <f>'time-series'!B1</f>
        <v>Sta</v>
      </c>
      <c r="C1" t="str">
        <f>'time-series'!C1</f>
        <v>UTM_X</v>
      </c>
      <c r="D1" t="str">
        <f>'time-series'!D1</f>
        <v>UTM_Y</v>
      </c>
      <c r="E1" t="str">
        <f>'time-series'!E1</f>
        <v>WL</v>
      </c>
      <c r="F1" t="str">
        <f>'time-series'!F1</f>
        <v>WLP</v>
      </c>
      <c r="G1" t="str">
        <f>'time-series'!G1</f>
        <v>Status</v>
      </c>
      <c r="H1" t="str">
        <f>'time-series'!H1</f>
        <v>Rate</v>
      </c>
      <c r="I1" t="str">
        <f>'time-series'!I1</f>
        <v>TREND</v>
      </c>
      <c r="J1" t="str">
        <f>'time-series'!K1</f>
        <v>STARTT</v>
      </c>
      <c r="K1" t="str">
        <f>'time-series'!L1</f>
        <v>ENDT</v>
      </c>
      <c r="L1" t="str">
        <f>'time-series'!N1</f>
        <v>Date</v>
      </c>
      <c r="M1" t="str">
        <f>'time-series'!Q1</f>
        <v>DUR</v>
      </c>
      <c r="N1" t="str">
        <f>'time-series'!W1</f>
        <v>BANK</v>
      </c>
    </row>
    <row r="2" spans="1:14">
      <c r="A2" t="str">
        <f>'time-series'!A2</f>
        <v>E03</v>
      </c>
      <c r="B2" t="str">
        <f>'time-series'!B2</f>
        <v>E1</v>
      </c>
      <c r="C2">
        <f>'time-series'!C2</f>
        <v>687636.15</v>
      </c>
      <c r="D2">
        <f>'time-series'!D2</f>
        <v>1533223.8</v>
      </c>
      <c r="E2">
        <f>'time-series'!E2</f>
        <v>1.79</v>
      </c>
      <c r="F2">
        <f>'time-series'!F2</f>
        <v>1.88</v>
      </c>
      <c r="G2">
        <f>'time-series'!G2</f>
        <v>4</v>
      </c>
      <c r="H2">
        <f>'time-series'!H2</f>
        <v>-2.2499999999999964</v>
      </c>
      <c r="I2">
        <f>'time-series'!I2</f>
        <v>0</v>
      </c>
      <c r="J2" s="73">
        <f>'time-series'!K2</f>
        <v>40863</v>
      </c>
      <c r="K2" s="73">
        <f>'time-series'!L2</f>
        <v>40867</v>
      </c>
      <c r="L2">
        <f>'time-series'!N2</f>
        <v>16</v>
      </c>
      <c r="M2">
        <f>'time-series'!Q2</f>
        <v>4</v>
      </c>
      <c r="N2">
        <f>'time-series'!W2</f>
        <v>2</v>
      </c>
    </row>
    <row r="3" spans="1:14">
      <c r="A3" t="str">
        <f>'time-series'!A3</f>
        <v>E19</v>
      </c>
      <c r="B3" t="str">
        <f>'time-series'!B3</f>
        <v>E10</v>
      </c>
      <c r="C3">
        <f>'time-series'!C3</f>
        <v>672695.38</v>
      </c>
      <c r="D3">
        <f>'time-series'!D3</f>
        <v>1519614.21</v>
      </c>
      <c r="E3">
        <f>'time-series'!E3</f>
        <v>-0.09</v>
      </c>
      <c r="F3">
        <f>'time-series'!F3</f>
        <v>-0.08</v>
      </c>
      <c r="G3">
        <f>'time-series'!G3</f>
        <v>1</v>
      </c>
      <c r="H3">
        <f>'time-series'!H3</f>
        <v>-0.24999999999999989</v>
      </c>
      <c r="I3">
        <f>'time-series'!I3</f>
        <v>1</v>
      </c>
      <c r="J3" s="73">
        <f>'time-series'!K3</f>
        <v>40863</v>
      </c>
      <c r="K3" s="73">
        <f>'time-series'!L3</f>
        <v>40867</v>
      </c>
      <c r="L3">
        <f>'time-series'!N3</f>
        <v>16</v>
      </c>
      <c r="M3">
        <f>'time-series'!Q3</f>
        <v>4</v>
      </c>
      <c r="N3">
        <f>'time-series'!W3</f>
        <v>1</v>
      </c>
    </row>
    <row r="4" spans="1:14">
      <c r="A4" t="str">
        <f>'time-series'!A4</f>
        <v>E22</v>
      </c>
      <c r="B4" t="str">
        <f>'time-series'!B4</f>
        <v>E11</v>
      </c>
      <c r="C4">
        <f>'time-series'!C4</f>
        <v>682471.21</v>
      </c>
      <c r="D4">
        <f>'time-series'!D4</f>
        <v>1517904.06</v>
      </c>
      <c r="E4">
        <f>'time-series'!E4</f>
        <v>0.4</v>
      </c>
      <c r="F4">
        <f>'time-series'!F4</f>
        <v>0.45</v>
      </c>
      <c r="G4">
        <f>'time-series'!G4</f>
        <v>1</v>
      </c>
      <c r="H4">
        <f>'time-series'!H4</f>
        <v>-1.2499999999999998</v>
      </c>
      <c r="I4">
        <f>'time-series'!I4</f>
        <v>0</v>
      </c>
      <c r="J4" s="73">
        <f>'time-series'!K4</f>
        <v>40863</v>
      </c>
      <c r="K4" s="73">
        <f>'time-series'!L4</f>
        <v>40867</v>
      </c>
      <c r="L4">
        <f>'time-series'!N4</f>
        <v>16</v>
      </c>
      <c r="M4">
        <f>'time-series'!Q4</f>
        <v>4</v>
      </c>
      <c r="N4">
        <f>'time-series'!W4</f>
        <v>2</v>
      </c>
    </row>
    <row r="5" spans="1:14">
      <c r="A5" t="str">
        <f>'time-series'!A5</f>
        <v>E24</v>
      </c>
      <c r="B5" t="str">
        <f>'time-series'!B5</f>
        <v>E12</v>
      </c>
      <c r="C5">
        <f>'time-series'!C5</f>
        <v>678077.45</v>
      </c>
      <c r="D5">
        <f>'time-series'!D5</f>
        <v>1516719.23</v>
      </c>
      <c r="E5">
        <f>'time-series'!E5</f>
        <v>0.23</v>
      </c>
      <c r="F5">
        <f>'time-series'!F5</f>
        <v>0.27</v>
      </c>
      <c r="G5">
        <f>'time-series'!G5</f>
        <v>1</v>
      </c>
      <c r="H5">
        <f>'time-series'!H5</f>
        <v>-1.0000000000000002</v>
      </c>
      <c r="I5">
        <f>'time-series'!I5</f>
        <v>1</v>
      </c>
      <c r="J5" s="73">
        <f>'time-series'!K5</f>
        <v>40863</v>
      </c>
      <c r="K5" s="73">
        <f>'time-series'!L5</f>
        <v>40867</v>
      </c>
      <c r="L5">
        <f>'time-series'!N5</f>
        <v>16</v>
      </c>
      <c r="M5">
        <f>'time-series'!Q5</f>
        <v>4</v>
      </c>
      <c r="N5">
        <f>'time-series'!W5</f>
        <v>2</v>
      </c>
    </row>
    <row r="6" spans="1:14">
      <c r="A6" t="str">
        <f>'time-series'!A6</f>
        <v>E26</v>
      </c>
      <c r="B6" t="str">
        <f>'time-series'!B6</f>
        <v>E13</v>
      </c>
      <c r="C6">
        <f>'time-series'!C6</f>
        <v>672842.67</v>
      </c>
      <c r="D6">
        <f>'time-series'!D6</f>
        <v>1516297.8</v>
      </c>
      <c r="E6">
        <f>'time-series'!E6</f>
        <v>-0.24</v>
      </c>
      <c r="F6">
        <f>'time-series'!F6</f>
        <v>-0.32</v>
      </c>
      <c r="G6">
        <f>'time-series'!G6</f>
        <v>1</v>
      </c>
      <c r="H6">
        <f>'time-series'!H6</f>
        <v>2.0000000000000004</v>
      </c>
      <c r="I6">
        <f>'time-series'!I6</f>
        <v>2</v>
      </c>
      <c r="J6" s="73">
        <f>'time-series'!K6</f>
        <v>40863</v>
      </c>
      <c r="K6" s="73">
        <f>'time-series'!L6</f>
        <v>40867</v>
      </c>
      <c r="L6">
        <f>'time-series'!N6</f>
        <v>16</v>
      </c>
      <c r="M6">
        <f>'time-series'!Q6</f>
        <v>4</v>
      </c>
      <c r="N6">
        <f>'time-series'!W6</f>
        <v>2</v>
      </c>
    </row>
    <row r="7" spans="1:14">
      <c r="A7" t="str">
        <f>'time-series'!A7</f>
        <v>E09</v>
      </c>
      <c r="B7" t="str">
        <f>'time-series'!B7</f>
        <v>E14</v>
      </c>
      <c r="C7">
        <f>'time-series'!C7</f>
        <v>691300.7</v>
      </c>
      <c r="D7">
        <f>'time-series'!D7</f>
        <v>1526366.94</v>
      </c>
      <c r="E7">
        <f>'time-series'!E7</f>
        <v>1.28</v>
      </c>
      <c r="F7">
        <f>'time-series'!F7</f>
        <v>1.3800000000000001</v>
      </c>
      <c r="G7">
        <f>'time-series'!G7</f>
        <v>2</v>
      </c>
      <c r="H7">
        <f>'time-series'!H7</f>
        <v>-2.5000000000000022</v>
      </c>
      <c r="I7">
        <f>'time-series'!I7</f>
        <v>0</v>
      </c>
      <c r="J7" s="73">
        <f>'time-series'!K7</f>
        <v>40863</v>
      </c>
      <c r="K7" s="73">
        <f>'time-series'!L7</f>
        <v>40867</v>
      </c>
      <c r="L7">
        <f>'time-series'!N7</f>
        <v>16</v>
      </c>
      <c r="M7">
        <f>'time-series'!Q7</f>
        <v>4</v>
      </c>
      <c r="N7">
        <f>'time-series'!W7</f>
        <v>2</v>
      </c>
    </row>
    <row r="8" spans="1:14">
      <c r="A8" t="str">
        <f>'time-series'!A8</f>
        <v>E33</v>
      </c>
      <c r="B8" t="str">
        <f>'time-series'!B8</f>
        <v>E15</v>
      </c>
      <c r="C8">
        <f>'time-series'!C8</f>
        <v>672225.21</v>
      </c>
      <c r="D8">
        <f>'time-series'!D8</f>
        <v>1509648.39</v>
      </c>
      <c r="E8">
        <f>'time-series'!E8</f>
        <v>-0.96</v>
      </c>
      <c r="F8">
        <f>'time-series'!F8</f>
        <v>-1.02</v>
      </c>
      <c r="G8">
        <f>'time-series'!G8</f>
        <v>1</v>
      </c>
      <c r="H8">
        <f>'time-series'!H8</f>
        <v>1.5000000000000013</v>
      </c>
      <c r="I8">
        <f>'time-series'!I8</f>
        <v>2</v>
      </c>
      <c r="J8" s="73">
        <f>'time-series'!K8</f>
        <v>40863</v>
      </c>
      <c r="K8" s="73">
        <f>'time-series'!L8</f>
        <v>40867</v>
      </c>
      <c r="L8">
        <f>'time-series'!N8</f>
        <v>16</v>
      </c>
      <c r="M8">
        <f>'time-series'!Q8</f>
        <v>4</v>
      </c>
      <c r="N8">
        <f>'time-series'!W8</f>
        <v>1</v>
      </c>
    </row>
    <row r="9" spans="1:14">
      <c r="A9" t="str">
        <f>'time-series'!A9</f>
        <v>E31</v>
      </c>
      <c r="B9" t="str">
        <f>'time-series'!B9</f>
        <v>E16</v>
      </c>
      <c r="C9">
        <f>'time-series'!C9</f>
        <v>671631.59</v>
      </c>
      <c r="D9">
        <f>'time-series'!D9</f>
        <v>1512362.07</v>
      </c>
      <c r="E9">
        <f>'time-series'!E9</f>
        <v>-0.35</v>
      </c>
      <c r="F9">
        <f>'time-series'!F9</f>
        <v>-0.42</v>
      </c>
      <c r="G9">
        <f>'time-series'!G9</f>
        <v>1</v>
      </c>
      <c r="H9">
        <f>'time-series'!H9</f>
        <v>1.7500000000000002</v>
      </c>
      <c r="I9">
        <f>'time-series'!I9</f>
        <v>2</v>
      </c>
      <c r="J9" s="73">
        <f>'time-series'!K9</f>
        <v>40863</v>
      </c>
      <c r="K9" s="73">
        <f>'time-series'!L9</f>
        <v>40867</v>
      </c>
      <c r="L9">
        <f>'time-series'!N9</f>
        <v>16</v>
      </c>
      <c r="M9">
        <f>'time-series'!Q9</f>
        <v>4</v>
      </c>
      <c r="N9">
        <f>'time-series'!W9</f>
        <v>2</v>
      </c>
    </row>
    <row r="10" spans="1:14">
      <c r="A10" t="str">
        <f>'time-series'!A10</f>
        <v>E49</v>
      </c>
      <c r="B10" t="str">
        <f>'time-series'!B10</f>
        <v>E17</v>
      </c>
      <c r="C10">
        <f>'time-series'!C10</f>
        <v>698225.4</v>
      </c>
      <c r="D10">
        <f>'time-series'!D10</f>
        <v>1516340.66</v>
      </c>
      <c r="E10">
        <f>'time-series'!E10</f>
        <v>0.53</v>
      </c>
      <c r="F10">
        <f>'time-series'!F10</f>
        <v>0.66</v>
      </c>
      <c r="G10">
        <f>'time-series'!G10</f>
        <v>1</v>
      </c>
      <c r="H10">
        <f>'time-series'!H10</f>
        <v>-3.25</v>
      </c>
      <c r="I10">
        <f>'time-series'!I10</f>
        <v>0</v>
      </c>
      <c r="J10" s="73">
        <f>'time-series'!K10</f>
        <v>40863</v>
      </c>
      <c r="K10" s="73">
        <f>'time-series'!L10</f>
        <v>40867</v>
      </c>
      <c r="L10">
        <f>'time-series'!N10</f>
        <v>16</v>
      </c>
      <c r="M10">
        <f>'time-series'!Q10</f>
        <v>4</v>
      </c>
      <c r="N10">
        <f>'time-series'!W10</f>
        <v>2</v>
      </c>
    </row>
    <row r="11" spans="1:14">
      <c r="A11" t="str">
        <f>'time-series'!A11</f>
        <v>E50</v>
      </c>
      <c r="B11" t="str">
        <f>'time-series'!B11</f>
        <v>E18</v>
      </c>
      <c r="C11">
        <f>'time-series'!C11</f>
        <v>679899.14</v>
      </c>
      <c r="D11">
        <f>'time-series'!D11</f>
        <v>1512404.09</v>
      </c>
      <c r="E11">
        <f>'time-series'!E11</f>
        <v>0.19</v>
      </c>
      <c r="F11">
        <f>'time-series'!F11</f>
        <v>0.2</v>
      </c>
      <c r="G11">
        <f>'time-series'!G11</f>
        <v>1</v>
      </c>
      <c r="H11">
        <f>'time-series'!H11</f>
        <v>-0.25000000000000022</v>
      </c>
      <c r="I11">
        <f>'time-series'!I11</f>
        <v>1</v>
      </c>
      <c r="J11" s="73">
        <f>'time-series'!K11</f>
        <v>40863</v>
      </c>
      <c r="K11" s="73">
        <f>'time-series'!L11</f>
        <v>40867</v>
      </c>
      <c r="L11">
        <f>'time-series'!N11</f>
        <v>16</v>
      </c>
      <c r="M11">
        <f>'time-series'!Q11</f>
        <v>4</v>
      </c>
      <c r="N11">
        <f>'time-series'!W11</f>
        <v>2</v>
      </c>
    </row>
    <row r="12" spans="1:14">
      <c r="A12" t="str">
        <f>'time-series'!A12</f>
        <v>E48</v>
      </c>
      <c r="B12" t="str">
        <f>'time-series'!B12</f>
        <v>E19</v>
      </c>
      <c r="C12">
        <f>'time-series'!C12</f>
        <v>693835.41</v>
      </c>
      <c r="D12">
        <f>'time-series'!D12</f>
        <v>1518189.15</v>
      </c>
      <c r="E12">
        <f>'time-series'!E12</f>
        <v>0.64</v>
      </c>
      <c r="F12">
        <f>'time-series'!F12</f>
        <v>0.71</v>
      </c>
      <c r="G12">
        <f>'time-series'!G12</f>
        <v>1</v>
      </c>
      <c r="H12">
        <f>'time-series'!H12</f>
        <v>-1.7499999999999987</v>
      </c>
      <c r="I12">
        <f>'time-series'!I12</f>
        <v>0</v>
      </c>
      <c r="J12" s="73">
        <f>'time-series'!K12</f>
        <v>40863</v>
      </c>
      <c r="K12" s="73">
        <f>'time-series'!L12</f>
        <v>40867</v>
      </c>
      <c r="L12">
        <f>'time-series'!N12</f>
        <v>16</v>
      </c>
      <c r="M12">
        <f>'time-series'!Q12</f>
        <v>4</v>
      </c>
      <c r="N12">
        <f>'time-series'!W12</f>
        <v>3</v>
      </c>
    </row>
    <row r="13" spans="1:14">
      <c r="A13" t="str">
        <f>'time-series'!A13</f>
        <v>E11</v>
      </c>
      <c r="B13" t="str">
        <f>'time-series'!B13</f>
        <v>E2</v>
      </c>
      <c r="C13">
        <f>'time-series'!C13</f>
        <v>684210.94</v>
      </c>
      <c r="D13">
        <f>'time-series'!D13</f>
        <v>1525903.94</v>
      </c>
      <c r="E13">
        <f>'time-series'!E13</f>
        <v>0.9</v>
      </c>
      <c r="F13">
        <f>'time-series'!F13</f>
        <v>1</v>
      </c>
      <c r="G13">
        <f>'time-series'!G13</f>
        <v>5</v>
      </c>
      <c r="H13">
        <f>'time-series'!H13</f>
        <v>-2.4999999999999996</v>
      </c>
      <c r="I13">
        <f>'time-series'!I13</f>
        <v>0</v>
      </c>
      <c r="J13" s="73">
        <f>'time-series'!K13</f>
        <v>40863</v>
      </c>
      <c r="K13" s="73">
        <f>'time-series'!L13</f>
        <v>40867</v>
      </c>
      <c r="L13">
        <f>'time-series'!N13</f>
        <v>16</v>
      </c>
      <c r="M13">
        <f>'time-series'!Q13</f>
        <v>4</v>
      </c>
      <c r="N13">
        <f>'time-series'!W13</f>
        <v>1</v>
      </c>
    </row>
    <row r="14" spans="1:14">
      <c r="A14" t="str">
        <f>'time-series'!A14</f>
        <v>E47</v>
      </c>
      <c r="B14" t="str">
        <f>'time-series'!B14</f>
        <v>E20</v>
      </c>
      <c r="C14">
        <f>'time-series'!C14</f>
        <v>698683.41</v>
      </c>
      <c r="D14">
        <f>'time-series'!D14</f>
        <v>1526216.17</v>
      </c>
      <c r="E14">
        <f>'time-series'!E14</f>
        <v>1.1599999999999999</v>
      </c>
      <c r="F14">
        <f>'time-series'!F14</f>
        <v>1.23</v>
      </c>
      <c r="G14">
        <f>'time-series'!G14</f>
        <v>1</v>
      </c>
      <c r="H14">
        <f>'time-series'!H14</f>
        <v>-1.7500000000000016</v>
      </c>
      <c r="I14">
        <f>'time-series'!I14</f>
        <v>0</v>
      </c>
      <c r="J14" s="73">
        <f>'time-series'!K14</f>
        <v>40863</v>
      </c>
      <c r="K14" s="73">
        <f>'time-series'!L14</f>
        <v>40867</v>
      </c>
      <c r="L14">
        <f>'time-series'!N14</f>
        <v>16</v>
      </c>
      <c r="M14">
        <f>'time-series'!Q14</f>
        <v>4</v>
      </c>
      <c r="N14">
        <f>'time-series'!W14</f>
        <v>4</v>
      </c>
    </row>
    <row r="15" spans="1:14">
      <c r="A15" t="str">
        <f>'time-series'!A15</f>
        <v>E07</v>
      </c>
      <c r="B15" t="str">
        <f>'time-series'!B15</f>
        <v>E3</v>
      </c>
      <c r="C15">
        <f>'time-series'!C15</f>
        <v>689424.91</v>
      </c>
      <c r="D15">
        <f>'time-series'!D15</f>
        <v>1528913.37</v>
      </c>
      <c r="E15">
        <f>'time-series'!E15</f>
        <v>1.46</v>
      </c>
      <c r="F15">
        <f>'time-series'!F15</f>
        <v>1.56</v>
      </c>
      <c r="G15">
        <f>'time-series'!G15</f>
        <v>2</v>
      </c>
      <c r="H15">
        <f>'time-series'!H15</f>
        <v>-2.5000000000000022</v>
      </c>
      <c r="I15">
        <f>'time-series'!I15</f>
        <v>0</v>
      </c>
      <c r="J15" s="73">
        <f>'time-series'!K15</f>
        <v>40863</v>
      </c>
      <c r="K15" s="73">
        <f>'time-series'!L15</f>
        <v>40867</v>
      </c>
      <c r="L15">
        <f>'time-series'!N15</f>
        <v>16</v>
      </c>
      <c r="M15">
        <f>'time-series'!Q15</f>
        <v>4</v>
      </c>
      <c r="N15">
        <f>'time-series'!W15</f>
        <v>2</v>
      </c>
    </row>
    <row r="16" spans="1:14">
      <c r="A16" t="str">
        <f>'time-series'!A16</f>
        <v>E34</v>
      </c>
      <c r="B16" t="str">
        <f>'time-series'!B16</f>
        <v>E4</v>
      </c>
      <c r="C16">
        <f>'time-series'!C16</f>
        <v>701405.22</v>
      </c>
      <c r="D16">
        <f>'time-series'!D16</f>
        <v>1533302.92</v>
      </c>
      <c r="E16">
        <f>'time-series'!E16</f>
        <v>1.71</v>
      </c>
      <c r="F16">
        <f>'time-series'!F16</f>
        <v>1.79</v>
      </c>
      <c r="G16">
        <f>'time-series'!G16</f>
        <v>4</v>
      </c>
      <c r="H16">
        <f>'time-series'!H16</f>
        <v>-2.0000000000000018</v>
      </c>
      <c r="I16">
        <f>'time-series'!I16</f>
        <v>0</v>
      </c>
      <c r="J16" s="73">
        <f>'time-series'!K16</f>
        <v>40863</v>
      </c>
      <c r="K16" s="73">
        <f>'time-series'!L16</f>
        <v>40867</v>
      </c>
      <c r="L16">
        <f>'time-series'!N16</f>
        <v>16</v>
      </c>
      <c r="M16">
        <f>'time-series'!Q16</f>
        <v>4</v>
      </c>
      <c r="N16">
        <f>'time-series'!W16</f>
        <v>2</v>
      </c>
    </row>
    <row r="17" spans="1:14">
      <c r="A17" t="str">
        <f>'time-series'!A17</f>
        <v>E43</v>
      </c>
      <c r="B17" t="str">
        <f>'time-series'!B17</f>
        <v>E5</v>
      </c>
      <c r="C17">
        <f>'time-series'!C17</f>
        <v>701545.95</v>
      </c>
      <c r="D17">
        <f>'time-series'!D17</f>
        <v>1534750.77</v>
      </c>
      <c r="E17">
        <f>'time-series'!E17</f>
        <v>1.46</v>
      </c>
      <c r="F17">
        <f>'time-series'!F17</f>
        <v>1.55</v>
      </c>
      <c r="G17">
        <f>'time-series'!G17</f>
        <v>2</v>
      </c>
      <c r="H17">
        <f>'time-series'!H17</f>
        <v>-2.2500000000000018</v>
      </c>
      <c r="I17">
        <f>'time-series'!I17</f>
        <v>0</v>
      </c>
      <c r="J17" s="73">
        <f>'time-series'!K17</f>
        <v>40863</v>
      </c>
      <c r="K17" s="73">
        <f>'time-series'!L17</f>
        <v>40867</v>
      </c>
      <c r="L17">
        <f>'time-series'!N17</f>
        <v>16</v>
      </c>
      <c r="M17">
        <f>'time-series'!Q17</f>
        <v>4</v>
      </c>
      <c r="N17">
        <f>'time-series'!W17</f>
        <v>2</v>
      </c>
    </row>
    <row r="18" spans="1:14">
      <c r="A18" t="str">
        <f>'time-series'!A18</f>
        <v>E21</v>
      </c>
      <c r="B18" t="str">
        <f>'time-series'!B18</f>
        <v>E6</v>
      </c>
      <c r="C18">
        <f>'time-series'!C18</f>
        <v>689389.69</v>
      </c>
      <c r="D18">
        <f>'time-series'!D18</f>
        <v>1517970.64</v>
      </c>
      <c r="E18">
        <f>'time-series'!E18</f>
        <v>0.63</v>
      </c>
      <c r="F18">
        <f>'time-series'!F18</f>
        <v>0.69</v>
      </c>
      <c r="G18">
        <f>'time-series'!G18</f>
        <v>1</v>
      </c>
      <c r="H18">
        <f>'time-series'!H18</f>
        <v>-1.4999999999999987</v>
      </c>
      <c r="I18">
        <f>'time-series'!I18</f>
        <v>0</v>
      </c>
      <c r="J18" s="73">
        <f>'time-series'!K18</f>
        <v>40863</v>
      </c>
      <c r="K18" s="73">
        <f>'time-series'!L18</f>
        <v>40867</v>
      </c>
      <c r="L18">
        <f>'time-series'!N18</f>
        <v>16</v>
      </c>
      <c r="M18">
        <f>'time-series'!Q18</f>
        <v>4</v>
      </c>
      <c r="N18">
        <f>'time-series'!W18</f>
        <v>2</v>
      </c>
    </row>
    <row r="19" spans="1:14">
      <c r="A19" t="str">
        <f>'time-series'!A19</f>
        <v>E32</v>
      </c>
      <c r="B19" t="str">
        <f>'time-series'!B19</f>
        <v>E7</v>
      </c>
      <c r="C19">
        <f>'time-series'!C19</f>
        <v>677602.26</v>
      </c>
      <c r="D19">
        <f>'time-series'!D19</f>
        <v>1510896.73</v>
      </c>
      <c r="E19">
        <f>'time-series'!E19</f>
        <v>-1.28</v>
      </c>
      <c r="F19">
        <f>'time-series'!F19</f>
        <v>-1.28</v>
      </c>
      <c r="G19">
        <f>'time-series'!G19</f>
        <v>1</v>
      </c>
      <c r="H19">
        <f>'time-series'!H19</f>
        <v>0</v>
      </c>
      <c r="I19">
        <f>'time-series'!I19</f>
        <v>1</v>
      </c>
      <c r="J19" s="73">
        <f>'time-series'!K19</f>
        <v>40863</v>
      </c>
      <c r="K19" s="73">
        <f>'time-series'!L19</f>
        <v>40867</v>
      </c>
      <c r="L19">
        <f>'time-series'!N19</f>
        <v>16</v>
      </c>
      <c r="M19">
        <f>'time-series'!Q19</f>
        <v>4</v>
      </c>
      <c r="N19">
        <f>'time-series'!W19</f>
        <v>2</v>
      </c>
    </row>
    <row r="20" spans="1:14">
      <c r="A20" t="str">
        <f>'time-series'!A20</f>
        <v>E45</v>
      </c>
      <c r="B20" t="str">
        <f>'time-series'!B20</f>
        <v>E8</v>
      </c>
      <c r="C20">
        <f>'time-series'!C20</f>
        <v>710349.09</v>
      </c>
      <c r="D20">
        <f>'time-series'!D20</f>
        <v>1527944.08</v>
      </c>
      <c r="E20">
        <f>'time-series'!E20</f>
        <v>1.3</v>
      </c>
      <c r="F20">
        <f>'time-series'!F20</f>
        <v>1.38</v>
      </c>
      <c r="G20">
        <f>'time-series'!G20</f>
        <v>2</v>
      </c>
      <c r="H20">
        <f>'time-series'!H20</f>
        <v>-1.9999999999999962</v>
      </c>
      <c r="I20">
        <f>'time-series'!I20</f>
        <v>0</v>
      </c>
      <c r="J20" s="73">
        <f>'time-series'!K20</f>
        <v>40863</v>
      </c>
      <c r="K20" s="73">
        <f>'time-series'!L20</f>
        <v>40867</v>
      </c>
      <c r="L20">
        <f>'time-series'!N20</f>
        <v>16</v>
      </c>
      <c r="M20">
        <f>'time-series'!Q20</f>
        <v>4</v>
      </c>
      <c r="N20">
        <f>'time-series'!W20</f>
        <v>2</v>
      </c>
    </row>
    <row r="21" spans="1:14">
      <c r="A21" t="str">
        <f>'time-series'!A21</f>
        <v>E06</v>
      </c>
      <c r="B21" t="str">
        <f>'time-series'!B21</f>
        <v>E9</v>
      </c>
      <c r="C21">
        <f>'time-series'!C21</f>
        <v>680365.4</v>
      </c>
      <c r="D21">
        <f>'time-series'!D21</f>
        <v>1530572.79</v>
      </c>
      <c r="E21">
        <f>'time-series'!E21</f>
        <v>1.57</v>
      </c>
      <c r="F21">
        <f>'time-series'!F21</f>
        <v>1.61</v>
      </c>
      <c r="G21">
        <f>'time-series'!G21</f>
        <v>3</v>
      </c>
      <c r="H21">
        <f>'time-series'!H21</f>
        <v>-1.0000000000000009</v>
      </c>
      <c r="I21">
        <f>'time-series'!I21</f>
        <v>1</v>
      </c>
      <c r="J21" s="73">
        <f>'time-series'!K21</f>
        <v>40863</v>
      </c>
      <c r="K21" s="73">
        <f>'time-series'!L21</f>
        <v>40867</v>
      </c>
      <c r="L21">
        <f>'time-series'!N21</f>
        <v>16</v>
      </c>
      <c r="M21">
        <f>'time-series'!Q21</f>
        <v>4</v>
      </c>
      <c r="N21">
        <f>'time-series'!W21</f>
        <v>2</v>
      </c>
    </row>
    <row r="22" spans="1:14">
      <c r="A22" t="str">
        <f>'time-series'!A22</f>
        <v>E04</v>
      </c>
      <c r="B22" t="str">
        <f>'time-series'!B22</f>
        <v>N1</v>
      </c>
      <c r="C22">
        <f>'time-series'!C22</f>
        <v>672126.01</v>
      </c>
      <c r="D22">
        <f>'time-series'!D22</f>
        <v>1532403.78</v>
      </c>
      <c r="E22">
        <f>'time-series'!E22</f>
        <v>1.31</v>
      </c>
      <c r="F22">
        <f>'time-series'!F22</f>
        <v>1.43</v>
      </c>
      <c r="G22">
        <f>'time-series'!G22</f>
        <v>2</v>
      </c>
      <c r="H22">
        <f>'time-series'!H22</f>
        <v>-2.9999999999999973</v>
      </c>
      <c r="I22">
        <f>'time-series'!I22</f>
        <v>0</v>
      </c>
      <c r="J22" s="73">
        <f>'time-series'!K22</f>
        <v>40863</v>
      </c>
      <c r="K22" s="73">
        <f>'time-series'!L22</f>
        <v>40867</v>
      </c>
      <c r="L22">
        <f>'time-series'!N22</f>
        <v>16</v>
      </c>
      <c r="M22">
        <f>'time-series'!Q22</f>
        <v>4</v>
      </c>
      <c r="N22">
        <f>'time-series'!W22</f>
        <v>2</v>
      </c>
    </row>
    <row r="23" spans="1:14">
      <c r="A23" t="str">
        <f>'time-series'!A23</f>
        <v>E10</v>
      </c>
      <c r="B23" t="str">
        <f>'time-series'!B23</f>
        <v>N2</v>
      </c>
      <c r="C23">
        <f>'time-series'!C23</f>
        <v>664664.92000000004</v>
      </c>
      <c r="D23">
        <f>'time-series'!D23</f>
        <v>1525827.63</v>
      </c>
      <c r="E23">
        <f>'time-series'!E23</f>
        <v>-0.75</v>
      </c>
      <c r="F23">
        <f>'time-series'!F23</f>
        <v>-0.7</v>
      </c>
      <c r="G23">
        <f>'time-series'!G23</f>
        <v>1</v>
      </c>
      <c r="H23">
        <f>'time-series'!H23</f>
        <v>-1.2500000000000011</v>
      </c>
      <c r="I23">
        <f>'time-series'!I23</f>
        <v>0</v>
      </c>
      <c r="J23" s="73">
        <f>'time-series'!K23</f>
        <v>40863</v>
      </c>
      <c r="K23" s="73">
        <f>'time-series'!L23</f>
        <v>40867</v>
      </c>
      <c r="L23">
        <f>'time-series'!N23</f>
        <v>16</v>
      </c>
      <c r="M23">
        <f>'time-series'!Q23</f>
        <v>4</v>
      </c>
      <c r="N23">
        <f>'time-series'!W23</f>
        <v>2</v>
      </c>
    </row>
    <row r="24" spans="1:14">
      <c r="A24" t="str">
        <f>'time-series'!A24</f>
        <v>E12</v>
      </c>
      <c r="B24" t="str">
        <f>'time-series'!B24</f>
        <v>N3</v>
      </c>
      <c r="C24">
        <f>'time-series'!C24</f>
        <v>672288.21</v>
      </c>
      <c r="D24">
        <f>'time-series'!D24</f>
        <v>1525612.35</v>
      </c>
      <c r="E24">
        <f>'time-series'!E24</f>
        <v>0.48</v>
      </c>
      <c r="F24">
        <f>'time-series'!F24</f>
        <v>0.54</v>
      </c>
      <c r="G24">
        <f>'time-series'!G24</f>
        <v>2</v>
      </c>
      <c r="H24">
        <f>'time-series'!H24</f>
        <v>-1.5000000000000013</v>
      </c>
      <c r="I24">
        <f>'time-series'!I24</f>
        <v>0</v>
      </c>
      <c r="J24" s="73">
        <f>'time-series'!K24</f>
        <v>40863</v>
      </c>
      <c r="K24" s="73">
        <f>'time-series'!L24</f>
        <v>40867</v>
      </c>
      <c r="L24">
        <f>'time-series'!N24</f>
        <v>16</v>
      </c>
      <c r="M24">
        <f>'time-series'!Q24</f>
        <v>4</v>
      </c>
      <c r="N24">
        <f>'time-series'!W24</f>
        <v>1</v>
      </c>
    </row>
    <row r="25" spans="1:14">
      <c r="A25" t="str">
        <f>'time-series'!A25</f>
        <v>E13</v>
      </c>
      <c r="B25" t="str">
        <f>'time-series'!B25</f>
        <v>N4</v>
      </c>
      <c r="C25">
        <f>'time-series'!C25</f>
        <v>662410.17000000004</v>
      </c>
      <c r="D25">
        <f>'time-series'!D25</f>
        <v>1522815.37</v>
      </c>
      <c r="E25">
        <f>'time-series'!E25</f>
        <v>-1.5</v>
      </c>
      <c r="F25">
        <f>'time-series'!F25</f>
        <v>-1.1299999999999999</v>
      </c>
      <c r="G25">
        <f>'time-series'!G25</f>
        <v>1</v>
      </c>
      <c r="H25">
        <f>'time-series'!H25</f>
        <v>-9.2500000000000036</v>
      </c>
      <c r="I25">
        <f>'time-series'!I25</f>
        <v>-1</v>
      </c>
      <c r="J25" s="73">
        <f>'time-series'!K25</f>
        <v>40863</v>
      </c>
      <c r="K25" s="73">
        <f>'time-series'!L25</f>
        <v>40867</v>
      </c>
      <c r="L25">
        <f>'time-series'!N25</f>
        <v>16</v>
      </c>
      <c r="M25">
        <f>'time-series'!Q25</f>
        <v>4</v>
      </c>
      <c r="N25">
        <f>'time-series'!W25</f>
        <v>2</v>
      </c>
    </row>
    <row r="26" spans="1:14">
      <c r="A26" t="str">
        <f>'time-series'!A26</f>
        <v>E14</v>
      </c>
      <c r="B26" t="str">
        <f>'time-series'!B26</f>
        <v>N5</v>
      </c>
      <c r="C26">
        <f>'time-series'!C26</f>
        <v>674800.27</v>
      </c>
      <c r="D26">
        <f>'time-series'!D26</f>
        <v>1522996.68</v>
      </c>
      <c r="E26">
        <f>'time-series'!E26</f>
        <v>-0.46</v>
      </c>
      <c r="F26">
        <f>'time-series'!F26</f>
        <v>-0.96</v>
      </c>
      <c r="G26">
        <f>'time-series'!G26</f>
        <v>1</v>
      </c>
      <c r="H26">
        <f>'time-series'!H26</f>
        <v>12.499999999999998</v>
      </c>
      <c r="I26">
        <f>'time-series'!I26</f>
        <v>3</v>
      </c>
      <c r="J26" s="73">
        <f>'time-series'!K26</f>
        <v>40863</v>
      </c>
      <c r="K26" s="73">
        <f>'time-series'!L26</f>
        <v>40867</v>
      </c>
      <c r="L26">
        <f>'time-series'!N26</f>
        <v>16</v>
      </c>
      <c r="M26">
        <f>'time-series'!Q26</f>
        <v>4</v>
      </c>
      <c r="N26">
        <f>'time-series'!W26</f>
        <v>2</v>
      </c>
    </row>
    <row r="27" spans="1:14">
      <c r="A27" t="str">
        <f>'time-series'!A27</f>
        <v>E17</v>
      </c>
      <c r="B27" t="str">
        <f>'time-series'!B27</f>
        <v>N6</v>
      </c>
      <c r="C27">
        <f>'time-series'!C27</f>
        <v>677946.73</v>
      </c>
      <c r="D27">
        <f>'time-series'!D27</f>
        <v>1522282.46</v>
      </c>
      <c r="E27">
        <f>'time-series'!E27</f>
        <v>0.36</v>
      </c>
      <c r="F27">
        <f>'time-series'!F27</f>
        <v>0.41</v>
      </c>
      <c r="G27">
        <f>'time-series'!G27</f>
        <v>1</v>
      </c>
      <c r="H27">
        <f>'time-series'!H27</f>
        <v>-1.2499999999999998</v>
      </c>
      <c r="I27">
        <f>'time-series'!I27</f>
        <v>0</v>
      </c>
      <c r="J27" s="73">
        <f>'time-series'!K27</f>
        <v>40863</v>
      </c>
      <c r="K27" s="73">
        <f>'time-series'!L27</f>
        <v>40867</v>
      </c>
      <c r="L27">
        <f>'time-series'!N27</f>
        <v>16</v>
      </c>
      <c r="M27">
        <f>'time-series'!Q27</f>
        <v>4</v>
      </c>
      <c r="N27">
        <f>'time-series'!W27</f>
        <v>2</v>
      </c>
    </row>
    <row r="28" spans="1:14">
      <c r="A28" t="str">
        <f>'time-series'!A28</f>
        <v>E16</v>
      </c>
      <c r="B28" t="str">
        <f>'time-series'!B28</f>
        <v>N7</v>
      </c>
      <c r="C28">
        <f>'time-series'!C28</f>
        <v>666453.48</v>
      </c>
      <c r="D28">
        <f>'time-series'!D28</f>
        <v>1522470.33</v>
      </c>
      <c r="E28">
        <f>'time-series'!E28</f>
        <v>0.25</v>
      </c>
      <c r="F28">
        <f>'time-series'!F28</f>
        <v>0.4</v>
      </c>
      <c r="G28">
        <f>'time-series'!G28</f>
        <v>1</v>
      </c>
      <c r="H28">
        <f>'time-series'!H28</f>
        <v>-3.7500000000000004</v>
      </c>
      <c r="I28">
        <f>'time-series'!I28</f>
        <v>0</v>
      </c>
      <c r="J28" s="73">
        <f>'time-series'!K28</f>
        <v>40863</v>
      </c>
      <c r="K28" s="73">
        <f>'time-series'!L28</f>
        <v>40867</v>
      </c>
      <c r="L28">
        <f>'time-series'!N28</f>
        <v>16</v>
      </c>
      <c r="M28">
        <f>'time-series'!Q28</f>
        <v>4</v>
      </c>
      <c r="N28">
        <f>'time-series'!W28</f>
        <v>2</v>
      </c>
    </row>
    <row r="29" spans="1:14">
      <c r="A29" t="str">
        <f>'time-series'!A29</f>
        <v>E01</v>
      </c>
      <c r="B29" t="str">
        <f>'time-series'!B29</f>
        <v>N8</v>
      </c>
      <c r="C29">
        <f>'time-series'!C29</f>
        <v>677309.03</v>
      </c>
      <c r="D29">
        <f>'time-series'!D29</f>
        <v>1539830.33</v>
      </c>
      <c r="E29">
        <f>'time-series'!E29</f>
        <v>3.2399999999999998</v>
      </c>
      <c r="F29">
        <f>'time-series'!F29</f>
        <v>3.32</v>
      </c>
      <c r="G29">
        <f>'time-series'!G29</f>
        <v>6</v>
      </c>
      <c r="H29">
        <f>'time-series'!H29</f>
        <v>-2.0000000000000018</v>
      </c>
      <c r="I29">
        <f>'time-series'!I29</f>
        <v>0</v>
      </c>
      <c r="J29" s="73">
        <f>'time-series'!K29</f>
        <v>40863</v>
      </c>
      <c r="K29" s="73">
        <f>'time-series'!L29</f>
        <v>40867</v>
      </c>
      <c r="L29">
        <f>'time-series'!N29</f>
        <v>16</v>
      </c>
      <c r="M29">
        <f>'time-series'!Q29</f>
        <v>4</v>
      </c>
      <c r="N29">
        <f>'time-series'!W29</f>
        <v>2</v>
      </c>
    </row>
    <row r="30" spans="1:14">
      <c r="A30" t="str">
        <f>'time-series'!A30</f>
        <v>E02</v>
      </c>
      <c r="B30" t="str">
        <f>'time-series'!B30</f>
        <v>N9</v>
      </c>
      <c r="C30">
        <f>'time-series'!C30</f>
        <v>683439.45</v>
      </c>
      <c r="D30">
        <f>'time-series'!D30</f>
        <v>1539868.39</v>
      </c>
      <c r="E30">
        <f>'time-series'!E30</f>
        <v>3.2399999999999998</v>
      </c>
      <c r="F30">
        <f>'time-series'!F30</f>
        <v>3.32</v>
      </c>
      <c r="G30">
        <f>'time-series'!G30</f>
        <v>6</v>
      </c>
      <c r="H30">
        <f>'time-series'!H30</f>
        <v>-2.0000000000000018</v>
      </c>
      <c r="I30">
        <f>'time-series'!I30</f>
        <v>0</v>
      </c>
      <c r="J30" s="73">
        <f>'time-series'!K30</f>
        <v>40863</v>
      </c>
      <c r="K30" s="73">
        <f>'time-series'!L30</f>
        <v>40867</v>
      </c>
      <c r="L30">
        <f>'time-series'!N30</f>
        <v>16</v>
      </c>
      <c r="M30">
        <f>'time-series'!Q30</f>
        <v>4</v>
      </c>
      <c r="N30">
        <f>'time-series'!W30</f>
        <v>2</v>
      </c>
    </row>
    <row r="31" spans="1:14">
      <c r="A31" t="str">
        <f>'time-series'!A31</f>
        <v>W13</v>
      </c>
      <c r="B31" t="str">
        <f>'time-series'!B31</f>
        <v>W10</v>
      </c>
      <c r="C31">
        <f>'time-series'!C31</f>
        <v>658290.71</v>
      </c>
      <c r="D31">
        <f>'time-series'!D31</f>
        <v>1514826.56</v>
      </c>
      <c r="E31">
        <f>'time-series'!E31</f>
        <v>0.49</v>
      </c>
      <c r="F31">
        <f>'time-series'!F31</f>
        <v>0.74</v>
      </c>
      <c r="G31">
        <f>'time-series'!G31</f>
        <v>2</v>
      </c>
      <c r="H31">
        <f>'time-series'!H31</f>
        <v>-6.25</v>
      </c>
      <c r="I31">
        <f>'time-series'!I31</f>
        <v>-1</v>
      </c>
      <c r="J31" s="73">
        <f>'time-series'!K31</f>
        <v>40863</v>
      </c>
      <c r="K31" s="73">
        <f>'time-series'!L31</f>
        <v>40867</v>
      </c>
      <c r="L31">
        <f>'time-series'!N31</f>
        <v>16</v>
      </c>
      <c r="M31">
        <f>'time-series'!Q31</f>
        <v>4</v>
      </c>
      <c r="N31">
        <f>'time-series'!W31</f>
        <v>1</v>
      </c>
    </row>
    <row r="32" spans="1:14">
      <c r="A32" t="str">
        <f>'time-series'!A32</f>
        <v>W06</v>
      </c>
      <c r="B32" t="str">
        <f>'time-series'!B32</f>
        <v>W11</v>
      </c>
      <c r="C32">
        <f>'time-series'!C32</f>
        <v>656325.47</v>
      </c>
      <c r="D32">
        <f>'time-series'!D32</f>
        <v>1511584.18</v>
      </c>
      <c r="E32">
        <f>'time-series'!E32</f>
        <v>0.54</v>
      </c>
      <c r="F32">
        <f>'time-series'!F32</f>
        <v>0.79</v>
      </c>
      <c r="G32">
        <f>'time-series'!G32</f>
        <v>1</v>
      </c>
      <c r="H32">
        <f>'time-series'!H32</f>
        <v>-6.25</v>
      </c>
      <c r="I32">
        <f>'time-series'!I32</f>
        <v>-1</v>
      </c>
      <c r="J32" s="73">
        <f>'time-series'!K32</f>
        <v>40863</v>
      </c>
      <c r="K32" s="73">
        <f>'time-series'!L32</f>
        <v>40867</v>
      </c>
      <c r="L32">
        <f>'time-series'!N32</f>
        <v>16</v>
      </c>
      <c r="M32">
        <f>'time-series'!Q32</f>
        <v>4</v>
      </c>
      <c r="N32">
        <f>'time-series'!W32</f>
        <v>2</v>
      </c>
    </row>
    <row r="33" spans="1:14">
      <c r="A33" t="str">
        <f>'time-series'!A33</f>
        <v>W10</v>
      </c>
      <c r="B33" t="str">
        <f>'time-series'!B33</f>
        <v>W12</v>
      </c>
      <c r="C33">
        <f>'time-series'!C33</f>
        <v>658182.55000000005</v>
      </c>
      <c r="D33">
        <f>'time-series'!D33</f>
        <v>1523587.6</v>
      </c>
      <c r="E33">
        <f>'time-series'!E33</f>
        <v>0.55000000000000004</v>
      </c>
      <c r="F33">
        <f>'time-series'!F33</f>
        <v>0.78</v>
      </c>
      <c r="G33">
        <f>'time-series'!G33</f>
        <v>1</v>
      </c>
      <c r="H33">
        <f>'time-series'!H33</f>
        <v>-5.75</v>
      </c>
      <c r="I33">
        <f>'time-series'!I33</f>
        <v>-1</v>
      </c>
      <c r="J33" s="73">
        <f>'time-series'!K33</f>
        <v>40863</v>
      </c>
      <c r="K33" s="73">
        <f>'time-series'!L33</f>
        <v>40867</v>
      </c>
      <c r="L33">
        <f>'time-series'!N33</f>
        <v>16</v>
      </c>
      <c r="M33">
        <f>'time-series'!Q33</f>
        <v>4</v>
      </c>
      <c r="N33">
        <f>'time-series'!W33</f>
        <v>2</v>
      </c>
    </row>
    <row r="34" spans="1:14">
      <c r="A34" t="str">
        <f>'time-series'!A34</f>
        <v>W03</v>
      </c>
      <c r="B34" t="str">
        <f>'time-series'!B34</f>
        <v>W13</v>
      </c>
      <c r="C34">
        <f>'time-series'!C34</f>
        <v>653116.93000000005</v>
      </c>
      <c r="D34">
        <f>'time-series'!D34</f>
        <v>1525716.98</v>
      </c>
      <c r="E34">
        <f>'time-series'!E34</f>
        <v>1.08</v>
      </c>
      <c r="F34">
        <f>'time-series'!F34</f>
        <v>1.24</v>
      </c>
      <c r="G34">
        <f>'time-series'!G34</f>
        <v>6</v>
      </c>
      <c r="H34">
        <f>'time-series'!H34</f>
        <v>-3.9999999999999982</v>
      </c>
      <c r="I34">
        <f>'time-series'!I34</f>
        <v>0</v>
      </c>
      <c r="J34" s="73">
        <f>'time-series'!K34</f>
        <v>40863</v>
      </c>
      <c r="K34" s="73">
        <f>'time-series'!L34</f>
        <v>40867</v>
      </c>
      <c r="L34">
        <f>'time-series'!N34</f>
        <v>16</v>
      </c>
      <c r="M34">
        <f>'time-series'!Q34</f>
        <v>4</v>
      </c>
      <c r="N34">
        <f>'time-series'!W34</f>
        <v>1</v>
      </c>
    </row>
    <row r="35" spans="1:14">
      <c r="A35" t="str">
        <f>'time-series'!A35</f>
        <v>W02</v>
      </c>
      <c r="B35" t="str">
        <f>'time-series'!B35</f>
        <v>W14inside</v>
      </c>
      <c r="C35">
        <f>'time-series'!C35</f>
        <v>652851.73</v>
      </c>
      <c r="D35">
        <f>'time-series'!D35</f>
        <v>1529549.37</v>
      </c>
      <c r="E35">
        <f>'time-series'!E35</f>
        <v>2.0499999999999998</v>
      </c>
      <c r="F35">
        <f>'time-series'!F35</f>
        <v>2.0699999999999998</v>
      </c>
      <c r="G35">
        <f>'time-series'!G35</f>
        <v>6</v>
      </c>
      <c r="H35">
        <f>'time-series'!H35</f>
        <v>-0.50000000000000044</v>
      </c>
      <c r="I35">
        <f>'time-series'!I35</f>
        <v>1</v>
      </c>
      <c r="J35" s="73">
        <f>'time-series'!K35</f>
        <v>40863</v>
      </c>
      <c r="K35" s="73">
        <f>'time-series'!L35</f>
        <v>40867</v>
      </c>
      <c r="L35">
        <f>'time-series'!N35</f>
        <v>16</v>
      </c>
      <c r="M35">
        <f>'time-series'!Q35</f>
        <v>4</v>
      </c>
      <c r="N35">
        <f>'time-series'!W35</f>
        <v>1</v>
      </c>
    </row>
    <row r="36" spans="1:14">
      <c r="A36" t="str">
        <f>'time-series'!A36</f>
        <v>W02</v>
      </c>
      <c r="B36" t="str">
        <f>'time-series'!B36</f>
        <v>W14outside</v>
      </c>
      <c r="C36">
        <f>'time-series'!C36</f>
        <v>661921.71</v>
      </c>
      <c r="D36">
        <f>'time-series'!D36</f>
        <v>1515985.15</v>
      </c>
      <c r="E36">
        <f>'time-series'!E36</f>
        <v>2.23</v>
      </c>
      <c r="F36">
        <f>'time-series'!F36</f>
        <v>2.23</v>
      </c>
      <c r="G36">
        <f>'time-series'!G36</f>
        <v>6</v>
      </c>
      <c r="H36">
        <f>'time-series'!H36</f>
        <v>0</v>
      </c>
      <c r="I36">
        <f>'time-series'!I36</f>
        <v>1</v>
      </c>
      <c r="J36" s="73">
        <f>'time-series'!K36</f>
        <v>40863</v>
      </c>
      <c r="K36" s="73">
        <f>'time-series'!L36</f>
        <v>40867</v>
      </c>
      <c r="L36">
        <f>'time-series'!N36</f>
        <v>16</v>
      </c>
      <c r="M36">
        <f>'time-series'!Q36</f>
        <v>4</v>
      </c>
      <c r="N36">
        <f>'time-series'!W36</f>
        <v>1</v>
      </c>
    </row>
    <row r="37" spans="1:14">
      <c r="A37" t="str">
        <f>'time-series'!A37</f>
        <v>W09</v>
      </c>
      <c r="B37" t="str">
        <f>'time-series'!B37</f>
        <v>W15</v>
      </c>
      <c r="C37">
        <f>'time-series'!C37</f>
        <v>664465.79</v>
      </c>
      <c r="D37">
        <f>'time-series'!D37</f>
        <v>1512192.47</v>
      </c>
      <c r="E37">
        <f>'time-series'!E37</f>
        <v>0.28000000000000003</v>
      </c>
      <c r="F37">
        <f>'time-series'!F37</f>
        <v>0.04</v>
      </c>
      <c r="G37">
        <f>'time-series'!G37</f>
        <v>2</v>
      </c>
      <c r="H37">
        <f>'time-series'!H37</f>
        <v>6.0000000000000009</v>
      </c>
      <c r="I37">
        <f>'time-series'!I37</f>
        <v>3</v>
      </c>
      <c r="J37" s="73">
        <f>'time-series'!K37</f>
        <v>40863</v>
      </c>
      <c r="K37" s="73">
        <f>'time-series'!L37</f>
        <v>40867</v>
      </c>
      <c r="L37">
        <f>'time-series'!N37</f>
        <v>16</v>
      </c>
      <c r="M37">
        <f>'time-series'!Q37</f>
        <v>4</v>
      </c>
      <c r="N37">
        <f>'time-series'!W37</f>
        <v>1</v>
      </c>
    </row>
    <row r="38" spans="1:14">
      <c r="A38" t="str">
        <f>'time-series'!A38</f>
        <v>W14</v>
      </c>
      <c r="B38" t="str">
        <f>'time-series'!B38</f>
        <v>W16</v>
      </c>
      <c r="C38">
        <f>'time-series'!C38</f>
        <v>662091.31999999995</v>
      </c>
      <c r="D38">
        <f>'time-series'!D38</f>
        <v>1508037.15</v>
      </c>
      <c r="E38">
        <f>'time-series'!E38</f>
        <v>0.33</v>
      </c>
      <c r="F38">
        <f>'time-series'!F38</f>
        <v>0.36</v>
      </c>
      <c r="G38">
        <f>'time-series'!G38</f>
        <v>2</v>
      </c>
      <c r="H38">
        <f>'time-series'!H38</f>
        <v>-0.74999999999999933</v>
      </c>
      <c r="I38">
        <f>'time-series'!I38</f>
        <v>1</v>
      </c>
      <c r="J38" s="73">
        <f>'time-series'!K38</f>
        <v>40863</v>
      </c>
      <c r="K38" s="73">
        <f>'time-series'!L38</f>
        <v>40867</v>
      </c>
      <c r="L38">
        <f>'time-series'!N38</f>
        <v>16</v>
      </c>
      <c r="M38">
        <f>'time-series'!Q38</f>
        <v>4</v>
      </c>
      <c r="N38">
        <f>'time-series'!W38</f>
        <v>1</v>
      </c>
    </row>
    <row r="39" spans="1:14">
      <c r="A39" t="str">
        <f>'time-series'!A39</f>
        <v>W15</v>
      </c>
      <c r="B39" t="str">
        <f>'time-series'!B39</f>
        <v>W17</v>
      </c>
      <c r="C39">
        <f>'time-series'!C39</f>
        <v>661235.26</v>
      </c>
      <c r="D39">
        <f>'time-series'!D39</f>
        <v>1519672.28</v>
      </c>
      <c r="E39">
        <f>'time-series'!E39</f>
        <v>0.5</v>
      </c>
      <c r="F39">
        <f>'time-series'!F39</f>
        <v>0.53</v>
      </c>
      <c r="G39">
        <f>'time-series'!G39</f>
        <v>3</v>
      </c>
      <c r="H39">
        <f>'time-series'!H39</f>
        <v>-0.75000000000000067</v>
      </c>
      <c r="I39">
        <f>'time-series'!I39</f>
        <v>1</v>
      </c>
      <c r="J39" s="73">
        <f>'time-series'!K39</f>
        <v>40863</v>
      </c>
      <c r="K39" s="73">
        <f>'time-series'!L39</f>
        <v>40867</v>
      </c>
      <c r="L39">
        <f>'time-series'!N39</f>
        <v>16</v>
      </c>
      <c r="M39">
        <f>'time-series'!Q39</f>
        <v>4</v>
      </c>
      <c r="N39">
        <f>'time-series'!W39</f>
        <v>1</v>
      </c>
    </row>
    <row r="40" spans="1:14">
      <c r="A40" t="str">
        <f>'time-series'!A40</f>
        <v>W16</v>
      </c>
      <c r="B40" t="str">
        <f>'time-series'!B40</f>
        <v>W18</v>
      </c>
      <c r="C40">
        <f>'time-series'!C40</f>
        <v>652150.77</v>
      </c>
      <c r="D40">
        <f>'time-series'!D40</f>
        <v>1504929.29</v>
      </c>
      <c r="E40">
        <f>'time-series'!E40</f>
        <v>0.8</v>
      </c>
      <c r="F40">
        <f>'time-series'!F40</f>
        <v>0.82</v>
      </c>
      <c r="G40">
        <f>'time-series'!G40</f>
        <v>4</v>
      </c>
      <c r="H40">
        <f>'time-series'!H40</f>
        <v>-0.49999999999999767</v>
      </c>
      <c r="I40">
        <f>'time-series'!I40</f>
        <v>1</v>
      </c>
      <c r="J40" s="73">
        <f>'time-series'!K40</f>
        <v>40863</v>
      </c>
      <c r="K40" s="73">
        <f>'time-series'!L40</f>
        <v>40867</v>
      </c>
      <c r="L40">
        <f>'time-series'!N40</f>
        <v>16</v>
      </c>
      <c r="M40">
        <f>'time-series'!Q40</f>
        <v>4</v>
      </c>
      <c r="N40">
        <f>'time-series'!W40</f>
        <v>1</v>
      </c>
    </row>
    <row r="41" spans="1:14">
      <c r="A41" t="str">
        <f>'time-series'!A41</f>
        <v>W01</v>
      </c>
      <c r="B41" t="str">
        <f>'time-series'!B41</f>
        <v>W1inside</v>
      </c>
      <c r="C41">
        <f>'time-series'!C41</f>
        <v>643560.93999999994</v>
      </c>
      <c r="D41">
        <f>'time-series'!D41</f>
        <v>1525778.98</v>
      </c>
      <c r="E41">
        <f>'time-series'!E41</f>
        <v>2.02</v>
      </c>
      <c r="F41">
        <f>'time-series'!F41</f>
        <v>2.23</v>
      </c>
      <c r="G41">
        <f>'time-series'!G41</f>
        <v>6</v>
      </c>
      <c r="H41">
        <f>'time-series'!H41</f>
        <v>-5.2499999999999991</v>
      </c>
      <c r="I41">
        <f>'time-series'!I41</f>
        <v>-1</v>
      </c>
      <c r="J41" s="73">
        <f>'time-series'!K41</f>
        <v>40863</v>
      </c>
      <c r="K41" s="73">
        <f>'time-series'!L41</f>
        <v>40867</v>
      </c>
      <c r="L41">
        <f>'time-series'!N41</f>
        <v>16</v>
      </c>
      <c r="M41">
        <f>'time-series'!Q41</f>
        <v>4</v>
      </c>
      <c r="N41">
        <f>'time-series'!W41</f>
        <v>1</v>
      </c>
    </row>
    <row r="42" spans="1:14">
      <c r="A42" t="str">
        <f>'time-series'!A42</f>
        <v>W01</v>
      </c>
      <c r="B42" t="str">
        <f>'time-series'!B42</f>
        <v>W1outside</v>
      </c>
      <c r="C42">
        <f>'time-series'!C42</f>
        <v>642351.31000000006</v>
      </c>
      <c r="D42">
        <f>'time-series'!D42</f>
        <v>1529391.47</v>
      </c>
      <c r="E42">
        <f>'time-series'!E42</f>
        <v>2.62</v>
      </c>
      <c r="F42">
        <f>'time-series'!F42</f>
        <v>2.74</v>
      </c>
      <c r="G42">
        <f>'time-series'!G42</f>
        <v>6</v>
      </c>
      <c r="H42">
        <f>'time-series'!H42</f>
        <v>-3.0000000000000027</v>
      </c>
      <c r="I42">
        <f>'time-series'!I42</f>
        <v>0</v>
      </c>
      <c r="J42" s="73">
        <f>'time-series'!K42</f>
        <v>40863</v>
      </c>
      <c r="K42" s="73">
        <f>'time-series'!L42</f>
        <v>40867</v>
      </c>
      <c r="L42">
        <f>'time-series'!N42</f>
        <v>16</v>
      </c>
      <c r="M42">
        <f>'time-series'!Q42</f>
        <v>4</v>
      </c>
      <c r="N42">
        <f>'time-series'!W42</f>
        <v>1</v>
      </c>
    </row>
    <row r="43" spans="1:14">
      <c r="A43" t="str">
        <f>'time-series'!A43</f>
        <v>W23</v>
      </c>
      <c r="B43" t="str">
        <f>'time-series'!B43</f>
        <v>W2</v>
      </c>
      <c r="C43">
        <f>'time-series'!C43</f>
        <v>645833.16</v>
      </c>
      <c r="D43">
        <f>'time-series'!D43</f>
        <v>1520599.99</v>
      </c>
      <c r="E43">
        <f>'time-series'!E43</f>
        <v>1.5549999999999999</v>
      </c>
      <c r="F43">
        <f>'time-series'!F43</f>
        <v>1.7149999999999999</v>
      </c>
      <c r="G43">
        <f>'time-series'!G43</f>
        <v>6</v>
      </c>
      <c r="H43">
        <f>'time-series'!H43</f>
        <v>-3.9999999999999982</v>
      </c>
      <c r="I43">
        <f>'time-series'!I43</f>
        <v>0</v>
      </c>
      <c r="J43" s="73">
        <f>'time-series'!K43</f>
        <v>40863</v>
      </c>
      <c r="K43" s="73">
        <f>'time-series'!L43</f>
        <v>40867</v>
      </c>
      <c r="L43">
        <f>'time-series'!N43</f>
        <v>16</v>
      </c>
      <c r="M43">
        <f>'time-series'!Q43</f>
        <v>4</v>
      </c>
      <c r="N43">
        <f>'time-series'!W43</f>
        <v>1</v>
      </c>
    </row>
    <row r="44" spans="1:14">
      <c r="A44" t="str">
        <f>'time-series'!A44</f>
        <v>W08</v>
      </c>
      <c r="B44" t="str">
        <f>'time-series'!B44</f>
        <v>W3</v>
      </c>
      <c r="C44">
        <f>'time-series'!C44</f>
        <v>653973.03</v>
      </c>
      <c r="D44">
        <f>'time-series'!D44</f>
        <v>1515642.52</v>
      </c>
      <c r="E44">
        <f>'time-series'!E44</f>
        <v>1.1399999999999999</v>
      </c>
      <c r="F44">
        <f>'time-series'!F44</f>
        <v>1.04</v>
      </c>
      <c r="G44">
        <f>'time-series'!G44</f>
        <v>1</v>
      </c>
      <c r="H44">
        <f>'time-series'!H44</f>
        <v>2.4999999999999964</v>
      </c>
      <c r="I44">
        <f>'time-series'!I44</f>
        <v>2</v>
      </c>
      <c r="J44" s="73">
        <f>'time-series'!K44</f>
        <v>40863</v>
      </c>
      <c r="K44" s="73">
        <f>'time-series'!L44</f>
        <v>40867</v>
      </c>
      <c r="L44">
        <f>'time-series'!N44</f>
        <v>16</v>
      </c>
      <c r="M44">
        <f>'time-series'!Q44</f>
        <v>4</v>
      </c>
      <c r="N44">
        <f>'time-series'!W44</f>
        <v>2</v>
      </c>
    </row>
    <row r="45" spans="1:14">
      <c r="A45" t="str">
        <f>'time-series'!A45</f>
        <v>W12</v>
      </c>
      <c r="B45" t="str">
        <f>'time-series'!B45</f>
        <v>W4</v>
      </c>
      <c r="C45">
        <f>'time-series'!C45</f>
        <v>649159.31999999995</v>
      </c>
      <c r="D45">
        <f>'time-series'!D45</f>
        <v>1513890.33</v>
      </c>
      <c r="E45">
        <f>'time-series'!E45</f>
        <v>1.21</v>
      </c>
      <c r="F45">
        <f>'time-series'!F45</f>
        <v>1.25</v>
      </c>
      <c r="G45">
        <f>'time-series'!G45</f>
        <v>2</v>
      </c>
      <c r="H45">
        <f>'time-series'!H45</f>
        <v>-1.0000000000000009</v>
      </c>
      <c r="I45">
        <f>'time-series'!I45</f>
        <v>1</v>
      </c>
      <c r="J45" s="73">
        <f>'time-series'!K45</f>
        <v>40863</v>
      </c>
      <c r="K45" s="73">
        <f>'time-series'!L45</f>
        <v>40867</v>
      </c>
      <c r="L45">
        <f>'time-series'!N45</f>
        <v>16</v>
      </c>
      <c r="M45">
        <f>'time-series'!Q45</f>
        <v>4</v>
      </c>
      <c r="N45">
        <f>'time-series'!W45</f>
        <v>2</v>
      </c>
    </row>
    <row r="46" spans="1:14">
      <c r="A46" t="str">
        <f>'time-series'!A46</f>
        <v>W24</v>
      </c>
      <c r="B46" t="str">
        <f>'time-series'!B46</f>
        <v>W5</v>
      </c>
      <c r="C46">
        <f>'time-series'!C46</f>
        <v>644256.9</v>
      </c>
      <c r="D46">
        <f>'time-series'!D46</f>
        <v>1512206.37</v>
      </c>
      <c r="E46">
        <f>'time-series'!E46</f>
        <v>1.41</v>
      </c>
      <c r="F46">
        <f>'time-series'!F46</f>
        <v>1.41</v>
      </c>
      <c r="G46">
        <f>'time-series'!G46</f>
        <v>6</v>
      </c>
      <c r="H46">
        <f>'time-series'!H46</f>
        <v>0</v>
      </c>
      <c r="I46">
        <f>'time-series'!I46</f>
        <v>1</v>
      </c>
      <c r="J46" s="73">
        <f>'time-series'!K46</f>
        <v>40863</v>
      </c>
      <c r="K46" s="73">
        <f>'time-series'!L46</f>
        <v>40867</v>
      </c>
      <c r="L46">
        <f>'time-series'!N46</f>
        <v>16</v>
      </c>
      <c r="M46">
        <f>'time-series'!Q46</f>
        <v>4</v>
      </c>
      <c r="N46">
        <f>'time-series'!W46</f>
        <v>1</v>
      </c>
    </row>
    <row r="47" spans="1:14">
      <c r="A47" t="str">
        <f>'time-series'!A47</f>
        <v>W05</v>
      </c>
      <c r="B47" t="str">
        <f>'time-series'!B47</f>
        <v>W6</v>
      </c>
      <c r="C47">
        <f>'time-series'!C47</f>
        <v>653891.16</v>
      </c>
      <c r="D47">
        <f>'time-series'!D47</f>
        <v>1519501.64</v>
      </c>
      <c r="E47">
        <f>'time-series'!E47</f>
        <v>1.2</v>
      </c>
      <c r="F47">
        <f>'time-series'!F47</f>
        <v>1.2</v>
      </c>
      <c r="G47">
        <f>'time-series'!G47</f>
        <v>2</v>
      </c>
      <c r="H47">
        <f>'time-series'!H47</f>
        <v>0</v>
      </c>
      <c r="I47">
        <f>'time-series'!I47</f>
        <v>1</v>
      </c>
      <c r="J47" s="73">
        <f>'time-series'!K47</f>
        <v>40863</v>
      </c>
      <c r="K47" s="73">
        <f>'time-series'!L47</f>
        <v>40867</v>
      </c>
      <c r="L47">
        <f>'time-series'!N47</f>
        <v>16</v>
      </c>
      <c r="M47">
        <f>'time-series'!Q47</f>
        <v>4</v>
      </c>
      <c r="N47">
        <f>'time-series'!W47</f>
        <v>2</v>
      </c>
    </row>
    <row r="48" spans="1:14">
      <c r="A48" t="str">
        <f>'time-series'!A48</f>
        <v>W18</v>
      </c>
      <c r="B48" t="str">
        <f>'time-series'!B48</f>
        <v>W7</v>
      </c>
      <c r="C48">
        <f>'time-series'!C48</f>
        <v>654175.62</v>
      </c>
      <c r="D48">
        <f>'time-series'!D48</f>
        <v>1501198.81</v>
      </c>
      <c r="E48">
        <f>'time-series'!E48</f>
        <v>0.93</v>
      </c>
      <c r="F48">
        <f>'time-series'!F48</f>
        <v>1</v>
      </c>
      <c r="G48">
        <f>'time-series'!G48</f>
        <v>5</v>
      </c>
      <c r="H48">
        <f>'time-series'!H48</f>
        <v>-1.7499999999999987</v>
      </c>
      <c r="I48">
        <f>'time-series'!I48</f>
        <v>0</v>
      </c>
      <c r="J48" s="73">
        <f>'time-series'!K48</f>
        <v>40863</v>
      </c>
      <c r="K48" s="73">
        <f>'time-series'!L48</f>
        <v>40867</v>
      </c>
      <c r="L48">
        <f>'time-series'!N48</f>
        <v>16</v>
      </c>
      <c r="M48">
        <f>'time-series'!Q48</f>
        <v>4</v>
      </c>
      <c r="N48">
        <f>'time-series'!W48</f>
        <v>1</v>
      </c>
    </row>
    <row r="49" spans="1:14">
      <c r="A49" t="str">
        <f>'time-series'!A49</f>
        <v>W17</v>
      </c>
      <c r="B49" t="str">
        <f>'time-series'!B49</f>
        <v>W8</v>
      </c>
      <c r="C49">
        <f>'time-series'!C49</f>
        <v>650434.1</v>
      </c>
      <c r="D49">
        <f>'time-series'!D49</f>
        <v>1504752.75</v>
      </c>
      <c r="E49">
        <f>'time-series'!E49</f>
        <v>0.65</v>
      </c>
      <c r="F49">
        <f>'time-series'!F49</f>
        <v>0.68</v>
      </c>
      <c r="G49">
        <f>'time-series'!G49</f>
        <v>3</v>
      </c>
      <c r="H49">
        <f>'time-series'!H49</f>
        <v>-0.75000000000000067</v>
      </c>
      <c r="I49">
        <f>'time-series'!I49</f>
        <v>1</v>
      </c>
      <c r="J49" s="73">
        <f>'time-series'!K49</f>
        <v>40863</v>
      </c>
      <c r="K49" s="73">
        <f>'time-series'!L49</f>
        <v>40867</v>
      </c>
      <c r="L49">
        <f>'time-series'!N49</f>
        <v>16</v>
      </c>
      <c r="M49">
        <f>'time-series'!Q49</f>
        <v>4</v>
      </c>
      <c r="N49">
        <f>'time-series'!W49</f>
        <v>1</v>
      </c>
    </row>
    <row r="50" spans="1:14">
      <c r="A50" t="str">
        <f>'time-series'!A50</f>
        <v>W22</v>
      </c>
      <c r="B50" t="str">
        <f>'time-series'!B50</f>
        <v>W9</v>
      </c>
      <c r="C50">
        <f>'time-series'!C50</f>
        <v>658423.97</v>
      </c>
      <c r="D50">
        <f>'time-series'!D50</f>
        <v>1519726.78</v>
      </c>
      <c r="E50">
        <f>'time-series'!E50</f>
        <v>1.27</v>
      </c>
      <c r="F50">
        <f>'time-series'!F50</f>
        <v>1.47</v>
      </c>
      <c r="G50">
        <f>'time-series'!G50</f>
        <v>6</v>
      </c>
      <c r="H50">
        <f>'time-series'!H50</f>
        <v>-4.9999999999999991</v>
      </c>
      <c r="I50">
        <f>'time-series'!I50</f>
        <v>0</v>
      </c>
      <c r="J50" s="73">
        <f>'time-series'!K50</f>
        <v>40863</v>
      </c>
      <c r="K50" s="73">
        <f>'time-series'!L50</f>
        <v>40867</v>
      </c>
      <c r="L50">
        <f>'time-series'!N50</f>
        <v>16</v>
      </c>
      <c r="M50">
        <f>'time-series'!Q50</f>
        <v>4</v>
      </c>
      <c r="N50">
        <f>'time-series'!W50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93"/>
  <sheetViews>
    <sheetView tabSelected="1" topLeftCell="A370" workbookViewId="0">
      <selection activeCell="A393" sqref="A393"/>
    </sheetView>
  </sheetViews>
  <sheetFormatPr defaultRowHeight="23.25"/>
  <cols>
    <col min="10" max="11" width="10.140625" bestFit="1" customWidth="1"/>
  </cols>
  <sheetData>
    <row r="1" spans="1:14">
      <c r="A1" t="s">
        <v>240</v>
      </c>
      <c r="B1" t="s">
        <v>241</v>
      </c>
      <c r="C1" t="s">
        <v>430</v>
      </c>
      <c r="D1" t="s">
        <v>431</v>
      </c>
      <c r="E1" t="s">
        <v>243</v>
      </c>
      <c r="F1" t="s">
        <v>438</v>
      </c>
      <c r="G1" t="s">
        <v>242</v>
      </c>
      <c r="H1" t="s">
        <v>244</v>
      </c>
      <c r="I1" t="s">
        <v>441</v>
      </c>
      <c r="J1" t="s">
        <v>432</v>
      </c>
      <c r="K1" t="s">
        <v>433</v>
      </c>
      <c r="L1" t="s">
        <v>32</v>
      </c>
      <c r="M1" t="s">
        <v>440</v>
      </c>
      <c r="N1" t="s">
        <v>443</v>
      </c>
    </row>
    <row r="2" spans="1:14">
      <c r="A2" t="str">
        <f>'time-series'!A2</f>
        <v>E03</v>
      </c>
      <c r="B2" t="str">
        <f>'time-series'!B2</f>
        <v>E1</v>
      </c>
      <c r="C2">
        <f>'time-series'!C2</f>
        <v>687636.15</v>
      </c>
      <c r="D2">
        <f>'time-series'!D2</f>
        <v>1533223.8</v>
      </c>
      <c r="E2">
        <f>'time-series'!E2</f>
        <v>1.79</v>
      </c>
      <c r="F2">
        <f>'time-series'!F2</f>
        <v>1.88</v>
      </c>
      <c r="G2">
        <f>'time-series'!G2</f>
        <v>4</v>
      </c>
      <c r="H2">
        <f>'time-series'!H2</f>
        <v>-2.2499999999999964</v>
      </c>
      <c r="I2">
        <f>'time-series'!I2</f>
        <v>0</v>
      </c>
      <c r="J2" s="73">
        <f>'time-series'!K2</f>
        <v>40863</v>
      </c>
      <c r="K2" s="73">
        <f>'time-series'!L2</f>
        <v>40867</v>
      </c>
      <c r="L2">
        <f>'time-series'!N2</f>
        <v>16</v>
      </c>
      <c r="M2">
        <f>'time-series'!Q2</f>
        <v>4</v>
      </c>
      <c r="N2">
        <f>'time-series'!W2</f>
        <v>2</v>
      </c>
    </row>
    <row r="3" spans="1:14">
      <c r="A3" t="str">
        <f>'time-series'!A3</f>
        <v>E19</v>
      </c>
      <c r="B3" t="str">
        <f>'time-series'!B3</f>
        <v>E10</v>
      </c>
      <c r="C3">
        <f>'time-series'!C3</f>
        <v>672695.38</v>
      </c>
      <c r="D3">
        <f>'time-series'!D3</f>
        <v>1519614.21</v>
      </c>
      <c r="E3">
        <f>'time-series'!E3</f>
        <v>-0.09</v>
      </c>
      <c r="F3">
        <f>'time-series'!F3</f>
        <v>-0.08</v>
      </c>
      <c r="G3">
        <f>'time-series'!G3</f>
        <v>1</v>
      </c>
      <c r="H3">
        <f>'time-series'!H3</f>
        <v>-0.24999999999999989</v>
      </c>
      <c r="I3">
        <f>'time-series'!I3</f>
        <v>1</v>
      </c>
      <c r="J3" s="73">
        <f>'time-series'!K3</f>
        <v>40863</v>
      </c>
      <c r="K3" s="73">
        <f>'time-series'!L3</f>
        <v>40867</v>
      </c>
      <c r="L3">
        <f>'time-series'!N3</f>
        <v>16</v>
      </c>
      <c r="M3">
        <f>'time-series'!Q3</f>
        <v>4</v>
      </c>
      <c r="N3">
        <f>'time-series'!W3</f>
        <v>1</v>
      </c>
    </row>
    <row r="4" spans="1:14">
      <c r="A4" t="str">
        <f>'time-series'!A4</f>
        <v>E22</v>
      </c>
      <c r="B4" t="str">
        <f>'time-series'!B4</f>
        <v>E11</v>
      </c>
      <c r="C4">
        <f>'time-series'!C4</f>
        <v>682471.21</v>
      </c>
      <c r="D4">
        <f>'time-series'!D4</f>
        <v>1517904.06</v>
      </c>
      <c r="E4">
        <f>'time-series'!E4</f>
        <v>0.4</v>
      </c>
      <c r="F4">
        <f>'time-series'!F4</f>
        <v>0.45</v>
      </c>
      <c r="G4">
        <f>'time-series'!G4</f>
        <v>1</v>
      </c>
      <c r="H4">
        <f>'time-series'!H4</f>
        <v>-1.2499999999999998</v>
      </c>
      <c r="I4">
        <f>'time-series'!I4</f>
        <v>0</v>
      </c>
      <c r="J4" s="73">
        <f>'time-series'!K4</f>
        <v>40863</v>
      </c>
      <c r="K4" s="73">
        <f>'time-series'!L4</f>
        <v>40867</v>
      </c>
      <c r="L4">
        <f>'time-series'!N4</f>
        <v>16</v>
      </c>
      <c r="M4">
        <f>'time-series'!Q4</f>
        <v>4</v>
      </c>
      <c r="N4">
        <f>'time-series'!W4</f>
        <v>2</v>
      </c>
    </row>
    <row r="5" spans="1:14">
      <c r="A5" t="str">
        <f>'time-series'!A5</f>
        <v>E24</v>
      </c>
      <c r="B5" t="str">
        <f>'time-series'!B5</f>
        <v>E12</v>
      </c>
      <c r="C5">
        <f>'time-series'!C5</f>
        <v>678077.45</v>
      </c>
      <c r="D5">
        <f>'time-series'!D5</f>
        <v>1516719.23</v>
      </c>
      <c r="E5">
        <f>'time-series'!E5</f>
        <v>0.23</v>
      </c>
      <c r="F5">
        <f>'time-series'!F5</f>
        <v>0.27</v>
      </c>
      <c r="G5">
        <f>'time-series'!G5</f>
        <v>1</v>
      </c>
      <c r="H5">
        <f>'time-series'!H5</f>
        <v>-1.0000000000000002</v>
      </c>
      <c r="I5">
        <f>'time-series'!I5</f>
        <v>1</v>
      </c>
      <c r="J5" s="73">
        <f>'time-series'!K5</f>
        <v>40863</v>
      </c>
      <c r="K5" s="73">
        <f>'time-series'!L5</f>
        <v>40867</v>
      </c>
      <c r="L5">
        <f>'time-series'!N5</f>
        <v>16</v>
      </c>
      <c r="M5">
        <f>'time-series'!Q5</f>
        <v>4</v>
      </c>
      <c r="N5">
        <f>'time-series'!W5</f>
        <v>2</v>
      </c>
    </row>
    <row r="6" spans="1:14">
      <c r="A6" t="str">
        <f>'time-series'!A6</f>
        <v>E26</v>
      </c>
      <c r="B6" t="str">
        <f>'time-series'!B6</f>
        <v>E13</v>
      </c>
      <c r="C6">
        <f>'time-series'!C6</f>
        <v>672842.67</v>
      </c>
      <c r="D6">
        <f>'time-series'!D6</f>
        <v>1516297.8</v>
      </c>
      <c r="E6">
        <f>'time-series'!E6</f>
        <v>-0.24</v>
      </c>
      <c r="F6">
        <f>'time-series'!F6</f>
        <v>-0.32</v>
      </c>
      <c r="G6">
        <f>'time-series'!G6</f>
        <v>1</v>
      </c>
      <c r="H6">
        <f>'time-series'!H6</f>
        <v>2.0000000000000004</v>
      </c>
      <c r="I6">
        <f>'time-series'!I6</f>
        <v>2</v>
      </c>
      <c r="J6" s="73">
        <f>'time-series'!K6</f>
        <v>40863</v>
      </c>
      <c r="K6" s="73">
        <f>'time-series'!L6</f>
        <v>40867</v>
      </c>
      <c r="L6">
        <f>'time-series'!N6</f>
        <v>16</v>
      </c>
      <c r="M6">
        <f>'time-series'!Q6</f>
        <v>4</v>
      </c>
      <c r="N6">
        <f>'time-series'!W6</f>
        <v>2</v>
      </c>
    </row>
    <row r="7" spans="1:14">
      <c r="A7" t="str">
        <f>'time-series'!A7</f>
        <v>E09</v>
      </c>
      <c r="B7" t="str">
        <f>'time-series'!B7</f>
        <v>E14</v>
      </c>
      <c r="C7">
        <f>'time-series'!C7</f>
        <v>691300.7</v>
      </c>
      <c r="D7">
        <f>'time-series'!D7</f>
        <v>1526366.94</v>
      </c>
      <c r="E7">
        <f>'time-series'!E7</f>
        <v>1.28</v>
      </c>
      <c r="F7">
        <f>'time-series'!F7</f>
        <v>1.3800000000000001</v>
      </c>
      <c r="G7">
        <f>'time-series'!G7</f>
        <v>2</v>
      </c>
      <c r="H7">
        <f>'time-series'!H7</f>
        <v>-2.5000000000000022</v>
      </c>
      <c r="I7">
        <f>'time-series'!I7</f>
        <v>0</v>
      </c>
      <c r="J7" s="73">
        <f>'time-series'!K7</f>
        <v>40863</v>
      </c>
      <c r="K7" s="73">
        <f>'time-series'!L7</f>
        <v>40867</v>
      </c>
      <c r="L7">
        <f>'time-series'!N7</f>
        <v>16</v>
      </c>
      <c r="M7">
        <f>'time-series'!Q7</f>
        <v>4</v>
      </c>
      <c r="N7">
        <f>'time-series'!W7</f>
        <v>2</v>
      </c>
    </row>
    <row r="8" spans="1:14">
      <c r="A8" t="str">
        <f>'time-series'!A8</f>
        <v>E33</v>
      </c>
      <c r="B8" t="str">
        <f>'time-series'!B8</f>
        <v>E15</v>
      </c>
      <c r="C8">
        <f>'time-series'!C8</f>
        <v>672225.21</v>
      </c>
      <c r="D8">
        <f>'time-series'!D8</f>
        <v>1509648.39</v>
      </c>
      <c r="E8">
        <f>'time-series'!E8</f>
        <v>-0.96</v>
      </c>
      <c r="F8">
        <f>'time-series'!F8</f>
        <v>-1.02</v>
      </c>
      <c r="G8">
        <f>'time-series'!G8</f>
        <v>1</v>
      </c>
      <c r="H8">
        <f>'time-series'!H8</f>
        <v>1.5000000000000013</v>
      </c>
      <c r="I8">
        <f>'time-series'!I8</f>
        <v>2</v>
      </c>
      <c r="J8" s="73">
        <f>'time-series'!K8</f>
        <v>40863</v>
      </c>
      <c r="K8" s="73">
        <f>'time-series'!L8</f>
        <v>40867</v>
      </c>
      <c r="L8">
        <f>'time-series'!N8</f>
        <v>16</v>
      </c>
      <c r="M8">
        <f>'time-series'!Q8</f>
        <v>4</v>
      </c>
      <c r="N8">
        <f>'time-series'!W8</f>
        <v>1</v>
      </c>
    </row>
    <row r="9" spans="1:14">
      <c r="A9" t="str">
        <f>'time-series'!A9</f>
        <v>E31</v>
      </c>
      <c r="B9" t="str">
        <f>'time-series'!B9</f>
        <v>E16</v>
      </c>
      <c r="C9">
        <f>'time-series'!C9</f>
        <v>671631.59</v>
      </c>
      <c r="D9">
        <f>'time-series'!D9</f>
        <v>1512362.07</v>
      </c>
      <c r="E9">
        <f>'time-series'!E9</f>
        <v>-0.35</v>
      </c>
      <c r="F9">
        <f>'time-series'!F9</f>
        <v>-0.42</v>
      </c>
      <c r="G9">
        <f>'time-series'!G9</f>
        <v>1</v>
      </c>
      <c r="H9">
        <f>'time-series'!H9</f>
        <v>1.7500000000000002</v>
      </c>
      <c r="I9">
        <f>'time-series'!I9</f>
        <v>2</v>
      </c>
      <c r="J9" s="73">
        <f>'time-series'!K9</f>
        <v>40863</v>
      </c>
      <c r="K9" s="73">
        <f>'time-series'!L9</f>
        <v>40867</v>
      </c>
      <c r="L9">
        <f>'time-series'!N9</f>
        <v>16</v>
      </c>
      <c r="M9">
        <f>'time-series'!Q9</f>
        <v>4</v>
      </c>
      <c r="N9">
        <f>'time-series'!W9</f>
        <v>2</v>
      </c>
    </row>
    <row r="10" spans="1:14">
      <c r="A10" t="str">
        <f>'time-series'!A10</f>
        <v>E49</v>
      </c>
      <c r="B10" t="str">
        <f>'time-series'!B10</f>
        <v>E17</v>
      </c>
      <c r="C10">
        <f>'time-series'!C10</f>
        <v>698225.4</v>
      </c>
      <c r="D10">
        <f>'time-series'!D10</f>
        <v>1516340.66</v>
      </c>
      <c r="E10">
        <f>'time-series'!E10</f>
        <v>0.53</v>
      </c>
      <c r="F10">
        <f>'time-series'!F10</f>
        <v>0.66</v>
      </c>
      <c r="G10">
        <f>'time-series'!G10</f>
        <v>1</v>
      </c>
      <c r="H10">
        <f>'time-series'!H10</f>
        <v>-3.25</v>
      </c>
      <c r="I10">
        <f>'time-series'!I10</f>
        <v>0</v>
      </c>
      <c r="J10" s="73">
        <f>'time-series'!K10</f>
        <v>40863</v>
      </c>
      <c r="K10" s="73">
        <f>'time-series'!L10</f>
        <v>40867</v>
      </c>
      <c r="L10">
        <f>'time-series'!N10</f>
        <v>16</v>
      </c>
      <c r="M10">
        <f>'time-series'!Q10</f>
        <v>4</v>
      </c>
      <c r="N10">
        <f>'time-series'!W10</f>
        <v>2</v>
      </c>
    </row>
    <row r="11" spans="1:14">
      <c r="A11" t="str">
        <f>'time-series'!A11</f>
        <v>E50</v>
      </c>
      <c r="B11" t="str">
        <f>'time-series'!B11</f>
        <v>E18</v>
      </c>
      <c r="C11">
        <f>'time-series'!C11</f>
        <v>679899.14</v>
      </c>
      <c r="D11">
        <f>'time-series'!D11</f>
        <v>1512404.09</v>
      </c>
      <c r="E11">
        <f>'time-series'!E11</f>
        <v>0.19</v>
      </c>
      <c r="F11">
        <f>'time-series'!F11</f>
        <v>0.2</v>
      </c>
      <c r="G11">
        <f>'time-series'!G11</f>
        <v>1</v>
      </c>
      <c r="H11">
        <f>'time-series'!H11</f>
        <v>-0.25000000000000022</v>
      </c>
      <c r="I11">
        <f>'time-series'!I11</f>
        <v>1</v>
      </c>
      <c r="J11" s="73">
        <f>'time-series'!K11</f>
        <v>40863</v>
      </c>
      <c r="K11" s="73">
        <f>'time-series'!L11</f>
        <v>40867</v>
      </c>
      <c r="L11">
        <f>'time-series'!N11</f>
        <v>16</v>
      </c>
      <c r="M11">
        <f>'time-series'!Q11</f>
        <v>4</v>
      </c>
      <c r="N11">
        <f>'time-series'!W11</f>
        <v>2</v>
      </c>
    </row>
    <row r="12" spans="1:14">
      <c r="A12" t="str">
        <f>'time-series'!A12</f>
        <v>E48</v>
      </c>
      <c r="B12" t="str">
        <f>'time-series'!B12</f>
        <v>E19</v>
      </c>
      <c r="C12">
        <f>'time-series'!C12</f>
        <v>693835.41</v>
      </c>
      <c r="D12">
        <f>'time-series'!D12</f>
        <v>1518189.15</v>
      </c>
      <c r="E12">
        <f>'time-series'!E12</f>
        <v>0.64</v>
      </c>
      <c r="F12">
        <f>'time-series'!F12</f>
        <v>0.71</v>
      </c>
      <c r="G12">
        <f>'time-series'!G12</f>
        <v>1</v>
      </c>
      <c r="H12">
        <f>'time-series'!H12</f>
        <v>-1.7499999999999987</v>
      </c>
      <c r="I12">
        <f>'time-series'!I12</f>
        <v>0</v>
      </c>
      <c r="J12" s="73">
        <f>'time-series'!K12</f>
        <v>40863</v>
      </c>
      <c r="K12" s="73">
        <f>'time-series'!L12</f>
        <v>40867</v>
      </c>
      <c r="L12">
        <f>'time-series'!N12</f>
        <v>16</v>
      </c>
      <c r="M12">
        <f>'time-series'!Q12</f>
        <v>4</v>
      </c>
      <c r="N12">
        <f>'time-series'!W12</f>
        <v>3</v>
      </c>
    </row>
    <row r="13" spans="1:14">
      <c r="A13" t="str">
        <f>'time-series'!A13</f>
        <v>E11</v>
      </c>
      <c r="B13" t="str">
        <f>'time-series'!B13</f>
        <v>E2</v>
      </c>
      <c r="C13">
        <f>'time-series'!C13</f>
        <v>684210.94</v>
      </c>
      <c r="D13">
        <f>'time-series'!D13</f>
        <v>1525903.94</v>
      </c>
      <c r="E13">
        <f>'time-series'!E13</f>
        <v>0.9</v>
      </c>
      <c r="F13">
        <f>'time-series'!F13</f>
        <v>1</v>
      </c>
      <c r="G13">
        <f>'time-series'!G13</f>
        <v>5</v>
      </c>
      <c r="H13">
        <f>'time-series'!H13</f>
        <v>-2.4999999999999996</v>
      </c>
      <c r="I13">
        <f>'time-series'!I13</f>
        <v>0</v>
      </c>
      <c r="J13" s="73">
        <f>'time-series'!K13</f>
        <v>40863</v>
      </c>
      <c r="K13" s="73">
        <f>'time-series'!L13</f>
        <v>40867</v>
      </c>
      <c r="L13">
        <f>'time-series'!N13</f>
        <v>16</v>
      </c>
      <c r="M13">
        <f>'time-series'!Q13</f>
        <v>4</v>
      </c>
      <c r="N13">
        <f>'time-series'!W13</f>
        <v>1</v>
      </c>
    </row>
    <row r="14" spans="1:14">
      <c r="A14" t="str">
        <f>'time-series'!A14</f>
        <v>E47</v>
      </c>
      <c r="B14" t="str">
        <f>'time-series'!B14</f>
        <v>E20</v>
      </c>
      <c r="C14">
        <f>'time-series'!C14</f>
        <v>698683.41</v>
      </c>
      <c r="D14">
        <f>'time-series'!D14</f>
        <v>1526216.17</v>
      </c>
      <c r="E14">
        <f>'time-series'!E14</f>
        <v>1.1599999999999999</v>
      </c>
      <c r="F14">
        <f>'time-series'!F14</f>
        <v>1.23</v>
      </c>
      <c r="G14">
        <f>'time-series'!G14</f>
        <v>1</v>
      </c>
      <c r="H14">
        <f>'time-series'!H14</f>
        <v>-1.7500000000000016</v>
      </c>
      <c r="I14">
        <f>'time-series'!I14</f>
        <v>0</v>
      </c>
      <c r="J14" s="73">
        <f>'time-series'!K14</f>
        <v>40863</v>
      </c>
      <c r="K14" s="73">
        <f>'time-series'!L14</f>
        <v>40867</v>
      </c>
      <c r="L14">
        <f>'time-series'!N14</f>
        <v>16</v>
      </c>
      <c r="M14">
        <f>'time-series'!Q14</f>
        <v>4</v>
      </c>
      <c r="N14">
        <f>'time-series'!W14</f>
        <v>4</v>
      </c>
    </row>
    <row r="15" spans="1:14">
      <c r="A15" t="str">
        <f>'time-series'!A15</f>
        <v>E07</v>
      </c>
      <c r="B15" t="str">
        <f>'time-series'!B15</f>
        <v>E3</v>
      </c>
      <c r="C15">
        <f>'time-series'!C15</f>
        <v>689424.91</v>
      </c>
      <c r="D15">
        <f>'time-series'!D15</f>
        <v>1528913.37</v>
      </c>
      <c r="E15">
        <f>'time-series'!E15</f>
        <v>1.46</v>
      </c>
      <c r="F15">
        <f>'time-series'!F15</f>
        <v>1.56</v>
      </c>
      <c r="G15">
        <f>'time-series'!G15</f>
        <v>2</v>
      </c>
      <c r="H15">
        <f>'time-series'!H15</f>
        <v>-2.5000000000000022</v>
      </c>
      <c r="I15">
        <f>'time-series'!I15</f>
        <v>0</v>
      </c>
      <c r="J15" s="73">
        <f>'time-series'!K15</f>
        <v>40863</v>
      </c>
      <c r="K15" s="73">
        <f>'time-series'!L15</f>
        <v>40867</v>
      </c>
      <c r="L15">
        <f>'time-series'!N15</f>
        <v>16</v>
      </c>
      <c r="M15">
        <f>'time-series'!Q15</f>
        <v>4</v>
      </c>
      <c r="N15">
        <f>'time-series'!W15</f>
        <v>2</v>
      </c>
    </row>
    <row r="16" spans="1:14">
      <c r="A16" t="str">
        <f>'time-series'!A16</f>
        <v>E34</v>
      </c>
      <c r="B16" t="str">
        <f>'time-series'!B16</f>
        <v>E4</v>
      </c>
      <c r="C16">
        <f>'time-series'!C16</f>
        <v>701405.22</v>
      </c>
      <c r="D16">
        <f>'time-series'!D16</f>
        <v>1533302.92</v>
      </c>
      <c r="E16">
        <f>'time-series'!E16</f>
        <v>1.71</v>
      </c>
      <c r="F16">
        <f>'time-series'!F16</f>
        <v>1.79</v>
      </c>
      <c r="G16">
        <f>'time-series'!G16</f>
        <v>4</v>
      </c>
      <c r="H16">
        <f>'time-series'!H16</f>
        <v>-2.0000000000000018</v>
      </c>
      <c r="I16">
        <f>'time-series'!I16</f>
        <v>0</v>
      </c>
      <c r="J16" s="73">
        <f>'time-series'!K16</f>
        <v>40863</v>
      </c>
      <c r="K16" s="73">
        <f>'time-series'!L16</f>
        <v>40867</v>
      </c>
      <c r="L16">
        <f>'time-series'!N16</f>
        <v>16</v>
      </c>
      <c r="M16">
        <f>'time-series'!Q16</f>
        <v>4</v>
      </c>
      <c r="N16">
        <f>'time-series'!W16</f>
        <v>2</v>
      </c>
    </row>
    <row r="17" spans="1:14">
      <c r="A17" t="str">
        <f>'time-series'!A17</f>
        <v>E43</v>
      </c>
      <c r="B17" t="str">
        <f>'time-series'!B17</f>
        <v>E5</v>
      </c>
      <c r="C17">
        <f>'time-series'!C17</f>
        <v>701545.95</v>
      </c>
      <c r="D17">
        <f>'time-series'!D17</f>
        <v>1534750.77</v>
      </c>
      <c r="E17">
        <f>'time-series'!E17</f>
        <v>1.46</v>
      </c>
      <c r="F17">
        <f>'time-series'!F17</f>
        <v>1.55</v>
      </c>
      <c r="G17">
        <f>'time-series'!G17</f>
        <v>2</v>
      </c>
      <c r="H17">
        <f>'time-series'!H17</f>
        <v>-2.2500000000000018</v>
      </c>
      <c r="I17">
        <f>'time-series'!I17</f>
        <v>0</v>
      </c>
      <c r="J17" s="73">
        <f>'time-series'!K17</f>
        <v>40863</v>
      </c>
      <c r="K17" s="73">
        <f>'time-series'!L17</f>
        <v>40867</v>
      </c>
      <c r="L17">
        <f>'time-series'!N17</f>
        <v>16</v>
      </c>
      <c r="M17">
        <f>'time-series'!Q17</f>
        <v>4</v>
      </c>
      <c r="N17">
        <f>'time-series'!W17</f>
        <v>2</v>
      </c>
    </row>
    <row r="18" spans="1:14">
      <c r="A18" t="str">
        <f>'time-series'!A18</f>
        <v>E21</v>
      </c>
      <c r="B18" t="str">
        <f>'time-series'!B18</f>
        <v>E6</v>
      </c>
      <c r="C18">
        <f>'time-series'!C18</f>
        <v>689389.69</v>
      </c>
      <c r="D18">
        <f>'time-series'!D18</f>
        <v>1517970.64</v>
      </c>
      <c r="E18">
        <f>'time-series'!E18</f>
        <v>0.63</v>
      </c>
      <c r="F18">
        <f>'time-series'!F18</f>
        <v>0.69</v>
      </c>
      <c r="G18">
        <f>'time-series'!G18</f>
        <v>1</v>
      </c>
      <c r="H18">
        <f>'time-series'!H18</f>
        <v>-1.4999999999999987</v>
      </c>
      <c r="I18">
        <f>'time-series'!I18</f>
        <v>0</v>
      </c>
      <c r="J18" s="73">
        <f>'time-series'!K18</f>
        <v>40863</v>
      </c>
      <c r="K18" s="73">
        <f>'time-series'!L18</f>
        <v>40867</v>
      </c>
      <c r="L18">
        <f>'time-series'!N18</f>
        <v>16</v>
      </c>
      <c r="M18">
        <f>'time-series'!Q18</f>
        <v>4</v>
      </c>
      <c r="N18">
        <f>'time-series'!W18</f>
        <v>2</v>
      </c>
    </row>
    <row r="19" spans="1:14">
      <c r="A19" t="str">
        <f>'time-series'!A19</f>
        <v>E32</v>
      </c>
      <c r="B19" t="str">
        <f>'time-series'!B19</f>
        <v>E7</v>
      </c>
      <c r="C19">
        <f>'time-series'!C19</f>
        <v>677602.26</v>
      </c>
      <c r="D19">
        <f>'time-series'!D19</f>
        <v>1510896.73</v>
      </c>
      <c r="E19">
        <f>'time-series'!E19</f>
        <v>-1.28</v>
      </c>
      <c r="F19">
        <f>'time-series'!F19</f>
        <v>-1.28</v>
      </c>
      <c r="G19">
        <f>'time-series'!G19</f>
        <v>1</v>
      </c>
      <c r="H19">
        <f>'time-series'!H19</f>
        <v>0</v>
      </c>
      <c r="I19">
        <f>'time-series'!I19</f>
        <v>1</v>
      </c>
      <c r="J19" s="73">
        <f>'time-series'!K19</f>
        <v>40863</v>
      </c>
      <c r="K19" s="73">
        <f>'time-series'!L19</f>
        <v>40867</v>
      </c>
      <c r="L19">
        <f>'time-series'!N19</f>
        <v>16</v>
      </c>
      <c r="M19">
        <f>'time-series'!Q19</f>
        <v>4</v>
      </c>
      <c r="N19">
        <f>'time-series'!W19</f>
        <v>2</v>
      </c>
    </row>
    <row r="20" spans="1:14">
      <c r="A20" t="str">
        <f>'time-series'!A20</f>
        <v>E45</v>
      </c>
      <c r="B20" t="str">
        <f>'time-series'!B20</f>
        <v>E8</v>
      </c>
      <c r="C20">
        <f>'time-series'!C20</f>
        <v>710349.09</v>
      </c>
      <c r="D20">
        <f>'time-series'!D20</f>
        <v>1527944.08</v>
      </c>
      <c r="E20">
        <f>'time-series'!E20</f>
        <v>1.3</v>
      </c>
      <c r="F20">
        <f>'time-series'!F20</f>
        <v>1.38</v>
      </c>
      <c r="G20">
        <f>'time-series'!G20</f>
        <v>2</v>
      </c>
      <c r="H20">
        <f>'time-series'!H20</f>
        <v>-1.9999999999999962</v>
      </c>
      <c r="I20">
        <f>'time-series'!I20</f>
        <v>0</v>
      </c>
      <c r="J20" s="73">
        <f>'time-series'!K20</f>
        <v>40863</v>
      </c>
      <c r="K20" s="73">
        <f>'time-series'!L20</f>
        <v>40867</v>
      </c>
      <c r="L20">
        <f>'time-series'!N20</f>
        <v>16</v>
      </c>
      <c r="M20">
        <f>'time-series'!Q20</f>
        <v>4</v>
      </c>
      <c r="N20">
        <f>'time-series'!W20</f>
        <v>2</v>
      </c>
    </row>
    <row r="21" spans="1:14">
      <c r="A21" t="str">
        <f>'time-series'!A21</f>
        <v>E06</v>
      </c>
      <c r="B21" t="str">
        <f>'time-series'!B21</f>
        <v>E9</v>
      </c>
      <c r="C21">
        <f>'time-series'!C21</f>
        <v>680365.4</v>
      </c>
      <c r="D21">
        <f>'time-series'!D21</f>
        <v>1530572.79</v>
      </c>
      <c r="E21">
        <f>'time-series'!E21</f>
        <v>1.57</v>
      </c>
      <c r="F21">
        <f>'time-series'!F21</f>
        <v>1.61</v>
      </c>
      <c r="G21">
        <f>'time-series'!G21</f>
        <v>3</v>
      </c>
      <c r="H21">
        <f>'time-series'!H21</f>
        <v>-1.0000000000000009</v>
      </c>
      <c r="I21">
        <f>'time-series'!I21</f>
        <v>1</v>
      </c>
      <c r="J21" s="73">
        <f>'time-series'!K21</f>
        <v>40863</v>
      </c>
      <c r="K21" s="73">
        <f>'time-series'!L21</f>
        <v>40867</v>
      </c>
      <c r="L21">
        <f>'time-series'!N21</f>
        <v>16</v>
      </c>
      <c r="M21">
        <f>'time-series'!Q21</f>
        <v>4</v>
      </c>
      <c r="N21">
        <f>'time-series'!W21</f>
        <v>2</v>
      </c>
    </row>
    <row r="22" spans="1:14">
      <c r="A22" t="str">
        <f>'time-series'!A22</f>
        <v>E04</v>
      </c>
      <c r="B22" t="str">
        <f>'time-series'!B22</f>
        <v>N1</v>
      </c>
      <c r="C22">
        <f>'time-series'!C22</f>
        <v>672126.01</v>
      </c>
      <c r="D22">
        <f>'time-series'!D22</f>
        <v>1532403.78</v>
      </c>
      <c r="E22">
        <f>'time-series'!E22</f>
        <v>1.31</v>
      </c>
      <c r="F22">
        <f>'time-series'!F22</f>
        <v>1.43</v>
      </c>
      <c r="G22">
        <f>'time-series'!G22</f>
        <v>2</v>
      </c>
      <c r="H22">
        <f>'time-series'!H22</f>
        <v>-2.9999999999999973</v>
      </c>
      <c r="I22">
        <f>'time-series'!I22</f>
        <v>0</v>
      </c>
      <c r="J22" s="73">
        <f>'time-series'!K22</f>
        <v>40863</v>
      </c>
      <c r="K22" s="73">
        <f>'time-series'!L22</f>
        <v>40867</v>
      </c>
      <c r="L22">
        <f>'time-series'!N22</f>
        <v>16</v>
      </c>
      <c r="M22">
        <f>'time-series'!Q22</f>
        <v>4</v>
      </c>
      <c r="N22">
        <f>'time-series'!W22</f>
        <v>2</v>
      </c>
    </row>
    <row r="23" spans="1:14">
      <c r="A23" t="str">
        <f>'time-series'!A23</f>
        <v>E10</v>
      </c>
      <c r="B23" t="str">
        <f>'time-series'!B23</f>
        <v>N2</v>
      </c>
      <c r="C23">
        <f>'time-series'!C23</f>
        <v>664664.92000000004</v>
      </c>
      <c r="D23">
        <f>'time-series'!D23</f>
        <v>1525827.63</v>
      </c>
      <c r="E23">
        <f>'time-series'!E23</f>
        <v>-0.75</v>
      </c>
      <c r="F23">
        <f>'time-series'!F23</f>
        <v>-0.7</v>
      </c>
      <c r="G23">
        <f>'time-series'!G23</f>
        <v>1</v>
      </c>
      <c r="H23">
        <f>'time-series'!H23</f>
        <v>-1.2500000000000011</v>
      </c>
      <c r="I23">
        <f>'time-series'!I23</f>
        <v>0</v>
      </c>
      <c r="J23" s="73">
        <f>'time-series'!K23</f>
        <v>40863</v>
      </c>
      <c r="K23" s="73">
        <f>'time-series'!L23</f>
        <v>40867</v>
      </c>
      <c r="L23">
        <f>'time-series'!N23</f>
        <v>16</v>
      </c>
      <c r="M23">
        <f>'time-series'!Q23</f>
        <v>4</v>
      </c>
      <c r="N23">
        <f>'time-series'!W23</f>
        <v>2</v>
      </c>
    </row>
    <row r="24" spans="1:14">
      <c r="A24" t="str">
        <f>'time-series'!A24</f>
        <v>E12</v>
      </c>
      <c r="B24" t="str">
        <f>'time-series'!B24</f>
        <v>N3</v>
      </c>
      <c r="C24">
        <f>'time-series'!C24</f>
        <v>672288.21</v>
      </c>
      <c r="D24">
        <f>'time-series'!D24</f>
        <v>1525612.35</v>
      </c>
      <c r="E24">
        <f>'time-series'!E24</f>
        <v>0.48</v>
      </c>
      <c r="F24">
        <f>'time-series'!F24</f>
        <v>0.54</v>
      </c>
      <c r="G24">
        <f>'time-series'!G24</f>
        <v>2</v>
      </c>
      <c r="H24">
        <f>'time-series'!H24</f>
        <v>-1.5000000000000013</v>
      </c>
      <c r="I24">
        <f>'time-series'!I24</f>
        <v>0</v>
      </c>
      <c r="J24" s="73">
        <f>'time-series'!K24</f>
        <v>40863</v>
      </c>
      <c r="K24" s="73">
        <f>'time-series'!L24</f>
        <v>40867</v>
      </c>
      <c r="L24">
        <f>'time-series'!N24</f>
        <v>16</v>
      </c>
      <c r="M24">
        <f>'time-series'!Q24</f>
        <v>4</v>
      </c>
      <c r="N24">
        <f>'time-series'!W24</f>
        <v>1</v>
      </c>
    </row>
    <row r="25" spans="1:14">
      <c r="A25" t="str">
        <f>'time-series'!A25</f>
        <v>E13</v>
      </c>
      <c r="B25" t="str">
        <f>'time-series'!B25</f>
        <v>N4</v>
      </c>
      <c r="C25">
        <f>'time-series'!C25</f>
        <v>662410.17000000004</v>
      </c>
      <c r="D25">
        <f>'time-series'!D25</f>
        <v>1522815.37</v>
      </c>
      <c r="E25">
        <f>'time-series'!E25</f>
        <v>-1.5</v>
      </c>
      <c r="F25">
        <f>'time-series'!F25</f>
        <v>-1.1299999999999999</v>
      </c>
      <c r="G25">
        <f>'time-series'!G25</f>
        <v>1</v>
      </c>
      <c r="H25">
        <f>'time-series'!H25</f>
        <v>-9.2500000000000036</v>
      </c>
      <c r="I25">
        <f>'time-series'!I25</f>
        <v>-1</v>
      </c>
      <c r="J25" s="73">
        <f>'time-series'!K25</f>
        <v>40863</v>
      </c>
      <c r="K25" s="73">
        <f>'time-series'!L25</f>
        <v>40867</v>
      </c>
      <c r="L25">
        <f>'time-series'!N25</f>
        <v>16</v>
      </c>
      <c r="M25">
        <f>'time-series'!Q25</f>
        <v>4</v>
      </c>
      <c r="N25">
        <f>'time-series'!W25</f>
        <v>2</v>
      </c>
    </row>
    <row r="26" spans="1:14">
      <c r="A26" t="str">
        <f>'time-series'!A26</f>
        <v>E14</v>
      </c>
      <c r="B26" t="str">
        <f>'time-series'!B26</f>
        <v>N5</v>
      </c>
      <c r="C26">
        <f>'time-series'!C26</f>
        <v>674800.27</v>
      </c>
      <c r="D26">
        <f>'time-series'!D26</f>
        <v>1522996.68</v>
      </c>
      <c r="E26">
        <f>'time-series'!E26</f>
        <v>-0.46</v>
      </c>
      <c r="F26">
        <f>'time-series'!F26</f>
        <v>-0.96</v>
      </c>
      <c r="G26">
        <f>'time-series'!G26</f>
        <v>1</v>
      </c>
      <c r="H26">
        <f>'time-series'!H26</f>
        <v>12.499999999999998</v>
      </c>
      <c r="I26">
        <f>'time-series'!I26</f>
        <v>3</v>
      </c>
      <c r="J26" s="73">
        <f>'time-series'!K26</f>
        <v>40863</v>
      </c>
      <c r="K26" s="73">
        <f>'time-series'!L26</f>
        <v>40867</v>
      </c>
      <c r="L26">
        <f>'time-series'!N26</f>
        <v>16</v>
      </c>
      <c r="M26">
        <f>'time-series'!Q26</f>
        <v>4</v>
      </c>
      <c r="N26">
        <f>'time-series'!W26</f>
        <v>2</v>
      </c>
    </row>
    <row r="27" spans="1:14">
      <c r="A27" t="str">
        <f>'time-series'!A27</f>
        <v>E17</v>
      </c>
      <c r="B27" t="str">
        <f>'time-series'!B27</f>
        <v>N6</v>
      </c>
      <c r="C27">
        <f>'time-series'!C27</f>
        <v>677946.73</v>
      </c>
      <c r="D27">
        <f>'time-series'!D27</f>
        <v>1522282.46</v>
      </c>
      <c r="E27">
        <f>'time-series'!E27</f>
        <v>0.36</v>
      </c>
      <c r="F27">
        <f>'time-series'!F27</f>
        <v>0.41</v>
      </c>
      <c r="G27">
        <f>'time-series'!G27</f>
        <v>1</v>
      </c>
      <c r="H27">
        <f>'time-series'!H27</f>
        <v>-1.2499999999999998</v>
      </c>
      <c r="I27">
        <f>'time-series'!I27</f>
        <v>0</v>
      </c>
      <c r="J27" s="73">
        <f>'time-series'!K27</f>
        <v>40863</v>
      </c>
      <c r="K27" s="73">
        <f>'time-series'!L27</f>
        <v>40867</v>
      </c>
      <c r="L27">
        <f>'time-series'!N27</f>
        <v>16</v>
      </c>
      <c r="M27">
        <f>'time-series'!Q27</f>
        <v>4</v>
      </c>
      <c r="N27">
        <f>'time-series'!W27</f>
        <v>2</v>
      </c>
    </row>
    <row r="28" spans="1:14">
      <c r="A28" t="str">
        <f>'time-series'!A28</f>
        <v>E16</v>
      </c>
      <c r="B28" t="str">
        <f>'time-series'!B28</f>
        <v>N7</v>
      </c>
      <c r="C28">
        <f>'time-series'!C28</f>
        <v>666453.48</v>
      </c>
      <c r="D28">
        <f>'time-series'!D28</f>
        <v>1522470.33</v>
      </c>
      <c r="E28">
        <f>'time-series'!E28</f>
        <v>0.25</v>
      </c>
      <c r="F28">
        <f>'time-series'!F28</f>
        <v>0.4</v>
      </c>
      <c r="G28">
        <f>'time-series'!G28</f>
        <v>1</v>
      </c>
      <c r="H28">
        <f>'time-series'!H28</f>
        <v>-3.7500000000000004</v>
      </c>
      <c r="I28">
        <f>'time-series'!I28</f>
        <v>0</v>
      </c>
      <c r="J28" s="73">
        <f>'time-series'!K28</f>
        <v>40863</v>
      </c>
      <c r="K28" s="73">
        <f>'time-series'!L28</f>
        <v>40867</v>
      </c>
      <c r="L28">
        <f>'time-series'!N28</f>
        <v>16</v>
      </c>
      <c r="M28">
        <f>'time-series'!Q28</f>
        <v>4</v>
      </c>
      <c r="N28">
        <f>'time-series'!W28</f>
        <v>2</v>
      </c>
    </row>
    <row r="29" spans="1:14">
      <c r="A29" t="str">
        <f>'time-series'!A29</f>
        <v>E01</v>
      </c>
      <c r="B29" t="str">
        <f>'time-series'!B29</f>
        <v>N8</v>
      </c>
      <c r="C29">
        <f>'time-series'!C29</f>
        <v>677309.03</v>
      </c>
      <c r="D29">
        <f>'time-series'!D29</f>
        <v>1539830.33</v>
      </c>
      <c r="E29">
        <f>'time-series'!E29</f>
        <v>3.2399999999999998</v>
      </c>
      <c r="F29">
        <f>'time-series'!F29</f>
        <v>3.32</v>
      </c>
      <c r="G29">
        <f>'time-series'!G29</f>
        <v>6</v>
      </c>
      <c r="H29">
        <f>'time-series'!H29</f>
        <v>-2.0000000000000018</v>
      </c>
      <c r="I29">
        <f>'time-series'!I29</f>
        <v>0</v>
      </c>
      <c r="J29" s="73">
        <f>'time-series'!K29</f>
        <v>40863</v>
      </c>
      <c r="K29" s="73">
        <f>'time-series'!L29</f>
        <v>40867</v>
      </c>
      <c r="L29">
        <f>'time-series'!N29</f>
        <v>16</v>
      </c>
      <c r="M29">
        <f>'time-series'!Q29</f>
        <v>4</v>
      </c>
      <c r="N29">
        <f>'time-series'!W29</f>
        <v>2</v>
      </c>
    </row>
    <row r="30" spans="1:14">
      <c r="A30" t="str">
        <f>'time-series'!A30</f>
        <v>E02</v>
      </c>
      <c r="B30" t="str">
        <f>'time-series'!B30</f>
        <v>N9</v>
      </c>
      <c r="C30">
        <f>'time-series'!C30</f>
        <v>683439.45</v>
      </c>
      <c r="D30">
        <f>'time-series'!D30</f>
        <v>1539868.39</v>
      </c>
      <c r="E30">
        <f>'time-series'!E30</f>
        <v>3.2399999999999998</v>
      </c>
      <c r="F30">
        <f>'time-series'!F30</f>
        <v>3.32</v>
      </c>
      <c r="G30">
        <f>'time-series'!G30</f>
        <v>6</v>
      </c>
      <c r="H30">
        <f>'time-series'!H30</f>
        <v>-2.0000000000000018</v>
      </c>
      <c r="I30">
        <f>'time-series'!I30</f>
        <v>0</v>
      </c>
      <c r="J30" s="73">
        <f>'time-series'!K30</f>
        <v>40863</v>
      </c>
      <c r="K30" s="73">
        <f>'time-series'!L30</f>
        <v>40867</v>
      </c>
      <c r="L30">
        <f>'time-series'!N30</f>
        <v>16</v>
      </c>
      <c r="M30">
        <f>'time-series'!Q30</f>
        <v>4</v>
      </c>
      <c r="N30">
        <f>'time-series'!W30</f>
        <v>2</v>
      </c>
    </row>
    <row r="31" spans="1:14">
      <c r="A31" t="str">
        <f>'time-series'!A31</f>
        <v>W13</v>
      </c>
      <c r="B31" t="str">
        <f>'time-series'!B31</f>
        <v>W10</v>
      </c>
      <c r="C31">
        <f>'time-series'!C31</f>
        <v>658290.71</v>
      </c>
      <c r="D31">
        <f>'time-series'!D31</f>
        <v>1514826.56</v>
      </c>
      <c r="E31">
        <f>'time-series'!E31</f>
        <v>0.49</v>
      </c>
      <c r="F31">
        <f>'time-series'!F31</f>
        <v>0.74</v>
      </c>
      <c r="G31">
        <f>'time-series'!G31</f>
        <v>2</v>
      </c>
      <c r="H31">
        <f>'time-series'!H31</f>
        <v>-6.25</v>
      </c>
      <c r="I31">
        <f>'time-series'!I31</f>
        <v>-1</v>
      </c>
      <c r="J31" s="73">
        <f>'time-series'!K31</f>
        <v>40863</v>
      </c>
      <c r="K31" s="73">
        <f>'time-series'!L31</f>
        <v>40867</v>
      </c>
      <c r="L31">
        <f>'time-series'!N31</f>
        <v>16</v>
      </c>
      <c r="M31">
        <f>'time-series'!Q31</f>
        <v>4</v>
      </c>
      <c r="N31">
        <f>'time-series'!W31</f>
        <v>1</v>
      </c>
    </row>
    <row r="32" spans="1:14">
      <c r="A32" t="str">
        <f>'time-series'!A32</f>
        <v>W06</v>
      </c>
      <c r="B32" t="str">
        <f>'time-series'!B32</f>
        <v>W11</v>
      </c>
      <c r="C32">
        <f>'time-series'!C32</f>
        <v>656325.47</v>
      </c>
      <c r="D32">
        <f>'time-series'!D32</f>
        <v>1511584.18</v>
      </c>
      <c r="E32">
        <f>'time-series'!E32</f>
        <v>0.54</v>
      </c>
      <c r="F32">
        <f>'time-series'!F32</f>
        <v>0.79</v>
      </c>
      <c r="G32">
        <f>'time-series'!G32</f>
        <v>1</v>
      </c>
      <c r="H32">
        <f>'time-series'!H32</f>
        <v>-6.25</v>
      </c>
      <c r="I32">
        <f>'time-series'!I32</f>
        <v>-1</v>
      </c>
      <c r="J32" s="73">
        <f>'time-series'!K32</f>
        <v>40863</v>
      </c>
      <c r="K32" s="73">
        <f>'time-series'!L32</f>
        <v>40867</v>
      </c>
      <c r="L32">
        <f>'time-series'!N32</f>
        <v>16</v>
      </c>
      <c r="M32">
        <f>'time-series'!Q32</f>
        <v>4</v>
      </c>
      <c r="N32">
        <f>'time-series'!W32</f>
        <v>2</v>
      </c>
    </row>
    <row r="33" spans="1:14">
      <c r="A33" t="str">
        <f>'time-series'!A33</f>
        <v>W10</v>
      </c>
      <c r="B33" t="str">
        <f>'time-series'!B33</f>
        <v>W12</v>
      </c>
      <c r="C33">
        <f>'time-series'!C33</f>
        <v>658182.55000000005</v>
      </c>
      <c r="D33">
        <f>'time-series'!D33</f>
        <v>1523587.6</v>
      </c>
      <c r="E33">
        <f>'time-series'!E33</f>
        <v>0.55000000000000004</v>
      </c>
      <c r="F33">
        <f>'time-series'!F33</f>
        <v>0.78</v>
      </c>
      <c r="G33">
        <f>'time-series'!G33</f>
        <v>1</v>
      </c>
      <c r="H33">
        <f>'time-series'!H33</f>
        <v>-5.75</v>
      </c>
      <c r="I33">
        <f>'time-series'!I33</f>
        <v>-1</v>
      </c>
      <c r="J33" s="73">
        <f>'time-series'!K33</f>
        <v>40863</v>
      </c>
      <c r="K33" s="73">
        <f>'time-series'!L33</f>
        <v>40867</v>
      </c>
      <c r="L33">
        <f>'time-series'!N33</f>
        <v>16</v>
      </c>
      <c r="M33">
        <f>'time-series'!Q33</f>
        <v>4</v>
      </c>
      <c r="N33">
        <f>'time-series'!W33</f>
        <v>2</v>
      </c>
    </row>
    <row r="34" spans="1:14">
      <c r="A34" t="str">
        <f>'time-series'!A34</f>
        <v>W03</v>
      </c>
      <c r="B34" t="str">
        <f>'time-series'!B34</f>
        <v>W13</v>
      </c>
      <c r="C34">
        <f>'time-series'!C34</f>
        <v>653116.93000000005</v>
      </c>
      <c r="D34">
        <f>'time-series'!D34</f>
        <v>1525716.98</v>
      </c>
      <c r="E34">
        <f>'time-series'!E34</f>
        <v>1.08</v>
      </c>
      <c r="F34">
        <f>'time-series'!F34</f>
        <v>1.24</v>
      </c>
      <c r="G34">
        <f>'time-series'!G34</f>
        <v>6</v>
      </c>
      <c r="H34">
        <f>'time-series'!H34</f>
        <v>-3.9999999999999982</v>
      </c>
      <c r="I34">
        <f>'time-series'!I34</f>
        <v>0</v>
      </c>
      <c r="J34" s="73">
        <f>'time-series'!K34</f>
        <v>40863</v>
      </c>
      <c r="K34" s="73">
        <f>'time-series'!L34</f>
        <v>40867</v>
      </c>
      <c r="L34">
        <f>'time-series'!N34</f>
        <v>16</v>
      </c>
      <c r="M34">
        <f>'time-series'!Q34</f>
        <v>4</v>
      </c>
      <c r="N34">
        <f>'time-series'!W34</f>
        <v>1</v>
      </c>
    </row>
    <row r="35" spans="1:14">
      <c r="A35" t="str">
        <f>'time-series'!A35</f>
        <v>W02</v>
      </c>
      <c r="B35" t="str">
        <f>'time-series'!B35</f>
        <v>W14inside</v>
      </c>
      <c r="C35">
        <f>'time-series'!C35</f>
        <v>652851.73</v>
      </c>
      <c r="D35">
        <f>'time-series'!D35</f>
        <v>1529549.37</v>
      </c>
      <c r="E35">
        <f>'time-series'!E35</f>
        <v>2.0499999999999998</v>
      </c>
      <c r="F35">
        <f>'time-series'!F35</f>
        <v>2.0699999999999998</v>
      </c>
      <c r="G35">
        <f>'time-series'!G35</f>
        <v>6</v>
      </c>
      <c r="H35">
        <f>'time-series'!H35</f>
        <v>-0.50000000000000044</v>
      </c>
      <c r="I35">
        <f>'time-series'!I35</f>
        <v>1</v>
      </c>
      <c r="J35" s="73">
        <f>'time-series'!K35</f>
        <v>40863</v>
      </c>
      <c r="K35" s="73">
        <f>'time-series'!L35</f>
        <v>40867</v>
      </c>
      <c r="L35">
        <f>'time-series'!N35</f>
        <v>16</v>
      </c>
      <c r="M35">
        <f>'time-series'!Q35</f>
        <v>4</v>
      </c>
      <c r="N35">
        <f>'time-series'!W35</f>
        <v>1</v>
      </c>
    </row>
    <row r="36" spans="1:14">
      <c r="A36" t="str">
        <f>'time-series'!A36</f>
        <v>W02</v>
      </c>
      <c r="B36" t="str">
        <f>'time-series'!B36</f>
        <v>W14outside</v>
      </c>
      <c r="C36">
        <f>'time-series'!C36</f>
        <v>661921.71</v>
      </c>
      <c r="D36">
        <f>'time-series'!D36</f>
        <v>1515985.15</v>
      </c>
      <c r="E36">
        <f>'time-series'!E36</f>
        <v>2.23</v>
      </c>
      <c r="F36">
        <f>'time-series'!F36</f>
        <v>2.23</v>
      </c>
      <c r="G36">
        <f>'time-series'!G36</f>
        <v>6</v>
      </c>
      <c r="H36">
        <f>'time-series'!H36</f>
        <v>0</v>
      </c>
      <c r="I36">
        <f>'time-series'!I36</f>
        <v>1</v>
      </c>
      <c r="J36" s="73">
        <f>'time-series'!K36</f>
        <v>40863</v>
      </c>
      <c r="K36" s="73">
        <f>'time-series'!L36</f>
        <v>40867</v>
      </c>
      <c r="L36">
        <f>'time-series'!N36</f>
        <v>16</v>
      </c>
      <c r="M36">
        <f>'time-series'!Q36</f>
        <v>4</v>
      </c>
      <c r="N36">
        <f>'time-series'!W36</f>
        <v>1</v>
      </c>
    </row>
    <row r="37" spans="1:14">
      <c r="A37" t="str">
        <f>'time-series'!A37</f>
        <v>W09</v>
      </c>
      <c r="B37" t="str">
        <f>'time-series'!B37</f>
        <v>W15</v>
      </c>
      <c r="C37">
        <f>'time-series'!C37</f>
        <v>664465.79</v>
      </c>
      <c r="D37">
        <f>'time-series'!D37</f>
        <v>1512192.47</v>
      </c>
      <c r="E37">
        <f>'time-series'!E37</f>
        <v>0.28000000000000003</v>
      </c>
      <c r="F37">
        <f>'time-series'!F37</f>
        <v>0.04</v>
      </c>
      <c r="G37">
        <f>'time-series'!G37</f>
        <v>2</v>
      </c>
      <c r="H37">
        <f>'time-series'!H37</f>
        <v>6.0000000000000009</v>
      </c>
      <c r="I37">
        <f>'time-series'!I37</f>
        <v>3</v>
      </c>
      <c r="J37" s="73">
        <f>'time-series'!K37</f>
        <v>40863</v>
      </c>
      <c r="K37" s="73">
        <f>'time-series'!L37</f>
        <v>40867</v>
      </c>
      <c r="L37">
        <f>'time-series'!N37</f>
        <v>16</v>
      </c>
      <c r="M37">
        <f>'time-series'!Q37</f>
        <v>4</v>
      </c>
      <c r="N37">
        <f>'time-series'!W37</f>
        <v>1</v>
      </c>
    </row>
    <row r="38" spans="1:14">
      <c r="A38" t="str">
        <f>'time-series'!A38</f>
        <v>W14</v>
      </c>
      <c r="B38" t="str">
        <f>'time-series'!B38</f>
        <v>W16</v>
      </c>
      <c r="C38">
        <f>'time-series'!C38</f>
        <v>662091.31999999995</v>
      </c>
      <c r="D38">
        <f>'time-series'!D38</f>
        <v>1508037.15</v>
      </c>
      <c r="E38">
        <f>'time-series'!E38</f>
        <v>0.33</v>
      </c>
      <c r="F38">
        <f>'time-series'!F38</f>
        <v>0.36</v>
      </c>
      <c r="G38">
        <f>'time-series'!G38</f>
        <v>2</v>
      </c>
      <c r="H38">
        <f>'time-series'!H38</f>
        <v>-0.74999999999999933</v>
      </c>
      <c r="I38">
        <f>'time-series'!I38</f>
        <v>1</v>
      </c>
      <c r="J38" s="73">
        <f>'time-series'!K38</f>
        <v>40863</v>
      </c>
      <c r="K38" s="73">
        <f>'time-series'!L38</f>
        <v>40867</v>
      </c>
      <c r="L38">
        <f>'time-series'!N38</f>
        <v>16</v>
      </c>
      <c r="M38">
        <f>'time-series'!Q38</f>
        <v>4</v>
      </c>
      <c r="N38">
        <f>'time-series'!W38</f>
        <v>1</v>
      </c>
    </row>
    <row r="39" spans="1:14">
      <c r="A39" t="str">
        <f>'time-series'!A39</f>
        <v>W15</v>
      </c>
      <c r="B39" t="str">
        <f>'time-series'!B39</f>
        <v>W17</v>
      </c>
      <c r="C39">
        <f>'time-series'!C39</f>
        <v>661235.26</v>
      </c>
      <c r="D39">
        <f>'time-series'!D39</f>
        <v>1519672.28</v>
      </c>
      <c r="E39">
        <f>'time-series'!E39</f>
        <v>0.5</v>
      </c>
      <c r="F39">
        <f>'time-series'!F39</f>
        <v>0.53</v>
      </c>
      <c r="G39">
        <f>'time-series'!G39</f>
        <v>3</v>
      </c>
      <c r="H39">
        <f>'time-series'!H39</f>
        <v>-0.75000000000000067</v>
      </c>
      <c r="I39">
        <f>'time-series'!I39</f>
        <v>1</v>
      </c>
      <c r="J39" s="73">
        <f>'time-series'!K39</f>
        <v>40863</v>
      </c>
      <c r="K39" s="73">
        <f>'time-series'!L39</f>
        <v>40867</v>
      </c>
      <c r="L39">
        <f>'time-series'!N39</f>
        <v>16</v>
      </c>
      <c r="M39">
        <f>'time-series'!Q39</f>
        <v>4</v>
      </c>
      <c r="N39">
        <f>'time-series'!W39</f>
        <v>1</v>
      </c>
    </row>
    <row r="40" spans="1:14">
      <c r="A40" t="str">
        <f>'time-series'!A40</f>
        <v>W16</v>
      </c>
      <c r="B40" t="str">
        <f>'time-series'!B40</f>
        <v>W18</v>
      </c>
      <c r="C40">
        <f>'time-series'!C40</f>
        <v>652150.77</v>
      </c>
      <c r="D40">
        <f>'time-series'!D40</f>
        <v>1504929.29</v>
      </c>
      <c r="E40">
        <f>'time-series'!E40</f>
        <v>0.8</v>
      </c>
      <c r="F40">
        <f>'time-series'!F40</f>
        <v>0.82</v>
      </c>
      <c r="G40">
        <f>'time-series'!G40</f>
        <v>4</v>
      </c>
      <c r="H40">
        <f>'time-series'!H40</f>
        <v>-0.49999999999999767</v>
      </c>
      <c r="I40">
        <f>'time-series'!I40</f>
        <v>1</v>
      </c>
      <c r="J40" s="73">
        <f>'time-series'!K40</f>
        <v>40863</v>
      </c>
      <c r="K40" s="73">
        <f>'time-series'!L40</f>
        <v>40867</v>
      </c>
      <c r="L40">
        <f>'time-series'!N40</f>
        <v>16</v>
      </c>
      <c r="M40">
        <f>'time-series'!Q40</f>
        <v>4</v>
      </c>
      <c r="N40">
        <f>'time-series'!W40</f>
        <v>1</v>
      </c>
    </row>
    <row r="41" spans="1:14">
      <c r="A41" t="str">
        <f>'time-series'!A41</f>
        <v>W01</v>
      </c>
      <c r="B41" t="str">
        <f>'time-series'!B41</f>
        <v>W1inside</v>
      </c>
      <c r="C41">
        <f>'time-series'!C41</f>
        <v>643560.93999999994</v>
      </c>
      <c r="D41">
        <f>'time-series'!D41</f>
        <v>1525778.98</v>
      </c>
      <c r="E41">
        <f>'time-series'!E41</f>
        <v>2.02</v>
      </c>
      <c r="F41">
        <f>'time-series'!F41</f>
        <v>2.23</v>
      </c>
      <c r="G41">
        <f>'time-series'!G41</f>
        <v>6</v>
      </c>
      <c r="H41">
        <f>'time-series'!H41</f>
        <v>-5.2499999999999991</v>
      </c>
      <c r="I41">
        <f>'time-series'!I41</f>
        <v>-1</v>
      </c>
      <c r="J41" s="73">
        <f>'time-series'!K41</f>
        <v>40863</v>
      </c>
      <c r="K41" s="73">
        <f>'time-series'!L41</f>
        <v>40867</v>
      </c>
      <c r="L41">
        <f>'time-series'!N41</f>
        <v>16</v>
      </c>
      <c r="M41">
        <f>'time-series'!Q41</f>
        <v>4</v>
      </c>
      <c r="N41">
        <f>'time-series'!W41</f>
        <v>1</v>
      </c>
    </row>
    <row r="42" spans="1:14">
      <c r="A42" t="str">
        <f>'time-series'!A42</f>
        <v>W01</v>
      </c>
      <c r="B42" t="str">
        <f>'time-series'!B42</f>
        <v>W1outside</v>
      </c>
      <c r="C42">
        <f>'time-series'!C42</f>
        <v>642351.31000000006</v>
      </c>
      <c r="D42">
        <f>'time-series'!D42</f>
        <v>1529391.47</v>
      </c>
      <c r="E42">
        <f>'time-series'!E42</f>
        <v>2.62</v>
      </c>
      <c r="F42">
        <f>'time-series'!F42</f>
        <v>2.74</v>
      </c>
      <c r="G42">
        <f>'time-series'!G42</f>
        <v>6</v>
      </c>
      <c r="H42">
        <f>'time-series'!H42</f>
        <v>-3.0000000000000027</v>
      </c>
      <c r="I42">
        <f>'time-series'!I42</f>
        <v>0</v>
      </c>
      <c r="J42" s="73">
        <f>'time-series'!K42</f>
        <v>40863</v>
      </c>
      <c r="K42" s="73">
        <f>'time-series'!L42</f>
        <v>40867</v>
      </c>
      <c r="L42">
        <f>'time-series'!N42</f>
        <v>16</v>
      </c>
      <c r="M42">
        <f>'time-series'!Q42</f>
        <v>4</v>
      </c>
      <c r="N42">
        <f>'time-series'!W42</f>
        <v>1</v>
      </c>
    </row>
    <row r="43" spans="1:14">
      <c r="A43" t="str">
        <f>'time-series'!A43</f>
        <v>W23</v>
      </c>
      <c r="B43" t="str">
        <f>'time-series'!B43</f>
        <v>W2</v>
      </c>
      <c r="C43">
        <f>'time-series'!C43</f>
        <v>645833.16</v>
      </c>
      <c r="D43">
        <f>'time-series'!D43</f>
        <v>1520599.99</v>
      </c>
      <c r="E43">
        <f>'time-series'!E43</f>
        <v>1.5549999999999999</v>
      </c>
      <c r="F43">
        <f>'time-series'!F43</f>
        <v>1.7149999999999999</v>
      </c>
      <c r="G43">
        <f>'time-series'!G43</f>
        <v>6</v>
      </c>
      <c r="H43">
        <f>'time-series'!H43</f>
        <v>-3.9999999999999982</v>
      </c>
      <c r="I43">
        <f>'time-series'!I43</f>
        <v>0</v>
      </c>
      <c r="J43" s="73">
        <f>'time-series'!K43</f>
        <v>40863</v>
      </c>
      <c r="K43" s="73">
        <f>'time-series'!L43</f>
        <v>40867</v>
      </c>
      <c r="L43">
        <f>'time-series'!N43</f>
        <v>16</v>
      </c>
      <c r="M43">
        <f>'time-series'!Q43</f>
        <v>4</v>
      </c>
      <c r="N43">
        <f>'time-series'!W43</f>
        <v>1</v>
      </c>
    </row>
    <row r="44" spans="1:14">
      <c r="A44" t="str">
        <f>'time-series'!A44</f>
        <v>W08</v>
      </c>
      <c r="B44" t="str">
        <f>'time-series'!B44</f>
        <v>W3</v>
      </c>
      <c r="C44">
        <f>'time-series'!C44</f>
        <v>653973.03</v>
      </c>
      <c r="D44">
        <f>'time-series'!D44</f>
        <v>1515642.52</v>
      </c>
      <c r="E44">
        <f>'time-series'!E44</f>
        <v>1.1399999999999999</v>
      </c>
      <c r="F44">
        <f>'time-series'!F44</f>
        <v>1.04</v>
      </c>
      <c r="G44">
        <f>'time-series'!G44</f>
        <v>1</v>
      </c>
      <c r="H44">
        <f>'time-series'!H44</f>
        <v>2.4999999999999964</v>
      </c>
      <c r="I44">
        <f>'time-series'!I44</f>
        <v>2</v>
      </c>
      <c r="J44" s="73">
        <f>'time-series'!K44</f>
        <v>40863</v>
      </c>
      <c r="K44" s="73">
        <f>'time-series'!L44</f>
        <v>40867</v>
      </c>
      <c r="L44">
        <f>'time-series'!N44</f>
        <v>16</v>
      </c>
      <c r="M44">
        <f>'time-series'!Q44</f>
        <v>4</v>
      </c>
      <c r="N44">
        <f>'time-series'!W44</f>
        <v>2</v>
      </c>
    </row>
    <row r="45" spans="1:14">
      <c r="A45" t="str">
        <f>'time-series'!A45</f>
        <v>W12</v>
      </c>
      <c r="B45" t="str">
        <f>'time-series'!B45</f>
        <v>W4</v>
      </c>
      <c r="C45">
        <f>'time-series'!C45</f>
        <v>649159.31999999995</v>
      </c>
      <c r="D45">
        <f>'time-series'!D45</f>
        <v>1513890.33</v>
      </c>
      <c r="E45">
        <f>'time-series'!E45</f>
        <v>1.21</v>
      </c>
      <c r="F45">
        <f>'time-series'!F45</f>
        <v>1.25</v>
      </c>
      <c r="G45">
        <f>'time-series'!G45</f>
        <v>2</v>
      </c>
      <c r="H45">
        <f>'time-series'!H45</f>
        <v>-1.0000000000000009</v>
      </c>
      <c r="I45">
        <f>'time-series'!I45</f>
        <v>1</v>
      </c>
      <c r="J45" s="73">
        <f>'time-series'!K45</f>
        <v>40863</v>
      </c>
      <c r="K45" s="73">
        <f>'time-series'!L45</f>
        <v>40867</v>
      </c>
      <c r="L45">
        <f>'time-series'!N45</f>
        <v>16</v>
      </c>
      <c r="M45">
        <f>'time-series'!Q45</f>
        <v>4</v>
      </c>
      <c r="N45">
        <f>'time-series'!W45</f>
        <v>2</v>
      </c>
    </row>
    <row r="46" spans="1:14">
      <c r="A46" t="str">
        <f>'time-series'!A46</f>
        <v>W24</v>
      </c>
      <c r="B46" t="str">
        <f>'time-series'!B46</f>
        <v>W5</v>
      </c>
      <c r="C46">
        <f>'time-series'!C46</f>
        <v>644256.9</v>
      </c>
      <c r="D46">
        <f>'time-series'!D46</f>
        <v>1512206.37</v>
      </c>
      <c r="E46">
        <f>'time-series'!E46</f>
        <v>1.41</v>
      </c>
      <c r="F46">
        <f>'time-series'!F46</f>
        <v>1.41</v>
      </c>
      <c r="G46">
        <f>'time-series'!G46</f>
        <v>6</v>
      </c>
      <c r="H46">
        <f>'time-series'!H46</f>
        <v>0</v>
      </c>
      <c r="I46">
        <f>'time-series'!I46</f>
        <v>1</v>
      </c>
      <c r="J46" s="73">
        <f>'time-series'!K46</f>
        <v>40863</v>
      </c>
      <c r="K46" s="73">
        <f>'time-series'!L46</f>
        <v>40867</v>
      </c>
      <c r="L46">
        <f>'time-series'!N46</f>
        <v>16</v>
      </c>
      <c r="M46">
        <f>'time-series'!Q46</f>
        <v>4</v>
      </c>
      <c r="N46">
        <f>'time-series'!W46</f>
        <v>1</v>
      </c>
    </row>
    <row r="47" spans="1:14">
      <c r="A47" t="str">
        <f>'time-series'!A47</f>
        <v>W05</v>
      </c>
      <c r="B47" t="str">
        <f>'time-series'!B47</f>
        <v>W6</v>
      </c>
      <c r="C47">
        <f>'time-series'!C47</f>
        <v>653891.16</v>
      </c>
      <c r="D47">
        <f>'time-series'!D47</f>
        <v>1519501.64</v>
      </c>
      <c r="E47">
        <f>'time-series'!E47</f>
        <v>1.2</v>
      </c>
      <c r="F47">
        <f>'time-series'!F47</f>
        <v>1.2</v>
      </c>
      <c r="G47">
        <f>'time-series'!G47</f>
        <v>2</v>
      </c>
      <c r="H47">
        <f>'time-series'!H47</f>
        <v>0</v>
      </c>
      <c r="I47">
        <f>'time-series'!I47</f>
        <v>1</v>
      </c>
      <c r="J47" s="73">
        <f>'time-series'!K47</f>
        <v>40863</v>
      </c>
      <c r="K47" s="73">
        <f>'time-series'!L47</f>
        <v>40867</v>
      </c>
      <c r="L47">
        <f>'time-series'!N47</f>
        <v>16</v>
      </c>
      <c r="M47">
        <f>'time-series'!Q47</f>
        <v>4</v>
      </c>
      <c r="N47">
        <f>'time-series'!W47</f>
        <v>2</v>
      </c>
    </row>
    <row r="48" spans="1:14">
      <c r="A48" t="str">
        <f>'time-series'!A48</f>
        <v>W18</v>
      </c>
      <c r="B48" t="str">
        <f>'time-series'!B48</f>
        <v>W7</v>
      </c>
      <c r="C48">
        <f>'time-series'!C48</f>
        <v>654175.62</v>
      </c>
      <c r="D48">
        <f>'time-series'!D48</f>
        <v>1501198.81</v>
      </c>
      <c r="E48">
        <f>'time-series'!E48</f>
        <v>0.93</v>
      </c>
      <c r="F48">
        <f>'time-series'!F48</f>
        <v>1</v>
      </c>
      <c r="G48">
        <f>'time-series'!G48</f>
        <v>5</v>
      </c>
      <c r="H48">
        <f>'time-series'!H48</f>
        <v>-1.7499999999999987</v>
      </c>
      <c r="I48">
        <f>'time-series'!I48</f>
        <v>0</v>
      </c>
      <c r="J48" s="73">
        <f>'time-series'!K48</f>
        <v>40863</v>
      </c>
      <c r="K48" s="73">
        <f>'time-series'!L48</f>
        <v>40867</v>
      </c>
      <c r="L48">
        <f>'time-series'!N48</f>
        <v>16</v>
      </c>
      <c r="M48">
        <f>'time-series'!Q48</f>
        <v>4</v>
      </c>
      <c r="N48">
        <f>'time-series'!W48</f>
        <v>1</v>
      </c>
    </row>
    <row r="49" spans="1:14">
      <c r="A49" t="str">
        <f>'time-series'!A49</f>
        <v>W17</v>
      </c>
      <c r="B49" t="str">
        <f>'time-series'!B49</f>
        <v>W8</v>
      </c>
      <c r="C49">
        <f>'time-series'!C49</f>
        <v>650434.1</v>
      </c>
      <c r="D49">
        <f>'time-series'!D49</f>
        <v>1504752.75</v>
      </c>
      <c r="E49">
        <f>'time-series'!E49</f>
        <v>0.65</v>
      </c>
      <c r="F49">
        <f>'time-series'!F49</f>
        <v>0.68</v>
      </c>
      <c r="G49">
        <f>'time-series'!G49</f>
        <v>3</v>
      </c>
      <c r="H49">
        <f>'time-series'!H49</f>
        <v>-0.75000000000000067</v>
      </c>
      <c r="I49">
        <f>'time-series'!I49</f>
        <v>1</v>
      </c>
      <c r="J49" s="73">
        <f>'time-series'!K49</f>
        <v>40863</v>
      </c>
      <c r="K49" s="73">
        <f>'time-series'!L49</f>
        <v>40867</v>
      </c>
      <c r="L49">
        <f>'time-series'!N49</f>
        <v>16</v>
      </c>
      <c r="M49">
        <f>'time-series'!Q49</f>
        <v>4</v>
      </c>
      <c r="N49">
        <f>'time-series'!W49</f>
        <v>1</v>
      </c>
    </row>
    <row r="50" spans="1:14">
      <c r="A50" t="str">
        <f>'time-series'!A50</f>
        <v>W22</v>
      </c>
      <c r="B50" t="str">
        <f>'time-series'!B50</f>
        <v>W9</v>
      </c>
      <c r="C50">
        <f>'time-series'!C50</f>
        <v>658423.97</v>
      </c>
      <c r="D50">
        <f>'time-series'!D50</f>
        <v>1519726.78</v>
      </c>
      <c r="E50">
        <f>'time-series'!E50</f>
        <v>1.27</v>
      </c>
      <c r="F50">
        <f>'time-series'!F50</f>
        <v>1.47</v>
      </c>
      <c r="G50">
        <f>'time-series'!G50</f>
        <v>6</v>
      </c>
      <c r="H50">
        <f>'time-series'!H50</f>
        <v>-4.9999999999999991</v>
      </c>
      <c r="I50">
        <f>'time-series'!I50</f>
        <v>0</v>
      </c>
      <c r="J50" s="73">
        <f>'time-series'!K50</f>
        <v>40863</v>
      </c>
      <c r="K50" s="73">
        <f>'time-series'!L50</f>
        <v>40867</v>
      </c>
      <c r="L50">
        <f>'time-series'!N50</f>
        <v>16</v>
      </c>
      <c r="M50">
        <f>'time-series'!Q50</f>
        <v>4</v>
      </c>
      <c r="N50">
        <f>'time-series'!W50</f>
        <v>1</v>
      </c>
    </row>
    <row r="51" spans="1:14">
      <c r="A51" t="s">
        <v>176</v>
      </c>
      <c r="B51" t="s">
        <v>212</v>
      </c>
      <c r="C51">
        <v>687636.15</v>
      </c>
      <c r="D51">
        <v>1533223.8</v>
      </c>
      <c r="E51">
        <v>2.02</v>
      </c>
      <c r="F51">
        <v>2.06</v>
      </c>
      <c r="G51">
        <v>6</v>
      </c>
      <c r="H51">
        <v>-4.0000000000000036</v>
      </c>
      <c r="I51">
        <v>0</v>
      </c>
      <c r="J51" s="73">
        <v>40855</v>
      </c>
      <c r="K51" s="73">
        <v>40856</v>
      </c>
      <c r="L51">
        <v>10</v>
      </c>
      <c r="M51">
        <v>1</v>
      </c>
      <c r="N51">
        <v>2</v>
      </c>
    </row>
    <row r="52" spans="1:14">
      <c r="A52" t="s">
        <v>252</v>
      </c>
      <c r="B52" t="s">
        <v>163</v>
      </c>
      <c r="C52">
        <v>672695.38</v>
      </c>
      <c r="D52">
        <v>1519614.21</v>
      </c>
      <c r="E52">
        <v>-0.04</v>
      </c>
      <c r="F52">
        <v>-0.1</v>
      </c>
      <c r="G52">
        <v>1</v>
      </c>
      <c r="H52">
        <v>6.0000000000000009</v>
      </c>
      <c r="I52">
        <v>3</v>
      </c>
      <c r="J52" s="73">
        <v>40855</v>
      </c>
      <c r="K52" s="73">
        <v>40856</v>
      </c>
      <c r="L52">
        <v>10</v>
      </c>
      <c r="M52">
        <v>1</v>
      </c>
      <c r="N52">
        <v>1</v>
      </c>
    </row>
    <row r="53" spans="1:14">
      <c r="A53" t="s">
        <v>183</v>
      </c>
      <c r="B53" t="s">
        <v>174</v>
      </c>
      <c r="C53">
        <v>682471.21</v>
      </c>
      <c r="D53">
        <v>1517904.06</v>
      </c>
      <c r="E53">
        <v>0.38</v>
      </c>
      <c r="F53">
        <v>0.36</v>
      </c>
      <c r="G53">
        <v>1</v>
      </c>
      <c r="H53">
        <v>2.0000000000000018</v>
      </c>
      <c r="I53">
        <v>2</v>
      </c>
      <c r="J53" s="73">
        <v>40855</v>
      </c>
      <c r="K53" s="73">
        <v>40856</v>
      </c>
      <c r="L53">
        <v>10</v>
      </c>
      <c r="M53">
        <v>1</v>
      </c>
      <c r="N53">
        <v>2</v>
      </c>
    </row>
    <row r="54" spans="1:14">
      <c r="A54" t="s">
        <v>261</v>
      </c>
      <c r="B54" t="s">
        <v>164</v>
      </c>
      <c r="C54">
        <v>678077.45</v>
      </c>
      <c r="D54">
        <v>1516719.23</v>
      </c>
      <c r="E54">
        <v>0.22</v>
      </c>
      <c r="F54">
        <v>0.2</v>
      </c>
      <c r="G54">
        <v>1</v>
      </c>
      <c r="H54">
        <v>1.9999999999999991</v>
      </c>
      <c r="I54">
        <v>2</v>
      </c>
      <c r="J54" s="73">
        <v>40855</v>
      </c>
      <c r="K54" s="73">
        <v>40856</v>
      </c>
      <c r="L54">
        <v>10</v>
      </c>
      <c r="M54">
        <v>1</v>
      </c>
      <c r="N54">
        <v>2</v>
      </c>
    </row>
    <row r="55" spans="1:14">
      <c r="A55" t="s">
        <v>283</v>
      </c>
      <c r="B55" t="s">
        <v>165</v>
      </c>
      <c r="C55">
        <v>672842.67</v>
      </c>
      <c r="D55">
        <v>1516297.8</v>
      </c>
      <c r="E55">
        <v>-0.25</v>
      </c>
      <c r="F55">
        <v>-0.18</v>
      </c>
      <c r="G55">
        <v>1</v>
      </c>
      <c r="H55">
        <v>-7.0000000000000009</v>
      </c>
      <c r="I55">
        <v>-1</v>
      </c>
      <c r="J55" s="73">
        <v>40855</v>
      </c>
      <c r="K55" s="73">
        <v>40856</v>
      </c>
      <c r="L55">
        <v>10</v>
      </c>
      <c r="M55">
        <v>1</v>
      </c>
      <c r="N55">
        <v>2</v>
      </c>
    </row>
    <row r="56" spans="1:14">
      <c r="A56" t="s">
        <v>288</v>
      </c>
      <c r="B56" t="s">
        <v>168</v>
      </c>
      <c r="C56">
        <v>691300.7</v>
      </c>
      <c r="D56">
        <v>1526366.94</v>
      </c>
      <c r="E56">
        <v>1.46</v>
      </c>
      <c r="F56">
        <v>1.46</v>
      </c>
      <c r="G56">
        <v>2</v>
      </c>
      <c r="H56">
        <v>0</v>
      </c>
      <c r="I56">
        <v>1</v>
      </c>
      <c r="J56" s="73">
        <v>40855</v>
      </c>
      <c r="K56" s="73">
        <v>40856</v>
      </c>
      <c r="L56">
        <v>10</v>
      </c>
      <c r="M56">
        <v>1</v>
      </c>
      <c r="N56">
        <v>2</v>
      </c>
    </row>
    <row r="57" spans="1:14">
      <c r="A57" t="s">
        <v>348</v>
      </c>
      <c r="B57" t="s">
        <v>362</v>
      </c>
      <c r="C57">
        <v>672225.21</v>
      </c>
      <c r="D57">
        <v>1509648.39</v>
      </c>
      <c r="E57">
        <v>-0.9</v>
      </c>
      <c r="F57">
        <v>-0.97</v>
      </c>
      <c r="G57">
        <v>1</v>
      </c>
      <c r="H57">
        <v>6.9999999999999947</v>
      </c>
      <c r="I57">
        <v>3</v>
      </c>
      <c r="J57" s="73">
        <v>40855</v>
      </c>
      <c r="K57" s="73">
        <v>40856</v>
      </c>
      <c r="L57">
        <v>10</v>
      </c>
      <c r="M57">
        <v>1</v>
      </c>
      <c r="N57">
        <v>1</v>
      </c>
    </row>
    <row r="58" spans="1:14">
      <c r="A58" t="s">
        <v>349</v>
      </c>
      <c r="B58" t="s">
        <v>255</v>
      </c>
      <c r="C58">
        <v>671631.59</v>
      </c>
      <c r="D58">
        <v>1512362.07</v>
      </c>
      <c r="E58">
        <v>-0.28000000000000003</v>
      </c>
      <c r="F58">
        <v>-0.32</v>
      </c>
      <c r="G58">
        <v>1</v>
      </c>
      <c r="H58">
        <v>3.9999999999999982</v>
      </c>
      <c r="I58">
        <v>2</v>
      </c>
      <c r="J58" s="73">
        <v>40855</v>
      </c>
      <c r="K58" s="73">
        <v>40856</v>
      </c>
      <c r="L58">
        <v>10</v>
      </c>
      <c r="M58">
        <v>1</v>
      </c>
      <c r="N58">
        <v>2</v>
      </c>
    </row>
    <row r="59" spans="1:14">
      <c r="A59" t="s">
        <v>352</v>
      </c>
      <c r="B59" t="s">
        <v>169</v>
      </c>
      <c r="C59">
        <v>698225.4</v>
      </c>
      <c r="D59">
        <v>1516340.66</v>
      </c>
      <c r="E59">
        <v>0.57999999999999996</v>
      </c>
      <c r="F59">
        <v>0.57999999999999996</v>
      </c>
      <c r="G59">
        <v>1</v>
      </c>
      <c r="H59">
        <v>0</v>
      </c>
      <c r="I59">
        <v>1</v>
      </c>
      <c r="J59" s="73">
        <v>40855</v>
      </c>
      <c r="K59" s="73">
        <v>40856</v>
      </c>
      <c r="L59">
        <v>10</v>
      </c>
      <c r="M59">
        <v>1</v>
      </c>
      <c r="N59">
        <v>2</v>
      </c>
    </row>
    <row r="60" spans="1:14">
      <c r="A60" t="s">
        <v>365</v>
      </c>
      <c r="B60" t="s">
        <v>368</v>
      </c>
      <c r="C60">
        <v>679899.14</v>
      </c>
      <c r="D60">
        <v>1512404.09</v>
      </c>
      <c r="E60">
        <v>0.18</v>
      </c>
      <c r="F60">
        <v>0.18</v>
      </c>
      <c r="G60">
        <v>1</v>
      </c>
      <c r="H60">
        <v>0</v>
      </c>
      <c r="I60">
        <v>1</v>
      </c>
      <c r="J60" s="73">
        <v>40855</v>
      </c>
      <c r="K60" s="73">
        <v>40856</v>
      </c>
      <c r="L60">
        <v>10</v>
      </c>
      <c r="M60">
        <v>1</v>
      </c>
      <c r="N60">
        <v>2</v>
      </c>
    </row>
    <row r="61" spans="1:14">
      <c r="A61" t="s">
        <v>388</v>
      </c>
      <c r="B61" t="s">
        <v>252</v>
      </c>
      <c r="C61">
        <v>693835.41</v>
      </c>
      <c r="D61">
        <v>1518189.15</v>
      </c>
      <c r="E61">
        <v>0</v>
      </c>
      <c r="F61">
        <v>0</v>
      </c>
      <c r="G61">
        <v>1</v>
      </c>
      <c r="H61">
        <v>0</v>
      </c>
      <c r="I61">
        <v>1</v>
      </c>
      <c r="J61" s="73">
        <v>40855</v>
      </c>
      <c r="K61" s="73">
        <v>40856</v>
      </c>
      <c r="L61">
        <v>10</v>
      </c>
      <c r="M61">
        <v>1</v>
      </c>
      <c r="N61">
        <v>3</v>
      </c>
    </row>
    <row r="62" spans="1:14">
      <c r="A62" t="s">
        <v>174</v>
      </c>
      <c r="B62" t="s">
        <v>213</v>
      </c>
      <c r="C62">
        <v>684210.94</v>
      </c>
      <c r="D62">
        <v>1525903.94</v>
      </c>
      <c r="E62">
        <v>1.02</v>
      </c>
      <c r="F62">
        <v>1.01</v>
      </c>
      <c r="G62">
        <v>6</v>
      </c>
      <c r="H62">
        <v>1.0000000000000009</v>
      </c>
      <c r="I62">
        <v>2</v>
      </c>
      <c r="J62" s="73">
        <v>40855</v>
      </c>
      <c r="K62" s="73">
        <v>40856</v>
      </c>
      <c r="L62">
        <v>10</v>
      </c>
      <c r="M62">
        <v>1</v>
      </c>
      <c r="N62">
        <v>1</v>
      </c>
    </row>
    <row r="63" spans="1:14">
      <c r="A63" t="s">
        <v>390</v>
      </c>
      <c r="B63" t="s">
        <v>391</v>
      </c>
      <c r="C63">
        <v>698683.41</v>
      </c>
      <c r="D63">
        <v>1526216.17</v>
      </c>
      <c r="E63">
        <v>0</v>
      </c>
      <c r="F63">
        <v>0</v>
      </c>
      <c r="G63">
        <v>1</v>
      </c>
      <c r="H63">
        <v>0</v>
      </c>
      <c r="I63">
        <v>1</v>
      </c>
      <c r="J63" s="73">
        <v>40855</v>
      </c>
      <c r="K63" s="73">
        <v>40856</v>
      </c>
      <c r="L63">
        <v>10</v>
      </c>
      <c r="M63">
        <v>1</v>
      </c>
      <c r="N63">
        <v>4</v>
      </c>
    </row>
    <row r="64" spans="1:14">
      <c r="A64" t="s">
        <v>178</v>
      </c>
      <c r="B64" t="s">
        <v>214</v>
      </c>
      <c r="C64">
        <v>689424.91</v>
      </c>
      <c r="D64">
        <v>1528913.37</v>
      </c>
      <c r="E64">
        <v>1.65</v>
      </c>
      <c r="F64">
        <v>1.65</v>
      </c>
      <c r="G64">
        <v>3</v>
      </c>
      <c r="H64">
        <v>0</v>
      </c>
      <c r="I64">
        <v>1</v>
      </c>
      <c r="J64" s="73">
        <v>40855</v>
      </c>
      <c r="K64" s="73">
        <v>40856</v>
      </c>
      <c r="L64">
        <v>10</v>
      </c>
      <c r="M64">
        <v>1</v>
      </c>
      <c r="N64">
        <v>2</v>
      </c>
    </row>
    <row r="65" spans="1:14">
      <c r="A65" t="s">
        <v>180</v>
      </c>
      <c r="B65" t="s">
        <v>215</v>
      </c>
      <c r="C65">
        <v>701405.22</v>
      </c>
      <c r="D65">
        <v>1533302.92</v>
      </c>
      <c r="E65">
        <v>1.85</v>
      </c>
      <c r="F65">
        <v>1.85</v>
      </c>
      <c r="G65">
        <v>4</v>
      </c>
      <c r="H65">
        <v>0</v>
      </c>
      <c r="I65">
        <v>1</v>
      </c>
      <c r="J65" s="73">
        <v>40855</v>
      </c>
      <c r="K65" s="73">
        <v>40856</v>
      </c>
      <c r="L65">
        <v>10</v>
      </c>
      <c r="M65">
        <v>1</v>
      </c>
      <c r="N65">
        <v>2</v>
      </c>
    </row>
    <row r="66" spans="1:14">
      <c r="A66" t="s">
        <v>197</v>
      </c>
      <c r="B66" t="s">
        <v>216</v>
      </c>
      <c r="C66">
        <v>701545.95</v>
      </c>
      <c r="D66">
        <v>1534750.77</v>
      </c>
      <c r="E66">
        <v>1.67</v>
      </c>
      <c r="F66">
        <v>1.71</v>
      </c>
      <c r="G66">
        <v>3</v>
      </c>
      <c r="H66">
        <v>-4.0000000000000036</v>
      </c>
      <c r="I66">
        <v>0</v>
      </c>
      <c r="J66" s="73">
        <v>40855</v>
      </c>
      <c r="K66" s="73">
        <v>40856</v>
      </c>
      <c r="L66">
        <v>10</v>
      </c>
      <c r="M66">
        <v>1</v>
      </c>
      <c r="N66">
        <v>2</v>
      </c>
    </row>
    <row r="67" spans="1:14">
      <c r="A67" t="s">
        <v>182</v>
      </c>
      <c r="B67" t="s">
        <v>217</v>
      </c>
      <c r="C67">
        <v>689389.69</v>
      </c>
      <c r="D67">
        <v>1517970.64</v>
      </c>
      <c r="E67">
        <v>0.68</v>
      </c>
      <c r="F67">
        <v>0.67</v>
      </c>
      <c r="G67">
        <v>1</v>
      </c>
      <c r="H67">
        <v>1.0000000000000009</v>
      </c>
      <c r="I67">
        <v>2</v>
      </c>
      <c r="J67" s="73">
        <v>40855</v>
      </c>
      <c r="K67" s="73">
        <v>40856</v>
      </c>
      <c r="L67">
        <v>10</v>
      </c>
      <c r="M67">
        <v>1</v>
      </c>
      <c r="N67">
        <v>2</v>
      </c>
    </row>
    <row r="68" spans="1:14">
      <c r="A68" t="s">
        <v>281</v>
      </c>
      <c r="B68" t="s">
        <v>224</v>
      </c>
      <c r="C68">
        <v>677602.26</v>
      </c>
      <c r="D68">
        <v>1510896.73</v>
      </c>
      <c r="E68">
        <v>-1.28</v>
      </c>
      <c r="F68">
        <v>-1.28</v>
      </c>
      <c r="G68">
        <v>1</v>
      </c>
      <c r="H68">
        <v>0</v>
      </c>
      <c r="I68">
        <v>1</v>
      </c>
      <c r="J68" s="73">
        <v>40855</v>
      </c>
      <c r="K68" s="73">
        <v>40856</v>
      </c>
      <c r="L68">
        <v>10</v>
      </c>
      <c r="M68">
        <v>1</v>
      </c>
      <c r="N68">
        <v>2</v>
      </c>
    </row>
    <row r="69" spans="1:14">
      <c r="A69" t="s">
        <v>196</v>
      </c>
      <c r="B69" t="s">
        <v>225</v>
      </c>
      <c r="C69">
        <v>710349.09</v>
      </c>
      <c r="D69">
        <v>1527944.08</v>
      </c>
      <c r="E69">
        <v>1.42</v>
      </c>
      <c r="F69">
        <v>1.43</v>
      </c>
      <c r="G69">
        <v>2</v>
      </c>
      <c r="H69">
        <v>-1.0000000000000009</v>
      </c>
      <c r="I69">
        <v>1</v>
      </c>
      <c r="J69" s="73">
        <v>40855</v>
      </c>
      <c r="K69" s="73">
        <v>40856</v>
      </c>
      <c r="L69">
        <v>10</v>
      </c>
      <c r="M69">
        <v>1</v>
      </c>
      <c r="N69">
        <v>2</v>
      </c>
    </row>
    <row r="70" spans="1:14">
      <c r="A70" t="s">
        <v>251</v>
      </c>
      <c r="B70" t="s">
        <v>254</v>
      </c>
      <c r="C70">
        <v>680365.4</v>
      </c>
      <c r="D70">
        <v>1530572.79</v>
      </c>
      <c r="E70">
        <v>1.7</v>
      </c>
      <c r="F70">
        <v>1.71</v>
      </c>
      <c r="G70">
        <v>4</v>
      </c>
      <c r="H70">
        <v>-1.0000000000000009</v>
      </c>
      <c r="I70">
        <v>1</v>
      </c>
      <c r="J70" s="73">
        <v>40855</v>
      </c>
      <c r="K70" s="73">
        <v>40856</v>
      </c>
      <c r="L70">
        <v>10</v>
      </c>
      <c r="M70">
        <v>1</v>
      </c>
      <c r="N70">
        <v>2</v>
      </c>
    </row>
    <row r="71" spans="1:14">
      <c r="A71" t="s">
        <v>170</v>
      </c>
      <c r="B71" t="s">
        <v>218</v>
      </c>
      <c r="C71">
        <v>672126.01</v>
      </c>
      <c r="D71">
        <v>1532403.78</v>
      </c>
      <c r="E71">
        <v>1.59</v>
      </c>
      <c r="F71">
        <v>1.6</v>
      </c>
      <c r="G71">
        <v>3</v>
      </c>
      <c r="H71">
        <v>-1.0000000000000009</v>
      </c>
      <c r="I71">
        <v>1</v>
      </c>
      <c r="J71" s="73">
        <v>40855</v>
      </c>
      <c r="K71" s="73">
        <v>40856</v>
      </c>
      <c r="L71">
        <v>10</v>
      </c>
      <c r="M71">
        <v>1</v>
      </c>
      <c r="N71">
        <v>2</v>
      </c>
    </row>
    <row r="72" spans="1:14">
      <c r="A72" t="s">
        <v>163</v>
      </c>
      <c r="B72" t="s">
        <v>219</v>
      </c>
      <c r="C72">
        <v>664664.92000000004</v>
      </c>
      <c r="D72">
        <v>1525827.63</v>
      </c>
      <c r="E72">
        <v>-0.2</v>
      </c>
      <c r="F72">
        <v>-0.2</v>
      </c>
      <c r="G72">
        <v>1</v>
      </c>
      <c r="H72">
        <v>0</v>
      </c>
      <c r="I72">
        <v>1</v>
      </c>
      <c r="J72" s="73">
        <v>40855</v>
      </c>
      <c r="K72" s="73">
        <v>40856</v>
      </c>
      <c r="L72">
        <v>10</v>
      </c>
      <c r="M72">
        <v>1</v>
      </c>
      <c r="N72">
        <v>2</v>
      </c>
    </row>
    <row r="73" spans="1:14">
      <c r="A73" t="s">
        <v>164</v>
      </c>
      <c r="B73" t="s">
        <v>220</v>
      </c>
      <c r="C73">
        <v>672288.21</v>
      </c>
      <c r="D73">
        <v>1525612.35</v>
      </c>
      <c r="E73">
        <v>0.85</v>
      </c>
      <c r="F73">
        <v>0.79</v>
      </c>
      <c r="G73">
        <v>4</v>
      </c>
      <c r="H73">
        <v>5.9999999999999947</v>
      </c>
      <c r="I73">
        <v>3</v>
      </c>
      <c r="J73" s="73">
        <v>40855</v>
      </c>
      <c r="K73" s="73">
        <v>40856</v>
      </c>
      <c r="L73">
        <v>10</v>
      </c>
      <c r="M73">
        <v>1</v>
      </c>
      <c r="N73">
        <v>1</v>
      </c>
    </row>
    <row r="74" spans="1:14">
      <c r="A74" t="s">
        <v>165</v>
      </c>
      <c r="B74" t="s">
        <v>221</v>
      </c>
      <c r="C74">
        <v>662410.17000000004</v>
      </c>
      <c r="D74">
        <v>1522815.37</v>
      </c>
      <c r="E74">
        <v>-1.19</v>
      </c>
      <c r="F74">
        <v>-1</v>
      </c>
      <c r="G74">
        <v>1</v>
      </c>
      <c r="H74">
        <v>-18.999999999999993</v>
      </c>
      <c r="I74">
        <v>-1</v>
      </c>
      <c r="J74" s="73">
        <v>40855</v>
      </c>
      <c r="K74" s="73">
        <v>40856</v>
      </c>
      <c r="L74">
        <v>10</v>
      </c>
      <c r="M74">
        <v>1</v>
      </c>
      <c r="N74">
        <v>2</v>
      </c>
    </row>
    <row r="75" spans="1:14">
      <c r="A75" t="s">
        <v>168</v>
      </c>
      <c r="B75" t="s">
        <v>222</v>
      </c>
      <c r="C75">
        <v>674800.27</v>
      </c>
      <c r="D75">
        <v>1522996.68</v>
      </c>
      <c r="E75">
        <v>-0.99</v>
      </c>
      <c r="F75">
        <v>-0.86</v>
      </c>
      <c r="G75">
        <v>1</v>
      </c>
      <c r="H75">
        <v>-13</v>
      </c>
      <c r="I75">
        <v>-1</v>
      </c>
      <c r="J75" s="73">
        <v>40855</v>
      </c>
      <c r="K75" s="73">
        <v>40856</v>
      </c>
      <c r="L75">
        <v>10</v>
      </c>
      <c r="M75">
        <v>1</v>
      </c>
      <c r="N75">
        <v>2</v>
      </c>
    </row>
    <row r="76" spans="1:14">
      <c r="A76" t="s">
        <v>169</v>
      </c>
      <c r="B76" t="s">
        <v>223</v>
      </c>
      <c r="C76">
        <v>677946.73</v>
      </c>
      <c r="D76">
        <v>1522282.46</v>
      </c>
      <c r="E76">
        <v>0.43</v>
      </c>
      <c r="F76">
        <v>0.37</v>
      </c>
      <c r="G76">
        <v>1</v>
      </c>
      <c r="H76">
        <v>6</v>
      </c>
      <c r="I76">
        <v>3</v>
      </c>
      <c r="J76" s="73">
        <v>40855</v>
      </c>
      <c r="K76" s="73">
        <v>40856</v>
      </c>
      <c r="L76">
        <v>10</v>
      </c>
      <c r="M76">
        <v>1</v>
      </c>
      <c r="N76">
        <v>2</v>
      </c>
    </row>
    <row r="77" spans="1:14">
      <c r="A77" t="s">
        <v>255</v>
      </c>
      <c r="B77" t="s">
        <v>256</v>
      </c>
      <c r="C77">
        <v>666453.48</v>
      </c>
      <c r="D77">
        <v>1522470.33</v>
      </c>
      <c r="E77">
        <v>0.45</v>
      </c>
      <c r="F77">
        <v>0.44</v>
      </c>
      <c r="G77">
        <v>1</v>
      </c>
      <c r="H77">
        <v>1.0000000000000009</v>
      </c>
      <c r="I77">
        <v>2</v>
      </c>
      <c r="J77" s="73">
        <v>40855</v>
      </c>
      <c r="K77" s="73">
        <v>40856</v>
      </c>
      <c r="L77">
        <v>10</v>
      </c>
      <c r="M77">
        <v>1</v>
      </c>
      <c r="N77">
        <v>2</v>
      </c>
    </row>
    <row r="78" spans="1:14">
      <c r="A78" t="s">
        <v>290</v>
      </c>
      <c r="B78" t="s">
        <v>309</v>
      </c>
      <c r="C78">
        <v>677309.03</v>
      </c>
      <c r="D78">
        <v>1539830.33</v>
      </c>
      <c r="E78">
        <v>3.46</v>
      </c>
      <c r="F78">
        <v>3.48</v>
      </c>
      <c r="G78">
        <v>6</v>
      </c>
      <c r="H78">
        <v>-2.0000000000000018</v>
      </c>
      <c r="I78">
        <v>0</v>
      </c>
      <c r="J78" s="73">
        <v>40855</v>
      </c>
      <c r="K78" s="73">
        <v>40856</v>
      </c>
      <c r="L78">
        <v>10</v>
      </c>
      <c r="M78">
        <v>1</v>
      </c>
      <c r="N78">
        <v>2</v>
      </c>
    </row>
    <row r="79" spans="1:14">
      <c r="A79" t="s">
        <v>291</v>
      </c>
      <c r="B79" t="s">
        <v>310</v>
      </c>
      <c r="C79">
        <v>683439.45</v>
      </c>
      <c r="D79">
        <v>1539868.39</v>
      </c>
      <c r="E79">
        <v>3.46</v>
      </c>
      <c r="F79">
        <v>3.48</v>
      </c>
      <c r="G79">
        <v>6</v>
      </c>
      <c r="H79">
        <v>-2.0000000000000018</v>
      </c>
      <c r="I79">
        <v>0</v>
      </c>
      <c r="J79" s="73">
        <v>40855</v>
      </c>
      <c r="K79" s="73">
        <v>40856</v>
      </c>
      <c r="L79">
        <v>10</v>
      </c>
      <c r="M79">
        <v>1</v>
      </c>
      <c r="N79">
        <v>2</v>
      </c>
    </row>
    <row r="80" spans="1:14">
      <c r="A80" t="s">
        <v>259</v>
      </c>
      <c r="B80" t="s">
        <v>258</v>
      </c>
      <c r="C80">
        <v>658290.71</v>
      </c>
      <c r="D80">
        <v>1514826.56</v>
      </c>
      <c r="E80">
        <v>0.85</v>
      </c>
      <c r="F80">
        <v>0.84</v>
      </c>
      <c r="G80">
        <v>4</v>
      </c>
      <c r="H80">
        <v>1.0000000000000009</v>
      </c>
      <c r="I80">
        <v>2</v>
      </c>
      <c r="J80" s="73">
        <v>40855</v>
      </c>
      <c r="K80" s="73">
        <v>40856</v>
      </c>
      <c r="L80">
        <v>10</v>
      </c>
      <c r="M80">
        <v>1</v>
      </c>
      <c r="N80">
        <v>1</v>
      </c>
    </row>
    <row r="81" spans="1:14">
      <c r="A81" t="s">
        <v>369</v>
      </c>
      <c r="B81" t="s">
        <v>265</v>
      </c>
      <c r="C81">
        <v>656325.47</v>
      </c>
      <c r="D81">
        <v>1511584.18</v>
      </c>
      <c r="E81">
        <v>1.2</v>
      </c>
      <c r="F81">
        <v>1.21</v>
      </c>
      <c r="G81">
        <v>2</v>
      </c>
      <c r="H81">
        <v>-1.0000000000000009</v>
      </c>
      <c r="I81">
        <v>1</v>
      </c>
      <c r="J81" s="73">
        <v>40855</v>
      </c>
      <c r="K81" s="73">
        <v>40856</v>
      </c>
      <c r="L81">
        <v>10</v>
      </c>
      <c r="M81">
        <v>1</v>
      </c>
      <c r="N81">
        <v>2</v>
      </c>
    </row>
    <row r="82" spans="1:14">
      <c r="A82" t="s">
        <v>258</v>
      </c>
      <c r="B82" t="s">
        <v>189</v>
      </c>
      <c r="C82">
        <v>658182.55000000005</v>
      </c>
      <c r="D82">
        <v>1523587.6</v>
      </c>
      <c r="E82">
        <v>0.97</v>
      </c>
      <c r="F82">
        <v>0.96</v>
      </c>
      <c r="G82">
        <v>1</v>
      </c>
      <c r="H82">
        <v>1.0000000000000009</v>
      </c>
      <c r="I82">
        <v>2</v>
      </c>
      <c r="J82" s="73">
        <v>40855</v>
      </c>
      <c r="K82" s="73">
        <v>40856</v>
      </c>
      <c r="L82">
        <v>10</v>
      </c>
      <c r="M82">
        <v>1</v>
      </c>
      <c r="N82">
        <v>2</v>
      </c>
    </row>
    <row r="83" spans="1:14">
      <c r="A83" t="s">
        <v>279</v>
      </c>
      <c r="B83" t="s">
        <v>259</v>
      </c>
      <c r="C83">
        <v>653116.93000000005</v>
      </c>
      <c r="D83">
        <v>1525716.98</v>
      </c>
      <c r="E83">
        <v>1.59</v>
      </c>
      <c r="F83">
        <v>1.61</v>
      </c>
      <c r="G83">
        <v>6</v>
      </c>
      <c r="H83">
        <v>-2.0000000000000018</v>
      </c>
      <c r="I83">
        <v>0</v>
      </c>
      <c r="J83" s="73">
        <v>40855</v>
      </c>
      <c r="K83" s="73">
        <v>40856</v>
      </c>
      <c r="L83">
        <v>10</v>
      </c>
      <c r="M83">
        <v>1</v>
      </c>
      <c r="N83">
        <v>1</v>
      </c>
    </row>
    <row r="84" spans="1:14">
      <c r="A84" t="s">
        <v>294</v>
      </c>
      <c r="B84" t="s">
        <v>403</v>
      </c>
      <c r="C84">
        <v>652851.73</v>
      </c>
      <c r="D84">
        <v>1529549.37</v>
      </c>
      <c r="E84">
        <v>2.2999999999999998</v>
      </c>
      <c r="F84">
        <v>2.27</v>
      </c>
      <c r="G84">
        <v>6</v>
      </c>
      <c r="H84">
        <v>2.9999999999999805</v>
      </c>
      <c r="I84">
        <v>2</v>
      </c>
      <c r="J84" s="73">
        <v>40855</v>
      </c>
      <c r="K84" s="73">
        <v>40856</v>
      </c>
      <c r="L84">
        <v>10</v>
      </c>
      <c r="M84">
        <v>1</v>
      </c>
      <c r="N84">
        <v>1</v>
      </c>
    </row>
    <row r="85" spans="1:14">
      <c r="A85" t="s">
        <v>294</v>
      </c>
      <c r="B85" t="s">
        <v>411</v>
      </c>
      <c r="C85">
        <v>661921.71</v>
      </c>
      <c r="D85">
        <v>1515985.15</v>
      </c>
      <c r="E85">
        <v>0</v>
      </c>
      <c r="F85">
        <v>0</v>
      </c>
      <c r="G85">
        <v>1</v>
      </c>
      <c r="H85">
        <v>0</v>
      </c>
      <c r="I85">
        <v>1</v>
      </c>
      <c r="J85" s="73">
        <v>40855</v>
      </c>
      <c r="K85" s="73">
        <v>40856</v>
      </c>
      <c r="L85">
        <v>10</v>
      </c>
      <c r="M85">
        <v>1</v>
      </c>
      <c r="N85">
        <v>1</v>
      </c>
    </row>
    <row r="86" spans="1:14">
      <c r="A86" t="s">
        <v>296</v>
      </c>
      <c r="B86" t="s">
        <v>299</v>
      </c>
      <c r="C86">
        <v>664465.79</v>
      </c>
      <c r="D86">
        <v>1512192.47</v>
      </c>
      <c r="E86">
        <v>0.4</v>
      </c>
      <c r="F86">
        <v>0.35</v>
      </c>
      <c r="G86">
        <v>2</v>
      </c>
      <c r="H86">
        <v>5.0000000000000044</v>
      </c>
      <c r="I86">
        <v>3</v>
      </c>
      <c r="J86" s="73">
        <v>40855</v>
      </c>
      <c r="K86" s="73">
        <v>40856</v>
      </c>
      <c r="L86">
        <v>10</v>
      </c>
      <c r="M86">
        <v>1</v>
      </c>
      <c r="N86">
        <v>1</v>
      </c>
    </row>
    <row r="87" spans="1:14">
      <c r="A87" t="s">
        <v>298</v>
      </c>
      <c r="B87" t="s">
        <v>263</v>
      </c>
      <c r="C87">
        <v>662091.31999999995</v>
      </c>
      <c r="D87">
        <v>1508037.15</v>
      </c>
      <c r="E87">
        <v>0.41</v>
      </c>
      <c r="F87">
        <v>0.43</v>
      </c>
      <c r="G87">
        <v>2</v>
      </c>
      <c r="H87">
        <v>-2.0000000000000018</v>
      </c>
      <c r="I87">
        <v>0</v>
      </c>
      <c r="J87" s="73">
        <v>40855</v>
      </c>
      <c r="K87" s="73">
        <v>40856</v>
      </c>
      <c r="L87">
        <v>10</v>
      </c>
      <c r="M87">
        <v>1</v>
      </c>
      <c r="N87">
        <v>1</v>
      </c>
    </row>
    <row r="88" spans="1:14">
      <c r="A88" t="s">
        <v>299</v>
      </c>
      <c r="B88" t="s">
        <v>192</v>
      </c>
      <c r="C88">
        <v>661235.26</v>
      </c>
      <c r="D88">
        <v>1519672.28</v>
      </c>
      <c r="E88">
        <v>0.5</v>
      </c>
      <c r="F88">
        <v>0.48</v>
      </c>
      <c r="G88">
        <v>3</v>
      </c>
      <c r="H88">
        <v>2.0000000000000018</v>
      </c>
      <c r="I88">
        <v>2</v>
      </c>
      <c r="J88" s="73">
        <v>40855</v>
      </c>
      <c r="K88" s="73">
        <v>40856</v>
      </c>
      <c r="L88">
        <v>10</v>
      </c>
      <c r="M88">
        <v>1</v>
      </c>
      <c r="N88">
        <v>1</v>
      </c>
    </row>
    <row r="89" spans="1:14">
      <c r="A89" t="s">
        <v>263</v>
      </c>
      <c r="B89" t="s">
        <v>191</v>
      </c>
      <c r="C89">
        <v>652150.77</v>
      </c>
      <c r="D89">
        <v>1504929.29</v>
      </c>
      <c r="E89">
        <v>0.86</v>
      </c>
      <c r="F89">
        <v>0.78</v>
      </c>
      <c r="G89">
        <v>4</v>
      </c>
      <c r="H89">
        <v>7.9999999999999964</v>
      </c>
      <c r="I89">
        <v>3</v>
      </c>
      <c r="J89" s="73">
        <v>40855</v>
      </c>
      <c r="K89" s="73">
        <v>40856</v>
      </c>
      <c r="L89">
        <v>10</v>
      </c>
      <c r="M89">
        <v>1</v>
      </c>
      <c r="N89">
        <v>1</v>
      </c>
    </row>
    <row r="90" spans="1:14">
      <c r="A90" t="s">
        <v>186</v>
      </c>
      <c r="B90" t="s">
        <v>402</v>
      </c>
      <c r="C90">
        <v>643560.93999999994</v>
      </c>
      <c r="D90">
        <v>1525778.98</v>
      </c>
      <c r="E90">
        <v>2.5299999999999998</v>
      </c>
      <c r="F90">
        <v>2.58</v>
      </c>
      <c r="G90">
        <v>6</v>
      </c>
      <c r="H90">
        <v>-5.0000000000000266</v>
      </c>
      <c r="I90">
        <v>-1</v>
      </c>
      <c r="J90" s="73">
        <v>40855</v>
      </c>
      <c r="K90" s="73">
        <v>40856</v>
      </c>
      <c r="L90">
        <v>10</v>
      </c>
      <c r="M90">
        <v>1</v>
      </c>
      <c r="N90">
        <v>1</v>
      </c>
    </row>
    <row r="91" spans="1:14">
      <c r="A91" t="s">
        <v>186</v>
      </c>
      <c r="B91" t="s">
        <v>404</v>
      </c>
      <c r="C91">
        <v>642351.31000000006</v>
      </c>
      <c r="D91">
        <v>1529391.47</v>
      </c>
      <c r="E91">
        <v>2.81</v>
      </c>
      <c r="F91">
        <v>2.79</v>
      </c>
      <c r="G91">
        <v>6</v>
      </c>
      <c r="H91">
        <v>2.0000000000000018</v>
      </c>
      <c r="I91">
        <v>2</v>
      </c>
      <c r="J91" s="73">
        <v>40855</v>
      </c>
      <c r="K91" s="73">
        <v>40856</v>
      </c>
      <c r="L91">
        <v>10</v>
      </c>
      <c r="M91">
        <v>1</v>
      </c>
      <c r="N91">
        <v>1</v>
      </c>
    </row>
    <row r="92" spans="1:14">
      <c r="A92" t="s">
        <v>237</v>
      </c>
      <c r="B92" t="s">
        <v>226</v>
      </c>
      <c r="C92">
        <v>645833.16</v>
      </c>
      <c r="D92">
        <v>1520599.99</v>
      </c>
      <c r="E92">
        <v>1.895</v>
      </c>
      <c r="F92">
        <v>1.915</v>
      </c>
      <c r="G92">
        <v>6</v>
      </c>
      <c r="H92">
        <v>-2.0000000000000018</v>
      </c>
      <c r="I92">
        <v>0</v>
      </c>
      <c r="J92" s="73">
        <v>40855</v>
      </c>
      <c r="K92" s="73">
        <v>40856</v>
      </c>
      <c r="L92">
        <v>10</v>
      </c>
      <c r="M92">
        <v>1</v>
      </c>
      <c r="N92">
        <v>1</v>
      </c>
    </row>
    <row r="93" spans="1:14">
      <c r="A93" t="s">
        <v>188</v>
      </c>
      <c r="B93" t="s">
        <v>227</v>
      </c>
      <c r="C93">
        <v>653973.03</v>
      </c>
      <c r="D93">
        <v>1515642.52</v>
      </c>
      <c r="E93">
        <v>1.1200000000000001</v>
      </c>
      <c r="F93">
        <v>1.1299999999999999</v>
      </c>
      <c r="G93">
        <v>1</v>
      </c>
      <c r="H93">
        <v>-0.99999999999997868</v>
      </c>
      <c r="I93">
        <v>1</v>
      </c>
      <c r="J93" s="73">
        <v>40855</v>
      </c>
      <c r="K93" s="73">
        <v>40856</v>
      </c>
      <c r="L93">
        <v>10</v>
      </c>
      <c r="M93">
        <v>1</v>
      </c>
      <c r="N93">
        <v>2</v>
      </c>
    </row>
    <row r="94" spans="1:14">
      <c r="A94" t="s">
        <v>189</v>
      </c>
      <c r="B94" t="s">
        <v>228</v>
      </c>
      <c r="C94">
        <v>649159.31999999995</v>
      </c>
      <c r="D94">
        <v>1513890.33</v>
      </c>
      <c r="E94">
        <v>1.25</v>
      </c>
      <c r="F94">
        <v>1.25</v>
      </c>
      <c r="G94">
        <v>2</v>
      </c>
      <c r="H94">
        <v>0</v>
      </c>
      <c r="I94">
        <v>1</v>
      </c>
      <c r="J94" s="73">
        <v>40855</v>
      </c>
      <c r="K94" s="73">
        <v>40856</v>
      </c>
      <c r="L94">
        <v>10</v>
      </c>
      <c r="M94">
        <v>1</v>
      </c>
      <c r="N94">
        <v>2</v>
      </c>
    </row>
    <row r="95" spans="1:14">
      <c r="A95" t="s">
        <v>190</v>
      </c>
      <c r="B95" t="s">
        <v>229</v>
      </c>
      <c r="C95">
        <v>644256.9</v>
      </c>
      <c r="D95">
        <v>1512206.37</v>
      </c>
      <c r="E95">
        <v>1.42</v>
      </c>
      <c r="F95">
        <v>1.42</v>
      </c>
      <c r="G95">
        <v>6</v>
      </c>
      <c r="H95">
        <v>0</v>
      </c>
      <c r="I95">
        <v>1</v>
      </c>
      <c r="J95" s="73">
        <v>40855</v>
      </c>
      <c r="K95" s="73">
        <v>40856</v>
      </c>
      <c r="L95">
        <v>10</v>
      </c>
      <c r="M95">
        <v>1</v>
      </c>
      <c r="N95">
        <v>1</v>
      </c>
    </row>
    <row r="96" spans="1:14">
      <c r="A96" t="s">
        <v>187</v>
      </c>
      <c r="B96" t="s">
        <v>230</v>
      </c>
      <c r="C96">
        <v>653891.16</v>
      </c>
      <c r="D96">
        <v>1519501.64</v>
      </c>
      <c r="E96">
        <v>1.17</v>
      </c>
      <c r="F96">
        <v>1.17</v>
      </c>
      <c r="G96">
        <v>1</v>
      </c>
      <c r="H96">
        <v>0</v>
      </c>
      <c r="I96">
        <v>1</v>
      </c>
      <c r="J96" s="73">
        <v>40855</v>
      </c>
      <c r="K96" s="73">
        <v>40856</v>
      </c>
      <c r="L96">
        <v>10</v>
      </c>
      <c r="M96">
        <v>1</v>
      </c>
      <c r="N96">
        <v>2</v>
      </c>
    </row>
    <row r="97" spans="1:14">
      <c r="A97" t="s">
        <v>191</v>
      </c>
      <c r="B97" t="s">
        <v>231</v>
      </c>
      <c r="C97">
        <v>654175.62</v>
      </c>
      <c r="D97">
        <v>1501198.81</v>
      </c>
      <c r="E97">
        <v>0.93</v>
      </c>
      <c r="F97">
        <v>0.86</v>
      </c>
      <c r="G97">
        <v>5</v>
      </c>
      <c r="H97">
        <v>7.0000000000000062</v>
      </c>
      <c r="I97">
        <v>3</v>
      </c>
      <c r="J97" s="73">
        <v>40855</v>
      </c>
      <c r="K97" s="73">
        <v>40856</v>
      </c>
      <c r="L97">
        <v>10</v>
      </c>
      <c r="M97">
        <v>1</v>
      </c>
      <c r="N97">
        <v>1</v>
      </c>
    </row>
    <row r="98" spans="1:14">
      <c r="A98" t="s">
        <v>192</v>
      </c>
      <c r="B98" t="s">
        <v>238</v>
      </c>
      <c r="C98">
        <v>650434.1</v>
      </c>
      <c r="D98">
        <v>1504752.75</v>
      </c>
      <c r="E98">
        <v>0.7</v>
      </c>
      <c r="F98">
        <v>0.7</v>
      </c>
      <c r="G98">
        <v>4</v>
      </c>
      <c r="H98">
        <v>0</v>
      </c>
      <c r="I98">
        <v>1</v>
      </c>
      <c r="J98" s="73">
        <v>40855</v>
      </c>
      <c r="K98" s="73">
        <v>40856</v>
      </c>
      <c r="L98">
        <v>10</v>
      </c>
      <c r="M98">
        <v>1</v>
      </c>
      <c r="N98">
        <v>1</v>
      </c>
    </row>
    <row r="99" spans="1:14">
      <c r="A99" t="s">
        <v>246</v>
      </c>
      <c r="B99" t="s">
        <v>247</v>
      </c>
      <c r="C99">
        <v>658423.97</v>
      </c>
      <c r="D99">
        <v>1519726.78</v>
      </c>
      <c r="E99">
        <v>1.72</v>
      </c>
      <c r="F99">
        <v>1.73</v>
      </c>
      <c r="G99">
        <v>6</v>
      </c>
      <c r="H99">
        <v>-1.0000000000000009</v>
      </c>
      <c r="I99">
        <v>1</v>
      </c>
      <c r="J99" s="73">
        <v>40855</v>
      </c>
      <c r="K99" s="73">
        <v>40856</v>
      </c>
      <c r="L99">
        <v>10</v>
      </c>
      <c r="M99">
        <v>1</v>
      </c>
      <c r="N99">
        <v>1</v>
      </c>
    </row>
    <row r="100" spans="1:14">
      <c r="A100" t="s">
        <v>176</v>
      </c>
      <c r="B100" t="s">
        <v>212</v>
      </c>
      <c r="C100">
        <v>687636.15</v>
      </c>
      <c r="D100">
        <v>1533223.8</v>
      </c>
      <c r="E100">
        <v>2.02</v>
      </c>
      <c r="F100">
        <v>2.02</v>
      </c>
      <c r="G100">
        <v>6</v>
      </c>
      <c r="H100">
        <v>0</v>
      </c>
      <c r="I100">
        <v>1</v>
      </c>
      <c r="J100" s="73">
        <v>40856</v>
      </c>
      <c r="K100" s="73">
        <v>40857</v>
      </c>
      <c r="L100">
        <v>11</v>
      </c>
      <c r="M100">
        <v>1</v>
      </c>
      <c r="N100">
        <v>2</v>
      </c>
    </row>
    <row r="101" spans="1:14">
      <c r="A101" t="s">
        <v>252</v>
      </c>
      <c r="B101" t="s">
        <v>163</v>
      </c>
      <c r="C101">
        <v>672695.38</v>
      </c>
      <c r="D101">
        <v>1519614.21</v>
      </c>
      <c r="E101">
        <v>-0.05</v>
      </c>
      <c r="F101">
        <v>-0.04</v>
      </c>
      <c r="G101">
        <v>1</v>
      </c>
      <c r="H101">
        <v>-1.0000000000000002</v>
      </c>
      <c r="I101">
        <v>1</v>
      </c>
      <c r="J101" s="73">
        <v>40856</v>
      </c>
      <c r="K101" s="73">
        <v>40857</v>
      </c>
      <c r="L101">
        <v>11</v>
      </c>
      <c r="M101">
        <v>1</v>
      </c>
      <c r="N101">
        <v>1</v>
      </c>
    </row>
    <row r="102" spans="1:14">
      <c r="A102" t="s">
        <v>183</v>
      </c>
      <c r="B102" t="s">
        <v>174</v>
      </c>
      <c r="C102">
        <v>682471.21</v>
      </c>
      <c r="D102">
        <v>1517904.06</v>
      </c>
      <c r="E102">
        <v>0.41</v>
      </c>
      <c r="F102">
        <v>0.38</v>
      </c>
      <c r="G102">
        <v>1</v>
      </c>
      <c r="H102">
        <v>2.9999999999999973</v>
      </c>
      <c r="I102">
        <v>2</v>
      </c>
      <c r="J102" s="73">
        <v>40856</v>
      </c>
      <c r="K102" s="73">
        <v>40857</v>
      </c>
      <c r="L102">
        <v>11</v>
      </c>
      <c r="M102">
        <v>1</v>
      </c>
      <c r="N102">
        <v>2</v>
      </c>
    </row>
    <row r="103" spans="1:14">
      <c r="A103" t="s">
        <v>261</v>
      </c>
      <c r="B103" t="s">
        <v>164</v>
      </c>
      <c r="C103">
        <v>678077.45</v>
      </c>
      <c r="D103">
        <v>1516719.23</v>
      </c>
      <c r="E103">
        <v>0.24</v>
      </c>
      <c r="F103">
        <v>0.22</v>
      </c>
      <c r="G103">
        <v>1</v>
      </c>
      <c r="H103">
        <v>1.9999999999999991</v>
      </c>
      <c r="I103">
        <v>2</v>
      </c>
      <c r="J103" s="73">
        <v>40856</v>
      </c>
      <c r="K103" s="73">
        <v>40857</v>
      </c>
      <c r="L103">
        <v>11</v>
      </c>
      <c r="M103">
        <v>1</v>
      </c>
      <c r="N103">
        <v>2</v>
      </c>
    </row>
    <row r="104" spans="1:14">
      <c r="A104" t="s">
        <v>283</v>
      </c>
      <c r="B104" t="s">
        <v>165</v>
      </c>
      <c r="C104">
        <v>672842.67</v>
      </c>
      <c r="D104">
        <v>1516297.8</v>
      </c>
      <c r="E104">
        <v>-0.12</v>
      </c>
      <c r="F104">
        <v>-0.25</v>
      </c>
      <c r="G104">
        <v>1</v>
      </c>
      <c r="H104">
        <v>13</v>
      </c>
      <c r="I104">
        <v>3</v>
      </c>
      <c r="J104" s="73">
        <v>40856</v>
      </c>
      <c r="K104" s="73">
        <v>40857</v>
      </c>
      <c r="L104">
        <v>11</v>
      </c>
      <c r="M104">
        <v>1</v>
      </c>
      <c r="N104">
        <v>2</v>
      </c>
    </row>
    <row r="105" spans="1:14">
      <c r="A105" t="s">
        <v>288</v>
      </c>
      <c r="B105" t="s">
        <v>168</v>
      </c>
      <c r="C105">
        <v>691300.7</v>
      </c>
      <c r="D105">
        <v>1526366.94</v>
      </c>
      <c r="E105">
        <v>1.46</v>
      </c>
      <c r="F105">
        <v>1.46</v>
      </c>
      <c r="G105">
        <v>2</v>
      </c>
      <c r="H105">
        <v>0</v>
      </c>
      <c r="I105">
        <v>1</v>
      </c>
      <c r="J105" s="73">
        <v>40856</v>
      </c>
      <c r="K105" s="73">
        <v>40857</v>
      </c>
      <c r="L105">
        <v>11</v>
      </c>
      <c r="M105">
        <v>1</v>
      </c>
      <c r="N105">
        <v>2</v>
      </c>
    </row>
    <row r="106" spans="1:14">
      <c r="A106" t="s">
        <v>348</v>
      </c>
      <c r="B106" t="s">
        <v>362</v>
      </c>
      <c r="C106">
        <v>672225.21</v>
      </c>
      <c r="D106">
        <v>1509648.39</v>
      </c>
      <c r="E106">
        <v>-0.89</v>
      </c>
      <c r="F106">
        <v>-0.9</v>
      </c>
      <c r="G106">
        <v>1</v>
      </c>
      <c r="H106">
        <v>1.0000000000000009</v>
      </c>
      <c r="I106">
        <v>2</v>
      </c>
      <c r="J106" s="73">
        <v>40856</v>
      </c>
      <c r="K106" s="73">
        <v>40857</v>
      </c>
      <c r="L106">
        <v>11</v>
      </c>
      <c r="M106">
        <v>1</v>
      </c>
      <c r="N106">
        <v>1</v>
      </c>
    </row>
    <row r="107" spans="1:14">
      <c r="A107" t="s">
        <v>349</v>
      </c>
      <c r="B107" t="s">
        <v>255</v>
      </c>
      <c r="C107">
        <v>671631.59</v>
      </c>
      <c r="D107">
        <v>1512362.07</v>
      </c>
      <c r="E107">
        <v>-0.28000000000000003</v>
      </c>
      <c r="F107">
        <v>-0.28000000000000003</v>
      </c>
      <c r="G107">
        <v>1</v>
      </c>
      <c r="H107">
        <v>0</v>
      </c>
      <c r="I107">
        <v>1</v>
      </c>
      <c r="J107" s="73">
        <v>40856</v>
      </c>
      <c r="K107" s="73">
        <v>40857</v>
      </c>
      <c r="L107">
        <v>11</v>
      </c>
      <c r="M107">
        <v>1</v>
      </c>
      <c r="N107">
        <v>2</v>
      </c>
    </row>
    <row r="108" spans="1:14">
      <c r="A108" t="s">
        <v>352</v>
      </c>
      <c r="B108" t="s">
        <v>169</v>
      </c>
      <c r="C108">
        <v>698225.4</v>
      </c>
      <c r="D108">
        <v>1516340.66</v>
      </c>
      <c r="E108">
        <v>0.6</v>
      </c>
      <c r="F108">
        <v>0.57999999999999996</v>
      </c>
      <c r="G108">
        <v>1</v>
      </c>
      <c r="H108">
        <v>2.0000000000000018</v>
      </c>
      <c r="I108">
        <v>2</v>
      </c>
      <c r="J108" s="73">
        <v>40856</v>
      </c>
      <c r="K108" s="73">
        <v>40857</v>
      </c>
      <c r="L108">
        <v>11</v>
      </c>
      <c r="M108">
        <v>1</v>
      </c>
      <c r="N108">
        <v>2</v>
      </c>
    </row>
    <row r="109" spans="1:14">
      <c r="A109" t="s">
        <v>365</v>
      </c>
      <c r="B109" t="s">
        <v>368</v>
      </c>
      <c r="C109">
        <v>679899.14</v>
      </c>
      <c r="D109">
        <v>1512404.09</v>
      </c>
      <c r="E109">
        <v>0.2</v>
      </c>
      <c r="F109">
        <v>0.18</v>
      </c>
      <c r="G109">
        <v>1</v>
      </c>
      <c r="H109">
        <v>2.0000000000000018</v>
      </c>
      <c r="I109">
        <v>2</v>
      </c>
      <c r="J109" s="73">
        <v>40856</v>
      </c>
      <c r="K109" s="73">
        <v>40857</v>
      </c>
      <c r="L109">
        <v>11</v>
      </c>
      <c r="M109">
        <v>1</v>
      </c>
      <c r="N109">
        <v>2</v>
      </c>
    </row>
    <row r="110" spans="1:14">
      <c r="A110" t="s">
        <v>388</v>
      </c>
      <c r="B110" t="s">
        <v>252</v>
      </c>
      <c r="C110">
        <v>693835.41</v>
      </c>
      <c r="D110">
        <v>1518189.15</v>
      </c>
      <c r="E110">
        <v>0.7</v>
      </c>
      <c r="F110">
        <v>0</v>
      </c>
      <c r="G110">
        <v>1</v>
      </c>
      <c r="H110">
        <v>70</v>
      </c>
      <c r="I110">
        <v>3</v>
      </c>
      <c r="J110" s="73">
        <v>40856</v>
      </c>
      <c r="K110" s="73">
        <v>40857</v>
      </c>
      <c r="L110">
        <v>11</v>
      </c>
      <c r="M110">
        <v>1</v>
      </c>
      <c r="N110">
        <v>3</v>
      </c>
    </row>
    <row r="111" spans="1:14">
      <c r="A111" t="s">
        <v>174</v>
      </c>
      <c r="B111" t="s">
        <v>213</v>
      </c>
      <c r="C111">
        <v>684210.94</v>
      </c>
      <c r="D111">
        <v>1525903.94</v>
      </c>
      <c r="E111">
        <v>1.04</v>
      </c>
      <c r="F111">
        <v>1.02</v>
      </c>
      <c r="G111">
        <v>6</v>
      </c>
      <c r="H111">
        <v>2.0000000000000018</v>
      </c>
      <c r="I111">
        <v>2</v>
      </c>
      <c r="J111" s="73">
        <v>40856</v>
      </c>
      <c r="K111" s="73">
        <v>40857</v>
      </c>
      <c r="L111">
        <v>11</v>
      </c>
      <c r="M111">
        <v>1</v>
      </c>
      <c r="N111">
        <v>1</v>
      </c>
    </row>
    <row r="112" spans="1:14">
      <c r="A112" t="s">
        <v>390</v>
      </c>
      <c r="B112" t="s">
        <v>391</v>
      </c>
      <c r="C112">
        <v>698683.41</v>
      </c>
      <c r="D112">
        <v>1526216.17</v>
      </c>
      <c r="E112">
        <v>1.28</v>
      </c>
      <c r="F112">
        <v>0</v>
      </c>
      <c r="G112">
        <v>1</v>
      </c>
      <c r="H112">
        <v>128</v>
      </c>
      <c r="I112">
        <v>3</v>
      </c>
      <c r="J112" s="73">
        <v>40856</v>
      </c>
      <c r="K112" s="73">
        <v>40857</v>
      </c>
      <c r="L112">
        <v>11</v>
      </c>
      <c r="M112">
        <v>1</v>
      </c>
      <c r="N112">
        <v>4</v>
      </c>
    </row>
    <row r="113" spans="1:14">
      <c r="A113" t="s">
        <v>178</v>
      </c>
      <c r="B113" t="s">
        <v>214</v>
      </c>
      <c r="C113">
        <v>689424.91</v>
      </c>
      <c r="D113">
        <v>1528913.37</v>
      </c>
      <c r="E113">
        <v>1.64</v>
      </c>
      <c r="F113">
        <v>1.65</v>
      </c>
      <c r="G113">
        <v>3</v>
      </c>
      <c r="H113">
        <v>-1.0000000000000009</v>
      </c>
      <c r="I113">
        <v>1</v>
      </c>
      <c r="J113" s="73">
        <v>40856</v>
      </c>
      <c r="K113" s="73">
        <v>40857</v>
      </c>
      <c r="L113">
        <v>11</v>
      </c>
      <c r="M113">
        <v>1</v>
      </c>
      <c r="N113">
        <v>2</v>
      </c>
    </row>
    <row r="114" spans="1:14">
      <c r="A114" t="s">
        <v>180</v>
      </c>
      <c r="B114" t="s">
        <v>215</v>
      </c>
      <c r="C114">
        <v>701405.22</v>
      </c>
      <c r="D114">
        <v>1533302.92</v>
      </c>
      <c r="E114">
        <v>1.83</v>
      </c>
      <c r="F114">
        <v>1.85</v>
      </c>
      <c r="G114">
        <v>4</v>
      </c>
      <c r="H114">
        <v>-2.0000000000000018</v>
      </c>
      <c r="I114">
        <v>0</v>
      </c>
      <c r="J114" s="73">
        <v>40856</v>
      </c>
      <c r="K114" s="73">
        <v>40857</v>
      </c>
      <c r="L114">
        <v>11</v>
      </c>
      <c r="M114">
        <v>1</v>
      </c>
      <c r="N114">
        <v>2</v>
      </c>
    </row>
    <row r="115" spans="1:14">
      <c r="A115" t="s">
        <v>197</v>
      </c>
      <c r="B115" t="s">
        <v>216</v>
      </c>
      <c r="C115">
        <v>701545.95</v>
      </c>
      <c r="D115">
        <v>1534750.77</v>
      </c>
      <c r="E115">
        <v>1.65</v>
      </c>
      <c r="F115">
        <v>1.67</v>
      </c>
      <c r="G115">
        <v>3</v>
      </c>
      <c r="H115">
        <v>-2.0000000000000018</v>
      </c>
      <c r="I115">
        <v>0</v>
      </c>
      <c r="J115" s="73">
        <v>40856</v>
      </c>
      <c r="K115" s="73">
        <v>40857</v>
      </c>
      <c r="L115">
        <v>11</v>
      </c>
      <c r="M115">
        <v>1</v>
      </c>
      <c r="N115">
        <v>2</v>
      </c>
    </row>
    <row r="116" spans="1:14">
      <c r="A116" t="s">
        <v>182</v>
      </c>
      <c r="B116" t="s">
        <v>217</v>
      </c>
      <c r="C116">
        <v>689389.69</v>
      </c>
      <c r="D116">
        <v>1517970.64</v>
      </c>
      <c r="E116">
        <v>0.7</v>
      </c>
      <c r="F116">
        <v>0.68</v>
      </c>
      <c r="G116">
        <v>1</v>
      </c>
      <c r="H116">
        <v>1.9999999999999907</v>
      </c>
      <c r="I116">
        <v>2</v>
      </c>
      <c r="J116" s="73">
        <v>40856</v>
      </c>
      <c r="K116" s="73">
        <v>40857</v>
      </c>
      <c r="L116">
        <v>11</v>
      </c>
      <c r="M116">
        <v>1</v>
      </c>
      <c r="N116">
        <v>2</v>
      </c>
    </row>
    <row r="117" spans="1:14">
      <c r="A117" t="s">
        <v>281</v>
      </c>
      <c r="B117" t="s">
        <v>224</v>
      </c>
      <c r="C117">
        <v>677602.26</v>
      </c>
      <c r="D117">
        <v>1510896.73</v>
      </c>
      <c r="E117">
        <v>-1.28</v>
      </c>
      <c r="F117">
        <v>-1.28</v>
      </c>
      <c r="G117">
        <v>1</v>
      </c>
      <c r="H117">
        <v>0</v>
      </c>
      <c r="I117">
        <v>1</v>
      </c>
      <c r="J117" s="73">
        <v>40856</v>
      </c>
      <c r="K117" s="73">
        <v>40857</v>
      </c>
      <c r="L117">
        <v>11</v>
      </c>
      <c r="M117">
        <v>1</v>
      </c>
      <c r="N117">
        <v>2</v>
      </c>
    </row>
    <row r="118" spans="1:14">
      <c r="A118" t="s">
        <v>196</v>
      </c>
      <c r="B118" t="s">
        <v>225</v>
      </c>
      <c r="C118">
        <v>710349.09</v>
      </c>
      <c r="D118">
        <v>1527944.08</v>
      </c>
      <c r="E118">
        <v>1.41</v>
      </c>
      <c r="F118">
        <v>1.42</v>
      </c>
      <c r="G118">
        <v>2</v>
      </c>
      <c r="H118">
        <v>-1.0000000000000009</v>
      </c>
      <c r="I118">
        <v>1</v>
      </c>
      <c r="J118" s="73">
        <v>40856</v>
      </c>
      <c r="K118" s="73">
        <v>40857</v>
      </c>
      <c r="L118">
        <v>11</v>
      </c>
      <c r="M118">
        <v>1</v>
      </c>
      <c r="N118">
        <v>2</v>
      </c>
    </row>
    <row r="119" spans="1:14">
      <c r="A119" t="s">
        <v>251</v>
      </c>
      <c r="B119" t="s">
        <v>254</v>
      </c>
      <c r="C119">
        <v>680365.4</v>
      </c>
      <c r="D119">
        <v>1530572.79</v>
      </c>
      <c r="E119">
        <v>1.69</v>
      </c>
      <c r="F119">
        <v>1.7</v>
      </c>
      <c r="G119">
        <v>3</v>
      </c>
      <c r="H119">
        <v>-1.0000000000000009</v>
      </c>
      <c r="I119">
        <v>1</v>
      </c>
      <c r="J119" s="73">
        <v>40856</v>
      </c>
      <c r="K119" s="73">
        <v>40857</v>
      </c>
      <c r="L119">
        <v>11</v>
      </c>
      <c r="M119">
        <v>1</v>
      </c>
      <c r="N119">
        <v>2</v>
      </c>
    </row>
    <row r="120" spans="1:14">
      <c r="A120" t="s">
        <v>170</v>
      </c>
      <c r="B120" t="s">
        <v>218</v>
      </c>
      <c r="C120">
        <v>672126.01</v>
      </c>
      <c r="D120">
        <v>1532403.78</v>
      </c>
      <c r="E120">
        <v>1.57</v>
      </c>
      <c r="F120">
        <v>1.59</v>
      </c>
      <c r="G120">
        <v>3</v>
      </c>
      <c r="H120">
        <v>-2.0000000000000018</v>
      </c>
      <c r="I120">
        <v>0</v>
      </c>
      <c r="J120" s="73">
        <v>40856</v>
      </c>
      <c r="K120" s="73">
        <v>40857</v>
      </c>
      <c r="L120">
        <v>11</v>
      </c>
      <c r="M120">
        <v>1</v>
      </c>
      <c r="N120">
        <v>2</v>
      </c>
    </row>
    <row r="121" spans="1:14">
      <c r="A121" t="s">
        <v>163</v>
      </c>
      <c r="B121" t="s">
        <v>219</v>
      </c>
      <c r="C121">
        <v>664664.92000000004</v>
      </c>
      <c r="D121">
        <v>1525827.63</v>
      </c>
      <c r="E121">
        <v>-0.31</v>
      </c>
      <c r="F121">
        <v>-0.2</v>
      </c>
      <c r="G121">
        <v>1</v>
      </c>
      <c r="H121">
        <v>-10.999999999999998</v>
      </c>
      <c r="I121">
        <v>-1</v>
      </c>
      <c r="J121" s="73">
        <v>40856</v>
      </c>
      <c r="K121" s="73">
        <v>40857</v>
      </c>
      <c r="L121">
        <v>11</v>
      </c>
      <c r="M121">
        <v>1</v>
      </c>
      <c r="N121">
        <v>2</v>
      </c>
    </row>
    <row r="122" spans="1:14">
      <c r="A122" t="s">
        <v>164</v>
      </c>
      <c r="B122" t="s">
        <v>220</v>
      </c>
      <c r="C122">
        <v>672288.21</v>
      </c>
      <c r="D122">
        <v>1525612.35</v>
      </c>
      <c r="E122">
        <v>0.78</v>
      </c>
      <c r="F122">
        <v>0.85</v>
      </c>
      <c r="G122">
        <v>4</v>
      </c>
      <c r="H122">
        <v>-6.9999999999999947</v>
      </c>
      <c r="I122">
        <v>-1</v>
      </c>
      <c r="J122" s="73">
        <v>40856</v>
      </c>
      <c r="K122" s="73">
        <v>40857</v>
      </c>
      <c r="L122">
        <v>11</v>
      </c>
      <c r="M122">
        <v>1</v>
      </c>
      <c r="N122">
        <v>1</v>
      </c>
    </row>
    <row r="123" spans="1:14">
      <c r="A123" t="s">
        <v>165</v>
      </c>
      <c r="B123" t="s">
        <v>221</v>
      </c>
      <c r="C123">
        <v>662410.17000000004</v>
      </c>
      <c r="D123">
        <v>1522815.37</v>
      </c>
      <c r="E123">
        <v>-1.1200000000000001</v>
      </c>
      <c r="F123">
        <v>-1.19</v>
      </c>
      <c r="G123">
        <v>1</v>
      </c>
      <c r="H123">
        <v>6.999999999999984</v>
      </c>
      <c r="I123">
        <v>3</v>
      </c>
      <c r="J123" s="73">
        <v>40856</v>
      </c>
      <c r="K123" s="73">
        <v>40857</v>
      </c>
      <c r="L123">
        <v>11</v>
      </c>
      <c r="M123">
        <v>1</v>
      </c>
      <c r="N123">
        <v>2</v>
      </c>
    </row>
    <row r="124" spans="1:14">
      <c r="A124" t="s">
        <v>168</v>
      </c>
      <c r="B124" t="s">
        <v>222</v>
      </c>
      <c r="C124">
        <v>674800.27</v>
      </c>
      <c r="D124">
        <v>1522996.68</v>
      </c>
      <c r="E124">
        <v>-0.91</v>
      </c>
      <c r="F124">
        <v>-0.99</v>
      </c>
      <c r="G124">
        <v>1</v>
      </c>
      <c r="H124">
        <v>7.9999999999999964</v>
      </c>
      <c r="I124">
        <v>3</v>
      </c>
      <c r="J124" s="73">
        <v>40856</v>
      </c>
      <c r="K124" s="73">
        <v>40857</v>
      </c>
      <c r="L124">
        <v>11</v>
      </c>
      <c r="M124">
        <v>1</v>
      </c>
      <c r="N124">
        <v>2</v>
      </c>
    </row>
    <row r="125" spans="1:14">
      <c r="A125" t="s">
        <v>169</v>
      </c>
      <c r="B125" t="s">
        <v>223</v>
      </c>
      <c r="C125">
        <v>677946.73</v>
      </c>
      <c r="D125">
        <v>1522282.46</v>
      </c>
      <c r="E125">
        <v>0.46</v>
      </c>
      <c r="F125">
        <v>0.43</v>
      </c>
      <c r="G125">
        <v>1</v>
      </c>
      <c r="H125">
        <v>3.0000000000000027</v>
      </c>
      <c r="I125">
        <v>2</v>
      </c>
      <c r="J125" s="73">
        <v>40856</v>
      </c>
      <c r="K125" s="73">
        <v>40857</v>
      </c>
      <c r="L125">
        <v>11</v>
      </c>
      <c r="M125">
        <v>1</v>
      </c>
      <c r="N125">
        <v>2</v>
      </c>
    </row>
    <row r="126" spans="1:14">
      <c r="A126" t="s">
        <v>255</v>
      </c>
      <c r="B126" t="s">
        <v>256</v>
      </c>
      <c r="C126">
        <v>666453.48</v>
      </c>
      <c r="D126">
        <v>1522470.33</v>
      </c>
      <c r="E126">
        <v>0.6</v>
      </c>
      <c r="F126">
        <v>0.45</v>
      </c>
      <c r="G126">
        <v>1</v>
      </c>
      <c r="H126">
        <v>14.999999999999996</v>
      </c>
      <c r="I126">
        <v>3</v>
      </c>
      <c r="J126" s="73">
        <v>40856</v>
      </c>
      <c r="K126" s="73">
        <v>40857</v>
      </c>
      <c r="L126">
        <v>11</v>
      </c>
      <c r="M126">
        <v>1</v>
      </c>
      <c r="N126">
        <v>2</v>
      </c>
    </row>
    <row r="127" spans="1:14">
      <c r="A127" t="s">
        <v>290</v>
      </c>
      <c r="B127" t="s">
        <v>309</v>
      </c>
      <c r="C127">
        <v>677309.03</v>
      </c>
      <c r="D127">
        <v>1539830.33</v>
      </c>
      <c r="E127">
        <v>3.44</v>
      </c>
      <c r="F127">
        <v>3.46</v>
      </c>
      <c r="G127">
        <v>6</v>
      </c>
      <c r="H127">
        <v>-2.0000000000000018</v>
      </c>
      <c r="I127">
        <v>0</v>
      </c>
      <c r="J127" s="73">
        <v>40856</v>
      </c>
      <c r="K127" s="73">
        <v>40857</v>
      </c>
      <c r="L127">
        <v>11</v>
      </c>
      <c r="M127">
        <v>1</v>
      </c>
      <c r="N127">
        <v>2</v>
      </c>
    </row>
    <row r="128" spans="1:14">
      <c r="A128" t="s">
        <v>291</v>
      </c>
      <c r="B128" t="s">
        <v>310</v>
      </c>
      <c r="C128">
        <v>683439.45</v>
      </c>
      <c r="D128">
        <v>1539868.39</v>
      </c>
      <c r="E128">
        <v>3.44</v>
      </c>
      <c r="F128">
        <v>3.46</v>
      </c>
      <c r="G128">
        <v>6</v>
      </c>
      <c r="H128">
        <v>-2.0000000000000018</v>
      </c>
      <c r="I128">
        <v>0</v>
      </c>
      <c r="J128" s="73">
        <v>40856</v>
      </c>
      <c r="K128" s="73">
        <v>40857</v>
      </c>
      <c r="L128">
        <v>11</v>
      </c>
      <c r="M128">
        <v>1</v>
      </c>
      <c r="N128">
        <v>2</v>
      </c>
    </row>
    <row r="129" spans="1:14">
      <c r="A129" t="s">
        <v>259</v>
      </c>
      <c r="B129" t="s">
        <v>258</v>
      </c>
      <c r="C129">
        <v>658290.71</v>
      </c>
      <c r="D129">
        <v>1514826.56</v>
      </c>
      <c r="E129">
        <v>0.87</v>
      </c>
      <c r="F129">
        <v>0.85</v>
      </c>
      <c r="G129">
        <v>4</v>
      </c>
      <c r="H129">
        <v>2.0000000000000018</v>
      </c>
      <c r="I129">
        <v>2</v>
      </c>
      <c r="J129" s="73">
        <v>40856</v>
      </c>
      <c r="K129" s="73">
        <v>40857</v>
      </c>
      <c r="L129">
        <v>11</v>
      </c>
      <c r="M129">
        <v>1</v>
      </c>
      <c r="N129">
        <v>1</v>
      </c>
    </row>
    <row r="130" spans="1:14">
      <c r="A130" t="s">
        <v>369</v>
      </c>
      <c r="B130" t="s">
        <v>265</v>
      </c>
      <c r="C130">
        <v>656325.47</v>
      </c>
      <c r="D130">
        <v>1511584.18</v>
      </c>
      <c r="E130">
        <v>1.21</v>
      </c>
      <c r="F130">
        <v>1.2</v>
      </c>
      <c r="G130">
        <v>2</v>
      </c>
      <c r="H130">
        <v>1.0000000000000009</v>
      </c>
      <c r="I130">
        <v>2</v>
      </c>
      <c r="J130" s="73">
        <v>40856</v>
      </c>
      <c r="K130" s="73">
        <v>40857</v>
      </c>
      <c r="L130">
        <v>11</v>
      </c>
      <c r="M130">
        <v>1</v>
      </c>
      <c r="N130">
        <v>2</v>
      </c>
    </row>
    <row r="131" spans="1:14">
      <c r="A131" t="s">
        <v>258</v>
      </c>
      <c r="B131" t="s">
        <v>189</v>
      </c>
      <c r="C131">
        <v>658182.55000000005</v>
      </c>
      <c r="D131">
        <v>1523587.6</v>
      </c>
      <c r="E131">
        <v>0.98</v>
      </c>
      <c r="F131">
        <v>0.97</v>
      </c>
      <c r="G131">
        <v>1</v>
      </c>
      <c r="H131">
        <v>1.0000000000000009</v>
      </c>
      <c r="I131">
        <v>2</v>
      </c>
      <c r="J131" s="73">
        <v>40856</v>
      </c>
      <c r="K131" s="73">
        <v>40857</v>
      </c>
      <c r="L131">
        <v>11</v>
      </c>
      <c r="M131">
        <v>1</v>
      </c>
      <c r="N131">
        <v>2</v>
      </c>
    </row>
    <row r="132" spans="1:14">
      <c r="A132" t="s">
        <v>279</v>
      </c>
      <c r="B132" t="s">
        <v>259</v>
      </c>
      <c r="C132">
        <v>653116.93000000005</v>
      </c>
      <c r="D132">
        <v>1525716.98</v>
      </c>
      <c r="E132">
        <v>1.56</v>
      </c>
      <c r="F132">
        <v>1.59</v>
      </c>
      <c r="G132">
        <v>6</v>
      </c>
      <c r="H132">
        <v>-3.0000000000000027</v>
      </c>
      <c r="I132">
        <v>0</v>
      </c>
      <c r="J132" s="73">
        <v>40856</v>
      </c>
      <c r="K132" s="73">
        <v>40857</v>
      </c>
      <c r="L132">
        <v>11</v>
      </c>
      <c r="M132">
        <v>1</v>
      </c>
      <c r="N132">
        <v>1</v>
      </c>
    </row>
    <row r="133" spans="1:14">
      <c r="A133" t="s">
        <v>294</v>
      </c>
      <c r="B133" t="s">
        <v>403</v>
      </c>
      <c r="C133">
        <v>652851.73</v>
      </c>
      <c r="D133">
        <v>1529549.37</v>
      </c>
      <c r="E133">
        <v>2.34</v>
      </c>
      <c r="F133">
        <v>2.2999999999999998</v>
      </c>
      <c r="G133">
        <v>6</v>
      </c>
      <c r="H133">
        <v>4.0000000000000036</v>
      </c>
      <c r="I133">
        <v>2</v>
      </c>
      <c r="J133" s="73">
        <v>40856</v>
      </c>
      <c r="K133" s="73">
        <v>40857</v>
      </c>
      <c r="L133">
        <v>11</v>
      </c>
      <c r="M133">
        <v>1</v>
      </c>
      <c r="N133">
        <v>1</v>
      </c>
    </row>
    <row r="134" spans="1:14">
      <c r="A134" t="s">
        <v>294</v>
      </c>
      <c r="B134" t="s">
        <v>411</v>
      </c>
      <c r="C134">
        <v>661921.71</v>
      </c>
      <c r="D134">
        <v>1515985.15</v>
      </c>
      <c r="E134">
        <v>0</v>
      </c>
      <c r="F134">
        <v>0</v>
      </c>
      <c r="G134">
        <v>1</v>
      </c>
      <c r="H134">
        <v>0</v>
      </c>
      <c r="I134">
        <v>1</v>
      </c>
      <c r="J134" s="73">
        <v>40856</v>
      </c>
      <c r="K134" s="73">
        <v>40857</v>
      </c>
      <c r="L134">
        <v>11</v>
      </c>
      <c r="M134">
        <v>1</v>
      </c>
      <c r="N134">
        <v>1</v>
      </c>
    </row>
    <row r="135" spans="1:14">
      <c r="A135" t="s">
        <v>296</v>
      </c>
      <c r="B135" t="s">
        <v>299</v>
      </c>
      <c r="C135">
        <v>664465.79</v>
      </c>
      <c r="D135">
        <v>1512192.47</v>
      </c>
      <c r="E135">
        <v>0.57999999999999996</v>
      </c>
      <c r="F135">
        <v>0.4</v>
      </c>
      <c r="G135">
        <v>3</v>
      </c>
      <c r="H135">
        <v>17.999999999999993</v>
      </c>
      <c r="I135">
        <v>3</v>
      </c>
      <c r="J135" s="73">
        <v>40856</v>
      </c>
      <c r="K135" s="73">
        <v>40857</v>
      </c>
      <c r="L135">
        <v>11</v>
      </c>
      <c r="M135">
        <v>1</v>
      </c>
      <c r="N135">
        <v>1</v>
      </c>
    </row>
    <row r="136" spans="1:14">
      <c r="A136" t="s">
        <v>298</v>
      </c>
      <c r="B136" t="s">
        <v>263</v>
      </c>
      <c r="C136">
        <v>662091.31999999995</v>
      </c>
      <c r="D136">
        <v>1508037.15</v>
      </c>
      <c r="E136">
        <v>0.4</v>
      </c>
      <c r="F136">
        <v>0.41</v>
      </c>
      <c r="G136">
        <v>2</v>
      </c>
      <c r="H136">
        <v>-0.99999999999999534</v>
      </c>
      <c r="I136">
        <v>1</v>
      </c>
      <c r="J136" s="73">
        <v>40856</v>
      </c>
      <c r="K136" s="73">
        <v>40857</v>
      </c>
      <c r="L136">
        <v>11</v>
      </c>
      <c r="M136">
        <v>1</v>
      </c>
      <c r="N136">
        <v>1</v>
      </c>
    </row>
    <row r="137" spans="1:14">
      <c r="A137" t="s">
        <v>299</v>
      </c>
      <c r="B137" t="s">
        <v>192</v>
      </c>
      <c r="C137">
        <v>661235.26</v>
      </c>
      <c r="D137">
        <v>1519672.28</v>
      </c>
      <c r="E137">
        <v>0.49</v>
      </c>
      <c r="F137">
        <v>0.5</v>
      </c>
      <c r="G137">
        <v>2</v>
      </c>
      <c r="H137">
        <v>-1.0000000000000009</v>
      </c>
      <c r="I137">
        <v>1</v>
      </c>
      <c r="J137" s="73">
        <v>40856</v>
      </c>
      <c r="K137" s="73">
        <v>40857</v>
      </c>
      <c r="L137">
        <v>11</v>
      </c>
      <c r="M137">
        <v>1</v>
      </c>
      <c r="N137">
        <v>1</v>
      </c>
    </row>
    <row r="138" spans="1:14">
      <c r="A138" t="s">
        <v>263</v>
      </c>
      <c r="B138" t="s">
        <v>191</v>
      </c>
      <c r="C138">
        <v>652150.77</v>
      </c>
      <c r="D138">
        <v>1504929.29</v>
      </c>
      <c r="E138">
        <v>0.8</v>
      </c>
      <c r="F138">
        <v>0.86</v>
      </c>
      <c r="G138">
        <v>4</v>
      </c>
      <c r="H138">
        <v>-5.9999999999999947</v>
      </c>
      <c r="I138">
        <v>-1</v>
      </c>
      <c r="J138" s="73">
        <v>40856</v>
      </c>
      <c r="K138" s="73">
        <v>40857</v>
      </c>
      <c r="L138">
        <v>11</v>
      </c>
      <c r="M138">
        <v>1</v>
      </c>
      <c r="N138">
        <v>1</v>
      </c>
    </row>
    <row r="139" spans="1:14">
      <c r="A139" t="s">
        <v>186</v>
      </c>
      <c r="B139" t="s">
        <v>402</v>
      </c>
      <c r="C139">
        <v>643560.93999999994</v>
      </c>
      <c r="D139">
        <v>1525778.98</v>
      </c>
      <c r="E139">
        <v>2.4900000000000002</v>
      </c>
      <c r="F139">
        <v>2.5299999999999998</v>
      </c>
      <c r="G139">
        <v>6</v>
      </c>
      <c r="H139">
        <v>-3.9999999999999591</v>
      </c>
      <c r="I139">
        <v>0</v>
      </c>
      <c r="J139" s="73">
        <v>40856</v>
      </c>
      <c r="K139" s="73">
        <v>40857</v>
      </c>
      <c r="L139">
        <v>11</v>
      </c>
      <c r="M139">
        <v>1</v>
      </c>
      <c r="N139">
        <v>1</v>
      </c>
    </row>
    <row r="140" spans="1:14">
      <c r="A140" t="s">
        <v>186</v>
      </c>
      <c r="B140" t="s">
        <v>404</v>
      </c>
      <c r="C140">
        <v>642351.31000000006</v>
      </c>
      <c r="D140">
        <v>1529391.47</v>
      </c>
      <c r="E140">
        <v>2.79</v>
      </c>
      <c r="F140">
        <v>2.81</v>
      </c>
      <c r="G140">
        <v>6</v>
      </c>
      <c r="H140">
        <v>-2.0000000000000018</v>
      </c>
      <c r="I140">
        <v>0</v>
      </c>
      <c r="J140" s="73">
        <v>40856</v>
      </c>
      <c r="K140" s="73">
        <v>40857</v>
      </c>
      <c r="L140">
        <v>11</v>
      </c>
      <c r="M140">
        <v>1</v>
      </c>
      <c r="N140">
        <v>1</v>
      </c>
    </row>
    <row r="141" spans="1:14">
      <c r="A141" t="s">
        <v>237</v>
      </c>
      <c r="B141" t="s">
        <v>226</v>
      </c>
      <c r="C141">
        <v>645833.16</v>
      </c>
      <c r="D141">
        <v>1520599.99</v>
      </c>
      <c r="E141">
        <v>1.875</v>
      </c>
      <c r="F141">
        <v>1.895</v>
      </c>
      <c r="G141">
        <v>6</v>
      </c>
      <c r="H141">
        <v>-2.0000000000000018</v>
      </c>
      <c r="I141">
        <v>0</v>
      </c>
      <c r="J141" s="73">
        <v>40856</v>
      </c>
      <c r="K141" s="73">
        <v>40857</v>
      </c>
      <c r="L141">
        <v>11</v>
      </c>
      <c r="M141">
        <v>1</v>
      </c>
      <c r="N141">
        <v>1</v>
      </c>
    </row>
    <row r="142" spans="1:14">
      <c r="A142" t="s">
        <v>188</v>
      </c>
      <c r="B142" t="s">
        <v>227</v>
      </c>
      <c r="C142">
        <v>653973.03</v>
      </c>
      <c r="D142">
        <v>1515642.52</v>
      </c>
      <c r="E142">
        <v>1.1200000000000001</v>
      </c>
      <c r="F142">
        <v>1.1200000000000001</v>
      </c>
      <c r="G142">
        <v>1</v>
      </c>
      <c r="H142">
        <v>0</v>
      </c>
      <c r="I142">
        <v>1</v>
      </c>
      <c r="J142" s="73">
        <v>40856</v>
      </c>
      <c r="K142" s="73">
        <v>40857</v>
      </c>
      <c r="L142">
        <v>11</v>
      </c>
      <c r="M142">
        <v>1</v>
      </c>
      <c r="N142">
        <v>2</v>
      </c>
    </row>
    <row r="143" spans="1:14">
      <c r="A143" t="s">
        <v>189</v>
      </c>
      <c r="B143" t="s">
        <v>228</v>
      </c>
      <c r="C143">
        <v>649159.31999999995</v>
      </c>
      <c r="D143">
        <v>1513890.33</v>
      </c>
      <c r="E143">
        <v>1.25</v>
      </c>
      <c r="F143">
        <v>1.25</v>
      </c>
      <c r="G143">
        <v>2</v>
      </c>
      <c r="H143">
        <v>0</v>
      </c>
      <c r="I143">
        <v>1</v>
      </c>
      <c r="J143" s="73">
        <v>40856</v>
      </c>
      <c r="K143" s="73">
        <v>40857</v>
      </c>
      <c r="L143">
        <v>11</v>
      </c>
      <c r="M143">
        <v>1</v>
      </c>
      <c r="N143">
        <v>2</v>
      </c>
    </row>
    <row r="144" spans="1:14">
      <c r="A144" t="s">
        <v>190</v>
      </c>
      <c r="B144" t="s">
        <v>229</v>
      </c>
      <c r="C144">
        <v>644256.9</v>
      </c>
      <c r="D144">
        <v>1512206.37</v>
      </c>
      <c r="E144">
        <v>1.43</v>
      </c>
      <c r="F144">
        <v>1.42</v>
      </c>
      <c r="G144">
        <v>6</v>
      </c>
      <c r="H144">
        <v>1.0000000000000009</v>
      </c>
      <c r="I144">
        <v>2</v>
      </c>
      <c r="J144" s="73">
        <v>40856</v>
      </c>
      <c r="K144" s="73">
        <v>40857</v>
      </c>
      <c r="L144">
        <v>11</v>
      </c>
      <c r="M144">
        <v>1</v>
      </c>
      <c r="N144">
        <v>1</v>
      </c>
    </row>
    <row r="145" spans="1:14">
      <c r="A145" t="s">
        <v>187</v>
      </c>
      <c r="B145" t="s">
        <v>230</v>
      </c>
      <c r="C145">
        <v>653891.16</v>
      </c>
      <c r="D145">
        <v>1519501.64</v>
      </c>
      <c r="E145">
        <v>1.17</v>
      </c>
      <c r="F145">
        <v>1.17</v>
      </c>
      <c r="G145">
        <v>1</v>
      </c>
      <c r="H145">
        <v>0</v>
      </c>
      <c r="I145">
        <v>1</v>
      </c>
      <c r="J145" s="73">
        <v>40856</v>
      </c>
      <c r="K145" s="73">
        <v>40857</v>
      </c>
      <c r="L145">
        <v>11</v>
      </c>
      <c r="M145">
        <v>1</v>
      </c>
      <c r="N145">
        <v>2</v>
      </c>
    </row>
    <row r="146" spans="1:14">
      <c r="A146" t="s">
        <v>191</v>
      </c>
      <c r="B146" t="s">
        <v>231</v>
      </c>
      <c r="C146">
        <v>654175.62</v>
      </c>
      <c r="D146">
        <v>1501198.81</v>
      </c>
      <c r="E146">
        <v>1</v>
      </c>
      <c r="F146">
        <v>0.93</v>
      </c>
      <c r="G146">
        <v>6</v>
      </c>
      <c r="H146">
        <v>6.9999999999999947</v>
      </c>
      <c r="I146">
        <v>3</v>
      </c>
      <c r="J146" s="73">
        <v>40856</v>
      </c>
      <c r="K146" s="73">
        <v>40857</v>
      </c>
      <c r="L146">
        <v>11</v>
      </c>
      <c r="M146">
        <v>1</v>
      </c>
      <c r="N146">
        <v>1</v>
      </c>
    </row>
    <row r="147" spans="1:14">
      <c r="A147" t="s">
        <v>192</v>
      </c>
      <c r="B147" t="s">
        <v>238</v>
      </c>
      <c r="C147">
        <v>650434.1</v>
      </c>
      <c r="D147">
        <v>1504752.75</v>
      </c>
      <c r="E147">
        <v>0.62</v>
      </c>
      <c r="F147">
        <v>0.7</v>
      </c>
      <c r="G147">
        <v>3</v>
      </c>
      <c r="H147">
        <v>-7.9999999999999964</v>
      </c>
      <c r="I147">
        <v>-1</v>
      </c>
      <c r="J147" s="73">
        <v>40856</v>
      </c>
      <c r="K147" s="73">
        <v>40857</v>
      </c>
      <c r="L147">
        <v>11</v>
      </c>
      <c r="M147">
        <v>1</v>
      </c>
      <c r="N147">
        <v>1</v>
      </c>
    </row>
    <row r="148" spans="1:14">
      <c r="A148" t="s">
        <v>246</v>
      </c>
      <c r="B148" t="s">
        <v>247</v>
      </c>
      <c r="C148">
        <v>658423.97</v>
      </c>
      <c r="D148">
        <v>1519726.78</v>
      </c>
      <c r="E148">
        <v>1.71</v>
      </c>
      <c r="F148">
        <v>1.72</v>
      </c>
      <c r="G148">
        <v>6</v>
      </c>
      <c r="H148">
        <v>-1.0000000000000009</v>
      </c>
      <c r="I148">
        <v>1</v>
      </c>
      <c r="J148" s="73">
        <v>40856</v>
      </c>
      <c r="K148" s="73">
        <v>40857</v>
      </c>
      <c r="L148">
        <v>11</v>
      </c>
      <c r="M148">
        <v>1</v>
      </c>
      <c r="N148">
        <v>1</v>
      </c>
    </row>
    <row r="149" spans="1:14">
      <c r="A149" t="s">
        <v>176</v>
      </c>
      <c r="B149" t="s">
        <v>212</v>
      </c>
      <c r="C149">
        <v>687636.15</v>
      </c>
      <c r="D149">
        <v>1533223.8</v>
      </c>
      <c r="E149">
        <v>2.0099999999999998</v>
      </c>
      <c r="F149">
        <v>2.02</v>
      </c>
      <c r="G149">
        <v>6</v>
      </c>
      <c r="H149">
        <v>-1.0000000000000231</v>
      </c>
      <c r="I149">
        <v>0</v>
      </c>
      <c r="J149" s="73">
        <v>40857</v>
      </c>
      <c r="K149" s="73">
        <v>40858</v>
      </c>
      <c r="L149">
        <v>12</v>
      </c>
      <c r="M149">
        <v>1</v>
      </c>
      <c r="N149">
        <v>2</v>
      </c>
    </row>
    <row r="150" spans="1:14">
      <c r="A150" t="s">
        <v>252</v>
      </c>
      <c r="B150" t="s">
        <v>163</v>
      </c>
      <c r="C150">
        <v>672695.38</v>
      </c>
      <c r="D150">
        <v>1519614.21</v>
      </c>
      <c r="E150">
        <v>-0.05</v>
      </c>
      <c r="F150">
        <v>-0.05</v>
      </c>
      <c r="G150">
        <v>1</v>
      </c>
      <c r="H150">
        <v>0</v>
      </c>
      <c r="I150">
        <v>1</v>
      </c>
      <c r="J150" s="73">
        <v>40857</v>
      </c>
      <c r="K150" s="73">
        <v>40858</v>
      </c>
      <c r="L150">
        <v>12</v>
      </c>
      <c r="M150">
        <v>1</v>
      </c>
      <c r="N150">
        <v>1</v>
      </c>
    </row>
    <row r="151" spans="1:14">
      <c r="A151" t="s">
        <v>183</v>
      </c>
      <c r="B151" t="s">
        <v>174</v>
      </c>
      <c r="C151">
        <v>682471.21</v>
      </c>
      <c r="D151">
        <v>1517904.06</v>
      </c>
      <c r="E151">
        <v>0.43</v>
      </c>
      <c r="F151">
        <v>0.41</v>
      </c>
      <c r="G151">
        <v>1</v>
      </c>
      <c r="H151">
        <v>2.0000000000000018</v>
      </c>
      <c r="I151">
        <v>2</v>
      </c>
      <c r="J151" s="73">
        <v>40857</v>
      </c>
      <c r="K151" s="73">
        <v>40858</v>
      </c>
      <c r="L151">
        <v>12</v>
      </c>
      <c r="M151">
        <v>1</v>
      </c>
      <c r="N151">
        <v>2</v>
      </c>
    </row>
    <row r="152" spans="1:14">
      <c r="A152" t="s">
        <v>261</v>
      </c>
      <c r="B152" t="s">
        <v>164</v>
      </c>
      <c r="C152">
        <v>678077.45</v>
      </c>
      <c r="D152">
        <v>1516719.23</v>
      </c>
      <c r="E152">
        <v>0.27</v>
      </c>
      <c r="F152">
        <v>0.24</v>
      </c>
      <c r="G152">
        <v>1</v>
      </c>
      <c r="H152">
        <v>3.0000000000000027</v>
      </c>
      <c r="I152">
        <v>2</v>
      </c>
      <c r="J152" s="73">
        <v>40857</v>
      </c>
      <c r="K152" s="73">
        <v>40858</v>
      </c>
      <c r="L152">
        <v>12</v>
      </c>
      <c r="M152">
        <v>1</v>
      </c>
      <c r="N152">
        <v>2</v>
      </c>
    </row>
    <row r="153" spans="1:14">
      <c r="A153" t="s">
        <v>283</v>
      </c>
      <c r="B153" t="s">
        <v>165</v>
      </c>
      <c r="C153">
        <v>672842.67</v>
      </c>
      <c r="D153">
        <v>1516297.8</v>
      </c>
      <c r="E153">
        <v>-0.16</v>
      </c>
      <c r="F153">
        <v>-0.12</v>
      </c>
      <c r="G153">
        <v>1</v>
      </c>
      <c r="H153">
        <v>-4.0000000000000009</v>
      </c>
      <c r="I153">
        <v>0</v>
      </c>
      <c r="J153" s="73">
        <v>40857</v>
      </c>
      <c r="K153" s="73">
        <v>40858</v>
      </c>
      <c r="L153">
        <v>12</v>
      </c>
      <c r="M153">
        <v>1</v>
      </c>
      <c r="N153">
        <v>2</v>
      </c>
    </row>
    <row r="154" spans="1:14">
      <c r="A154" t="s">
        <v>288</v>
      </c>
      <c r="B154" t="s">
        <v>168</v>
      </c>
      <c r="C154">
        <v>691300.7</v>
      </c>
      <c r="D154">
        <v>1526366.94</v>
      </c>
      <c r="E154">
        <v>1.45</v>
      </c>
      <c r="F154">
        <v>1.46</v>
      </c>
      <c r="G154">
        <v>2</v>
      </c>
      <c r="H154">
        <v>-1.0000000000000009</v>
      </c>
      <c r="I154">
        <v>1</v>
      </c>
      <c r="J154" s="73">
        <v>40857</v>
      </c>
      <c r="K154" s="73">
        <v>40858</v>
      </c>
      <c r="L154">
        <v>12</v>
      </c>
      <c r="M154">
        <v>1</v>
      </c>
      <c r="N154">
        <v>2</v>
      </c>
    </row>
    <row r="155" spans="1:14">
      <c r="A155" t="s">
        <v>348</v>
      </c>
      <c r="B155" t="s">
        <v>362</v>
      </c>
      <c r="C155">
        <v>672225.21</v>
      </c>
      <c r="D155">
        <v>1509648.39</v>
      </c>
      <c r="E155">
        <v>-0.93</v>
      </c>
      <c r="F155">
        <v>-0.89</v>
      </c>
      <c r="G155">
        <v>1</v>
      </c>
      <c r="H155">
        <v>-4.0000000000000036</v>
      </c>
      <c r="I155">
        <v>0</v>
      </c>
      <c r="J155" s="73">
        <v>40857</v>
      </c>
      <c r="K155" s="73">
        <v>40858</v>
      </c>
      <c r="L155">
        <v>12</v>
      </c>
      <c r="M155">
        <v>1</v>
      </c>
      <c r="N155">
        <v>1</v>
      </c>
    </row>
    <row r="156" spans="1:14">
      <c r="A156" t="s">
        <v>349</v>
      </c>
      <c r="B156" t="s">
        <v>255</v>
      </c>
      <c r="C156">
        <v>671631.59</v>
      </c>
      <c r="D156">
        <v>1512362.07</v>
      </c>
      <c r="E156">
        <v>-0.15</v>
      </c>
      <c r="F156">
        <v>-0.28000000000000003</v>
      </c>
      <c r="G156">
        <v>1</v>
      </c>
      <c r="H156">
        <v>13.000000000000004</v>
      </c>
      <c r="I156">
        <v>3</v>
      </c>
      <c r="J156" s="73">
        <v>40857</v>
      </c>
      <c r="K156" s="73">
        <v>40858</v>
      </c>
      <c r="L156">
        <v>12</v>
      </c>
      <c r="M156">
        <v>1</v>
      </c>
      <c r="N156">
        <v>2</v>
      </c>
    </row>
    <row r="157" spans="1:14">
      <c r="A157" t="s">
        <v>352</v>
      </c>
      <c r="B157" t="s">
        <v>169</v>
      </c>
      <c r="C157">
        <v>698225.4</v>
      </c>
      <c r="D157">
        <v>1516340.66</v>
      </c>
      <c r="E157">
        <v>0.61</v>
      </c>
      <c r="F157">
        <v>0.6</v>
      </c>
      <c r="G157">
        <v>1</v>
      </c>
      <c r="H157">
        <v>1.0000000000000009</v>
      </c>
      <c r="I157">
        <v>2</v>
      </c>
      <c r="J157" s="73">
        <v>40857</v>
      </c>
      <c r="K157" s="73">
        <v>40858</v>
      </c>
      <c r="L157">
        <v>12</v>
      </c>
      <c r="M157">
        <v>1</v>
      </c>
      <c r="N157">
        <v>2</v>
      </c>
    </row>
    <row r="158" spans="1:14">
      <c r="A158" t="s">
        <v>365</v>
      </c>
      <c r="B158" t="s">
        <v>368</v>
      </c>
      <c r="C158">
        <v>679899.14</v>
      </c>
      <c r="D158">
        <v>1512404.09</v>
      </c>
      <c r="E158">
        <v>0.19</v>
      </c>
      <c r="F158">
        <v>0.2</v>
      </c>
      <c r="G158">
        <v>1</v>
      </c>
      <c r="H158">
        <v>-1.0000000000000009</v>
      </c>
      <c r="I158">
        <v>1</v>
      </c>
      <c r="J158" s="73">
        <v>40857</v>
      </c>
      <c r="K158" s="73">
        <v>40858</v>
      </c>
      <c r="L158">
        <v>12</v>
      </c>
      <c r="M158">
        <v>1</v>
      </c>
      <c r="N158">
        <v>2</v>
      </c>
    </row>
    <row r="159" spans="1:14">
      <c r="A159" t="s">
        <v>388</v>
      </c>
      <c r="B159" t="s">
        <v>252</v>
      </c>
      <c r="C159">
        <v>693835.41</v>
      </c>
      <c r="D159">
        <v>1518189.15</v>
      </c>
      <c r="E159">
        <v>0.71</v>
      </c>
      <c r="F159">
        <v>0.7</v>
      </c>
      <c r="G159">
        <v>1</v>
      </c>
      <c r="H159">
        <v>1.0000000000000009</v>
      </c>
      <c r="I159">
        <v>2</v>
      </c>
      <c r="J159" s="73">
        <v>40857</v>
      </c>
      <c r="K159" s="73">
        <v>40858</v>
      </c>
      <c r="L159">
        <v>12</v>
      </c>
      <c r="M159">
        <v>1</v>
      </c>
      <c r="N159">
        <v>3</v>
      </c>
    </row>
    <row r="160" spans="1:14">
      <c r="A160" t="s">
        <v>174</v>
      </c>
      <c r="B160" t="s">
        <v>213</v>
      </c>
      <c r="C160">
        <v>684210.94</v>
      </c>
      <c r="D160">
        <v>1525903.94</v>
      </c>
      <c r="E160">
        <v>1.04</v>
      </c>
      <c r="F160">
        <v>1.04</v>
      </c>
      <c r="G160">
        <v>6</v>
      </c>
      <c r="H160">
        <v>0</v>
      </c>
      <c r="I160">
        <v>1</v>
      </c>
      <c r="J160" s="73">
        <v>40857</v>
      </c>
      <c r="K160" s="73">
        <v>40858</v>
      </c>
      <c r="L160">
        <v>12</v>
      </c>
      <c r="M160">
        <v>1</v>
      </c>
      <c r="N160">
        <v>1</v>
      </c>
    </row>
    <row r="161" spans="1:14">
      <c r="A161" t="s">
        <v>390</v>
      </c>
      <c r="B161" t="s">
        <v>391</v>
      </c>
      <c r="C161">
        <v>698683.41</v>
      </c>
      <c r="D161">
        <v>1526216.17</v>
      </c>
      <c r="E161">
        <v>1.28</v>
      </c>
      <c r="F161">
        <v>1.28</v>
      </c>
      <c r="G161">
        <v>1</v>
      </c>
      <c r="H161">
        <v>0</v>
      </c>
      <c r="I161">
        <v>1</v>
      </c>
      <c r="J161" s="73">
        <v>40857</v>
      </c>
      <c r="K161" s="73">
        <v>40858</v>
      </c>
      <c r="L161">
        <v>12</v>
      </c>
      <c r="M161">
        <v>1</v>
      </c>
      <c r="N161">
        <v>4</v>
      </c>
    </row>
    <row r="162" spans="1:14">
      <c r="A162" t="s">
        <v>178</v>
      </c>
      <c r="B162" t="s">
        <v>214</v>
      </c>
      <c r="C162">
        <v>689424.91</v>
      </c>
      <c r="D162">
        <v>1528913.37</v>
      </c>
      <c r="E162">
        <v>1.63</v>
      </c>
      <c r="F162">
        <v>1.64</v>
      </c>
      <c r="G162">
        <v>3</v>
      </c>
      <c r="H162">
        <v>-1.0000000000000009</v>
      </c>
      <c r="I162">
        <v>1</v>
      </c>
      <c r="J162" s="73">
        <v>40857</v>
      </c>
      <c r="K162" s="73">
        <v>40858</v>
      </c>
      <c r="L162">
        <v>12</v>
      </c>
      <c r="M162">
        <v>1</v>
      </c>
      <c r="N162">
        <v>2</v>
      </c>
    </row>
    <row r="163" spans="1:14">
      <c r="A163" t="s">
        <v>180</v>
      </c>
      <c r="B163" t="s">
        <v>215</v>
      </c>
      <c r="C163">
        <v>701405.22</v>
      </c>
      <c r="D163">
        <v>1533302.92</v>
      </c>
      <c r="E163">
        <v>1.82</v>
      </c>
      <c r="F163">
        <v>1.83</v>
      </c>
      <c r="G163">
        <v>4</v>
      </c>
      <c r="H163">
        <v>-1.0000000000000009</v>
      </c>
      <c r="I163">
        <v>1</v>
      </c>
      <c r="J163" s="73">
        <v>40857</v>
      </c>
      <c r="K163" s="73">
        <v>40858</v>
      </c>
      <c r="L163">
        <v>12</v>
      </c>
      <c r="M163">
        <v>1</v>
      </c>
      <c r="N163">
        <v>2</v>
      </c>
    </row>
    <row r="164" spans="1:14">
      <c r="A164" t="s">
        <v>197</v>
      </c>
      <c r="B164" t="s">
        <v>216</v>
      </c>
      <c r="C164">
        <v>701545.95</v>
      </c>
      <c r="D164">
        <v>1534750.77</v>
      </c>
      <c r="E164">
        <v>1.64</v>
      </c>
      <c r="F164">
        <v>1.65</v>
      </c>
      <c r="G164">
        <v>3</v>
      </c>
      <c r="H164">
        <v>-1.0000000000000009</v>
      </c>
      <c r="I164">
        <v>1</v>
      </c>
      <c r="J164" s="73">
        <v>40857</v>
      </c>
      <c r="K164" s="73">
        <v>40858</v>
      </c>
      <c r="L164">
        <v>12</v>
      </c>
      <c r="M164">
        <v>1</v>
      </c>
      <c r="N164">
        <v>2</v>
      </c>
    </row>
    <row r="165" spans="1:14">
      <c r="A165" t="s">
        <v>182</v>
      </c>
      <c r="B165" t="s">
        <v>217</v>
      </c>
      <c r="C165">
        <v>689389.69</v>
      </c>
      <c r="D165">
        <v>1517970.64</v>
      </c>
      <c r="E165">
        <v>0.7</v>
      </c>
      <c r="F165">
        <v>0.7</v>
      </c>
      <c r="G165">
        <v>1</v>
      </c>
      <c r="H165">
        <v>0</v>
      </c>
      <c r="I165">
        <v>1</v>
      </c>
      <c r="J165" s="73">
        <v>40857</v>
      </c>
      <c r="K165" s="73">
        <v>40858</v>
      </c>
      <c r="L165">
        <v>12</v>
      </c>
      <c r="M165">
        <v>1</v>
      </c>
      <c r="N165">
        <v>2</v>
      </c>
    </row>
    <row r="166" spans="1:14">
      <c r="A166" t="s">
        <v>281</v>
      </c>
      <c r="B166" t="s">
        <v>224</v>
      </c>
      <c r="C166">
        <v>677602.26</v>
      </c>
      <c r="D166">
        <v>1510896.73</v>
      </c>
      <c r="E166">
        <v>-1.28</v>
      </c>
      <c r="F166">
        <v>-1.28</v>
      </c>
      <c r="G166">
        <v>1</v>
      </c>
      <c r="H166">
        <v>0</v>
      </c>
      <c r="I166">
        <v>1</v>
      </c>
      <c r="J166" s="73">
        <v>40857</v>
      </c>
      <c r="K166" s="73">
        <v>40858</v>
      </c>
      <c r="L166">
        <v>12</v>
      </c>
      <c r="M166">
        <v>1</v>
      </c>
      <c r="N166">
        <v>2</v>
      </c>
    </row>
    <row r="167" spans="1:14">
      <c r="A167" t="s">
        <v>196</v>
      </c>
      <c r="B167" t="s">
        <v>225</v>
      </c>
      <c r="C167">
        <v>710349.09</v>
      </c>
      <c r="D167">
        <v>1527944.08</v>
      </c>
      <c r="E167">
        <v>0</v>
      </c>
      <c r="F167">
        <v>1.41</v>
      </c>
      <c r="G167">
        <v>1</v>
      </c>
      <c r="H167">
        <v>-141</v>
      </c>
      <c r="I167">
        <v>-1</v>
      </c>
      <c r="J167" s="73">
        <v>40857</v>
      </c>
      <c r="K167" s="73">
        <v>40858</v>
      </c>
      <c r="L167">
        <v>12</v>
      </c>
      <c r="M167">
        <v>1</v>
      </c>
      <c r="N167">
        <v>2</v>
      </c>
    </row>
    <row r="168" spans="1:14">
      <c r="A168" t="s">
        <v>251</v>
      </c>
      <c r="B168" t="s">
        <v>254</v>
      </c>
      <c r="C168">
        <v>680365.4</v>
      </c>
      <c r="D168">
        <v>1530572.79</v>
      </c>
      <c r="E168">
        <v>1.68</v>
      </c>
      <c r="F168">
        <v>1.69</v>
      </c>
      <c r="G168">
        <v>3</v>
      </c>
      <c r="H168">
        <v>-1.0000000000000009</v>
      </c>
      <c r="I168">
        <v>1</v>
      </c>
      <c r="J168" s="73">
        <v>40857</v>
      </c>
      <c r="K168" s="73">
        <v>40858</v>
      </c>
      <c r="L168">
        <v>12</v>
      </c>
      <c r="M168">
        <v>1</v>
      </c>
      <c r="N168">
        <v>2</v>
      </c>
    </row>
    <row r="169" spans="1:14">
      <c r="A169" t="s">
        <v>170</v>
      </c>
      <c r="B169" t="s">
        <v>218</v>
      </c>
      <c r="C169">
        <v>672126.01</v>
      </c>
      <c r="D169">
        <v>1532403.78</v>
      </c>
      <c r="E169">
        <v>1.56</v>
      </c>
      <c r="F169">
        <v>1.57</v>
      </c>
      <c r="G169">
        <v>3</v>
      </c>
      <c r="H169">
        <v>-1.0000000000000009</v>
      </c>
      <c r="I169">
        <v>1</v>
      </c>
      <c r="J169" s="73">
        <v>40857</v>
      </c>
      <c r="K169" s="73">
        <v>40858</v>
      </c>
      <c r="L169">
        <v>12</v>
      </c>
      <c r="M169">
        <v>1</v>
      </c>
      <c r="N169">
        <v>2</v>
      </c>
    </row>
    <row r="170" spans="1:14">
      <c r="A170" t="s">
        <v>163</v>
      </c>
      <c r="B170" t="s">
        <v>219</v>
      </c>
      <c r="C170">
        <v>664664.92000000004</v>
      </c>
      <c r="D170">
        <v>1525827.63</v>
      </c>
      <c r="E170">
        <v>-0.32</v>
      </c>
      <c r="F170">
        <v>-0.31</v>
      </c>
      <c r="G170">
        <v>1</v>
      </c>
      <c r="H170">
        <v>-1.0000000000000009</v>
      </c>
      <c r="I170">
        <v>1</v>
      </c>
      <c r="J170" s="73">
        <v>40857</v>
      </c>
      <c r="K170" s="73">
        <v>40858</v>
      </c>
      <c r="L170">
        <v>12</v>
      </c>
      <c r="M170">
        <v>1</v>
      </c>
      <c r="N170">
        <v>2</v>
      </c>
    </row>
    <row r="171" spans="1:14">
      <c r="A171" t="s">
        <v>164</v>
      </c>
      <c r="B171" t="s">
        <v>220</v>
      </c>
      <c r="C171">
        <v>672288.21</v>
      </c>
      <c r="D171">
        <v>1525612.35</v>
      </c>
      <c r="E171">
        <v>0.75</v>
      </c>
      <c r="F171">
        <v>0.78</v>
      </c>
      <c r="G171">
        <v>4</v>
      </c>
      <c r="H171">
        <v>-3.0000000000000027</v>
      </c>
      <c r="I171">
        <v>0</v>
      </c>
      <c r="J171" s="73">
        <v>40857</v>
      </c>
      <c r="K171" s="73">
        <v>40858</v>
      </c>
      <c r="L171">
        <v>12</v>
      </c>
      <c r="M171">
        <v>1</v>
      </c>
      <c r="N171">
        <v>1</v>
      </c>
    </row>
    <row r="172" spans="1:14">
      <c r="A172" t="s">
        <v>165</v>
      </c>
      <c r="B172" t="s">
        <v>221</v>
      </c>
      <c r="C172">
        <v>662410.17000000004</v>
      </c>
      <c r="D172">
        <v>1522815.37</v>
      </c>
      <c r="E172">
        <v>-1.1200000000000001</v>
      </c>
      <c r="F172">
        <v>-1.1200000000000001</v>
      </c>
      <c r="G172">
        <v>1</v>
      </c>
      <c r="H172">
        <v>0</v>
      </c>
      <c r="I172">
        <v>1</v>
      </c>
      <c r="J172" s="73">
        <v>40857</v>
      </c>
      <c r="K172" s="73">
        <v>40858</v>
      </c>
      <c r="L172">
        <v>12</v>
      </c>
      <c r="M172">
        <v>1</v>
      </c>
      <c r="N172">
        <v>2</v>
      </c>
    </row>
    <row r="173" spans="1:14">
      <c r="A173" t="s">
        <v>168</v>
      </c>
      <c r="B173" t="s">
        <v>222</v>
      </c>
      <c r="C173">
        <v>674800.27</v>
      </c>
      <c r="D173">
        <v>1522996.68</v>
      </c>
      <c r="E173">
        <v>-0.86</v>
      </c>
      <c r="F173">
        <v>-0.91</v>
      </c>
      <c r="G173">
        <v>1</v>
      </c>
      <c r="H173">
        <v>5.0000000000000044</v>
      </c>
      <c r="I173">
        <v>3</v>
      </c>
      <c r="J173" s="73">
        <v>40857</v>
      </c>
      <c r="K173" s="73">
        <v>40858</v>
      </c>
      <c r="L173">
        <v>12</v>
      </c>
      <c r="M173">
        <v>1</v>
      </c>
      <c r="N173">
        <v>2</v>
      </c>
    </row>
    <row r="174" spans="1:14">
      <c r="A174" t="s">
        <v>169</v>
      </c>
      <c r="B174" t="s">
        <v>223</v>
      </c>
      <c r="C174">
        <v>677946.73</v>
      </c>
      <c r="D174">
        <v>1522282.46</v>
      </c>
      <c r="E174">
        <v>0.45</v>
      </c>
      <c r="F174">
        <v>0.46</v>
      </c>
      <c r="G174">
        <v>1</v>
      </c>
      <c r="H174">
        <v>-1.0000000000000009</v>
      </c>
      <c r="I174">
        <v>1</v>
      </c>
      <c r="J174" s="73">
        <v>40857</v>
      </c>
      <c r="K174" s="73">
        <v>40858</v>
      </c>
      <c r="L174">
        <v>12</v>
      </c>
      <c r="M174">
        <v>1</v>
      </c>
      <c r="N174">
        <v>2</v>
      </c>
    </row>
    <row r="175" spans="1:14">
      <c r="A175" t="s">
        <v>255</v>
      </c>
      <c r="B175" t="s">
        <v>256</v>
      </c>
      <c r="C175">
        <v>666453.48</v>
      </c>
      <c r="D175">
        <v>1522470.33</v>
      </c>
      <c r="E175">
        <v>0.93</v>
      </c>
      <c r="F175">
        <v>0.6</v>
      </c>
      <c r="G175">
        <v>1</v>
      </c>
      <c r="H175">
        <v>33.000000000000007</v>
      </c>
      <c r="I175">
        <v>3</v>
      </c>
      <c r="J175" s="73">
        <v>40857</v>
      </c>
      <c r="K175" s="73">
        <v>40858</v>
      </c>
      <c r="L175">
        <v>12</v>
      </c>
      <c r="M175">
        <v>1</v>
      </c>
      <c r="N175">
        <v>2</v>
      </c>
    </row>
    <row r="176" spans="1:14">
      <c r="A176" t="s">
        <v>290</v>
      </c>
      <c r="B176" t="s">
        <v>309</v>
      </c>
      <c r="C176">
        <v>677309.03</v>
      </c>
      <c r="D176">
        <v>1539830.33</v>
      </c>
      <c r="E176">
        <v>3.42</v>
      </c>
      <c r="F176">
        <v>3.44</v>
      </c>
      <c r="G176">
        <v>6</v>
      </c>
      <c r="H176">
        <v>-2.0000000000000018</v>
      </c>
      <c r="I176">
        <v>0</v>
      </c>
      <c r="J176" s="73">
        <v>40857</v>
      </c>
      <c r="K176" s="73">
        <v>40858</v>
      </c>
      <c r="L176">
        <v>12</v>
      </c>
      <c r="M176">
        <v>1</v>
      </c>
      <c r="N176">
        <v>2</v>
      </c>
    </row>
    <row r="177" spans="1:14">
      <c r="A177" t="s">
        <v>291</v>
      </c>
      <c r="B177" t="s">
        <v>310</v>
      </c>
      <c r="C177">
        <v>683439.45</v>
      </c>
      <c r="D177">
        <v>1539868.39</v>
      </c>
      <c r="E177">
        <v>3.42</v>
      </c>
      <c r="F177">
        <v>3.44</v>
      </c>
      <c r="G177">
        <v>6</v>
      </c>
      <c r="H177">
        <v>-2.0000000000000018</v>
      </c>
      <c r="I177">
        <v>0</v>
      </c>
      <c r="J177" s="73">
        <v>40857</v>
      </c>
      <c r="K177" s="73">
        <v>40858</v>
      </c>
      <c r="L177">
        <v>12</v>
      </c>
      <c r="M177">
        <v>1</v>
      </c>
      <c r="N177">
        <v>2</v>
      </c>
    </row>
    <row r="178" spans="1:14">
      <c r="A178" t="s">
        <v>259</v>
      </c>
      <c r="B178" t="s">
        <v>258</v>
      </c>
      <c r="C178">
        <v>658290.71</v>
      </c>
      <c r="D178">
        <v>1514826.56</v>
      </c>
      <c r="E178">
        <v>0.74</v>
      </c>
      <c r="F178">
        <v>0.87</v>
      </c>
      <c r="G178">
        <v>4</v>
      </c>
      <c r="H178">
        <v>-13</v>
      </c>
      <c r="I178">
        <v>-1</v>
      </c>
      <c r="J178" s="73">
        <v>40857</v>
      </c>
      <c r="K178" s="73">
        <v>40858</v>
      </c>
      <c r="L178">
        <v>12</v>
      </c>
      <c r="M178">
        <v>1</v>
      </c>
      <c r="N178">
        <v>1</v>
      </c>
    </row>
    <row r="179" spans="1:14">
      <c r="A179" t="s">
        <v>369</v>
      </c>
      <c r="B179" t="s">
        <v>265</v>
      </c>
      <c r="C179">
        <v>656325.47</v>
      </c>
      <c r="D179">
        <v>1511584.18</v>
      </c>
      <c r="E179">
        <v>1.1499999999999999</v>
      </c>
      <c r="F179">
        <v>1.21</v>
      </c>
      <c r="G179">
        <v>1</v>
      </c>
      <c r="H179">
        <v>-6.0000000000000053</v>
      </c>
      <c r="I179">
        <v>-1</v>
      </c>
      <c r="J179" s="73">
        <v>40857</v>
      </c>
      <c r="K179" s="73">
        <v>40858</v>
      </c>
      <c r="L179">
        <v>12</v>
      </c>
      <c r="M179">
        <v>1</v>
      </c>
      <c r="N179">
        <v>2</v>
      </c>
    </row>
    <row r="180" spans="1:14">
      <c r="A180" t="s">
        <v>258</v>
      </c>
      <c r="B180" t="s">
        <v>189</v>
      </c>
      <c r="C180">
        <v>658182.55000000005</v>
      </c>
      <c r="D180">
        <v>1523587.6</v>
      </c>
      <c r="E180">
        <v>0.98</v>
      </c>
      <c r="F180">
        <v>0.98</v>
      </c>
      <c r="G180">
        <v>1</v>
      </c>
      <c r="H180">
        <v>0</v>
      </c>
      <c r="I180">
        <v>1</v>
      </c>
      <c r="J180" s="73">
        <v>40857</v>
      </c>
      <c r="K180" s="73">
        <v>40858</v>
      </c>
      <c r="L180">
        <v>12</v>
      </c>
      <c r="M180">
        <v>1</v>
      </c>
      <c r="N180">
        <v>2</v>
      </c>
    </row>
    <row r="181" spans="1:14">
      <c r="A181" t="s">
        <v>279</v>
      </c>
      <c r="B181" t="s">
        <v>259</v>
      </c>
      <c r="C181">
        <v>653116.93000000005</v>
      </c>
      <c r="D181">
        <v>1525716.98</v>
      </c>
      <c r="E181">
        <v>1.52</v>
      </c>
      <c r="F181">
        <v>1.56</v>
      </c>
      <c r="G181">
        <v>6</v>
      </c>
      <c r="H181">
        <v>-4.0000000000000036</v>
      </c>
      <c r="I181">
        <v>0</v>
      </c>
      <c r="J181" s="73">
        <v>40857</v>
      </c>
      <c r="K181" s="73">
        <v>40858</v>
      </c>
      <c r="L181">
        <v>12</v>
      </c>
      <c r="M181">
        <v>1</v>
      </c>
      <c r="N181">
        <v>1</v>
      </c>
    </row>
    <row r="182" spans="1:14">
      <c r="A182" t="s">
        <v>294</v>
      </c>
      <c r="B182" t="s">
        <v>403</v>
      </c>
      <c r="C182">
        <v>652851.73</v>
      </c>
      <c r="D182">
        <v>1529549.37</v>
      </c>
      <c r="E182">
        <v>2.2999999999999998</v>
      </c>
      <c r="F182">
        <v>2.34</v>
      </c>
      <c r="G182">
        <v>6</v>
      </c>
      <c r="H182">
        <v>-4.0000000000000036</v>
      </c>
      <c r="I182">
        <v>0</v>
      </c>
      <c r="J182" s="73">
        <v>40857</v>
      </c>
      <c r="K182" s="73">
        <v>40858</v>
      </c>
      <c r="L182">
        <v>12</v>
      </c>
      <c r="M182">
        <v>1</v>
      </c>
      <c r="N182">
        <v>1</v>
      </c>
    </row>
    <row r="183" spans="1:14">
      <c r="A183" t="s">
        <v>294</v>
      </c>
      <c r="B183" t="s">
        <v>411</v>
      </c>
      <c r="C183">
        <v>661921.71</v>
      </c>
      <c r="D183">
        <v>1515985.15</v>
      </c>
      <c r="E183">
        <v>0</v>
      </c>
      <c r="F183">
        <v>0</v>
      </c>
      <c r="G183">
        <v>1</v>
      </c>
      <c r="H183">
        <v>0</v>
      </c>
      <c r="I183">
        <v>1</v>
      </c>
      <c r="J183" s="73">
        <v>40857</v>
      </c>
      <c r="K183" s="73">
        <v>40858</v>
      </c>
      <c r="L183">
        <v>12</v>
      </c>
      <c r="M183">
        <v>1</v>
      </c>
      <c r="N183">
        <v>1</v>
      </c>
    </row>
    <row r="184" spans="1:14">
      <c r="A184" t="s">
        <v>296</v>
      </c>
      <c r="B184" t="s">
        <v>299</v>
      </c>
      <c r="C184">
        <v>664465.79</v>
      </c>
      <c r="D184">
        <v>1512192.47</v>
      </c>
      <c r="E184">
        <v>0.18</v>
      </c>
      <c r="F184">
        <v>0.57999999999999996</v>
      </c>
      <c r="G184">
        <v>1</v>
      </c>
      <c r="H184">
        <v>-40</v>
      </c>
      <c r="I184">
        <v>-1</v>
      </c>
      <c r="J184" s="73">
        <v>40857</v>
      </c>
      <c r="K184" s="73">
        <v>40858</v>
      </c>
      <c r="L184">
        <v>12</v>
      </c>
      <c r="M184">
        <v>1</v>
      </c>
      <c r="N184">
        <v>1</v>
      </c>
    </row>
    <row r="185" spans="1:14">
      <c r="A185" t="s">
        <v>298</v>
      </c>
      <c r="B185" t="s">
        <v>263</v>
      </c>
      <c r="C185">
        <v>662091.31999999995</v>
      </c>
      <c r="D185">
        <v>1508037.15</v>
      </c>
      <c r="E185">
        <v>0.39</v>
      </c>
      <c r="F185">
        <v>0.4</v>
      </c>
      <c r="G185">
        <v>2</v>
      </c>
      <c r="H185">
        <v>-1.0000000000000009</v>
      </c>
      <c r="I185">
        <v>1</v>
      </c>
      <c r="J185" s="73">
        <v>40857</v>
      </c>
      <c r="K185" s="73">
        <v>40858</v>
      </c>
      <c r="L185">
        <v>12</v>
      </c>
      <c r="M185">
        <v>1</v>
      </c>
      <c r="N185">
        <v>1</v>
      </c>
    </row>
    <row r="186" spans="1:14">
      <c r="A186" t="s">
        <v>299</v>
      </c>
      <c r="B186" t="s">
        <v>192</v>
      </c>
      <c r="C186">
        <v>661235.26</v>
      </c>
      <c r="D186">
        <v>1519672.28</v>
      </c>
      <c r="E186">
        <v>0.51</v>
      </c>
      <c r="F186">
        <v>0.49</v>
      </c>
      <c r="G186">
        <v>3</v>
      </c>
      <c r="H186">
        <v>2.0000000000000018</v>
      </c>
      <c r="I186">
        <v>2</v>
      </c>
      <c r="J186" s="73">
        <v>40857</v>
      </c>
      <c r="K186" s="73">
        <v>40858</v>
      </c>
      <c r="L186">
        <v>12</v>
      </c>
      <c r="M186">
        <v>1</v>
      </c>
      <c r="N186">
        <v>1</v>
      </c>
    </row>
    <row r="187" spans="1:14">
      <c r="A187" t="s">
        <v>263</v>
      </c>
      <c r="B187" t="s">
        <v>191</v>
      </c>
      <c r="C187">
        <v>652150.77</v>
      </c>
      <c r="D187">
        <v>1504929.29</v>
      </c>
      <c r="E187">
        <v>0.87</v>
      </c>
      <c r="F187">
        <v>0.8</v>
      </c>
      <c r="G187">
        <v>4</v>
      </c>
      <c r="H187">
        <v>6.9999999999999947</v>
      </c>
      <c r="I187">
        <v>3</v>
      </c>
      <c r="J187" s="73">
        <v>40857</v>
      </c>
      <c r="K187" s="73">
        <v>40858</v>
      </c>
      <c r="L187">
        <v>12</v>
      </c>
      <c r="M187">
        <v>1</v>
      </c>
      <c r="N187">
        <v>1</v>
      </c>
    </row>
    <row r="188" spans="1:14">
      <c r="A188" t="s">
        <v>186</v>
      </c>
      <c r="B188" t="s">
        <v>402</v>
      </c>
      <c r="C188">
        <v>643560.93999999994</v>
      </c>
      <c r="D188">
        <v>1525778.98</v>
      </c>
      <c r="E188">
        <v>2.48</v>
      </c>
      <c r="F188">
        <v>2.4900000000000002</v>
      </c>
      <c r="G188">
        <v>6</v>
      </c>
      <c r="H188">
        <v>-1.0000000000000231</v>
      </c>
      <c r="I188">
        <v>0</v>
      </c>
      <c r="J188" s="73">
        <v>40857</v>
      </c>
      <c r="K188" s="73">
        <v>40858</v>
      </c>
      <c r="L188">
        <v>12</v>
      </c>
      <c r="M188">
        <v>1</v>
      </c>
      <c r="N188">
        <v>1</v>
      </c>
    </row>
    <row r="189" spans="1:14">
      <c r="A189" t="s">
        <v>186</v>
      </c>
      <c r="B189" t="s">
        <v>404</v>
      </c>
      <c r="C189">
        <v>642351.31000000006</v>
      </c>
      <c r="D189">
        <v>1529391.47</v>
      </c>
      <c r="E189">
        <v>2.79</v>
      </c>
      <c r="F189">
        <v>2.79</v>
      </c>
      <c r="G189">
        <v>6</v>
      </c>
      <c r="H189">
        <v>0</v>
      </c>
      <c r="I189">
        <v>1</v>
      </c>
      <c r="J189" s="73">
        <v>40857</v>
      </c>
      <c r="K189" s="73">
        <v>40858</v>
      </c>
      <c r="L189">
        <v>12</v>
      </c>
      <c r="M189">
        <v>1</v>
      </c>
      <c r="N189">
        <v>1</v>
      </c>
    </row>
    <row r="190" spans="1:14">
      <c r="A190" t="s">
        <v>237</v>
      </c>
      <c r="B190" t="s">
        <v>226</v>
      </c>
      <c r="C190">
        <v>645833.16</v>
      </c>
      <c r="D190">
        <v>1520599.99</v>
      </c>
      <c r="E190">
        <v>1.855</v>
      </c>
      <c r="F190">
        <v>1.875</v>
      </c>
      <c r="G190">
        <v>6</v>
      </c>
      <c r="H190">
        <v>-2.0000000000000018</v>
      </c>
      <c r="I190">
        <v>0</v>
      </c>
      <c r="J190" s="73">
        <v>40857</v>
      </c>
      <c r="K190" s="73">
        <v>40858</v>
      </c>
      <c r="L190">
        <v>12</v>
      </c>
      <c r="M190">
        <v>1</v>
      </c>
      <c r="N190">
        <v>1</v>
      </c>
    </row>
    <row r="191" spans="1:14">
      <c r="A191" t="s">
        <v>188</v>
      </c>
      <c r="B191" t="s">
        <v>227</v>
      </c>
      <c r="C191">
        <v>653973.03</v>
      </c>
      <c r="D191">
        <v>1515642.52</v>
      </c>
      <c r="E191">
        <v>1.1299999999999999</v>
      </c>
      <c r="F191">
        <v>1.1200000000000001</v>
      </c>
      <c r="G191">
        <v>1</v>
      </c>
      <c r="H191">
        <v>0.99999999999997868</v>
      </c>
      <c r="I191">
        <v>1</v>
      </c>
      <c r="J191" s="73">
        <v>40857</v>
      </c>
      <c r="K191" s="73">
        <v>40858</v>
      </c>
      <c r="L191">
        <v>12</v>
      </c>
      <c r="M191">
        <v>1</v>
      </c>
      <c r="N191">
        <v>2</v>
      </c>
    </row>
    <row r="192" spans="1:14">
      <c r="A192" t="s">
        <v>189</v>
      </c>
      <c r="B192" t="s">
        <v>228</v>
      </c>
      <c r="C192">
        <v>649159.31999999995</v>
      </c>
      <c r="D192">
        <v>1513890.33</v>
      </c>
      <c r="E192">
        <v>1.25</v>
      </c>
      <c r="F192">
        <v>1.25</v>
      </c>
      <c r="G192">
        <v>2</v>
      </c>
      <c r="H192">
        <v>0</v>
      </c>
      <c r="I192">
        <v>1</v>
      </c>
      <c r="J192" s="73">
        <v>40857</v>
      </c>
      <c r="K192" s="73">
        <v>40858</v>
      </c>
      <c r="L192">
        <v>12</v>
      </c>
      <c r="M192">
        <v>1</v>
      </c>
      <c r="N192">
        <v>2</v>
      </c>
    </row>
    <row r="193" spans="1:14">
      <c r="A193" t="s">
        <v>190</v>
      </c>
      <c r="B193" t="s">
        <v>229</v>
      </c>
      <c r="C193">
        <v>644256.9</v>
      </c>
      <c r="D193">
        <v>1512206.37</v>
      </c>
      <c r="E193">
        <v>1.43</v>
      </c>
      <c r="F193">
        <v>1.43</v>
      </c>
      <c r="G193">
        <v>6</v>
      </c>
      <c r="H193">
        <v>0</v>
      </c>
      <c r="I193">
        <v>1</v>
      </c>
      <c r="J193" s="73">
        <v>40857</v>
      </c>
      <c r="K193" s="73">
        <v>40858</v>
      </c>
      <c r="L193">
        <v>12</v>
      </c>
      <c r="M193">
        <v>1</v>
      </c>
      <c r="N193">
        <v>1</v>
      </c>
    </row>
    <row r="194" spans="1:14">
      <c r="A194" t="s">
        <v>187</v>
      </c>
      <c r="B194" t="s">
        <v>230</v>
      </c>
      <c r="C194">
        <v>653891.16</v>
      </c>
      <c r="D194">
        <v>1519501.64</v>
      </c>
      <c r="E194">
        <v>1.18</v>
      </c>
      <c r="F194">
        <v>1.17</v>
      </c>
      <c r="G194">
        <v>1</v>
      </c>
      <c r="H194">
        <v>1.0000000000000009</v>
      </c>
      <c r="I194">
        <v>2</v>
      </c>
      <c r="J194" s="73">
        <v>40857</v>
      </c>
      <c r="K194" s="73">
        <v>40858</v>
      </c>
      <c r="L194">
        <v>12</v>
      </c>
      <c r="M194">
        <v>1</v>
      </c>
      <c r="N194">
        <v>2</v>
      </c>
    </row>
    <row r="195" spans="1:14">
      <c r="A195" t="s">
        <v>191</v>
      </c>
      <c r="B195" t="s">
        <v>231</v>
      </c>
      <c r="C195">
        <v>654175.62</v>
      </c>
      <c r="D195">
        <v>1501198.81</v>
      </c>
      <c r="E195">
        <v>1.04</v>
      </c>
      <c r="F195">
        <v>1</v>
      </c>
      <c r="G195">
        <v>6</v>
      </c>
      <c r="H195">
        <v>4.0000000000000036</v>
      </c>
      <c r="I195">
        <v>2</v>
      </c>
      <c r="J195" s="73">
        <v>40857</v>
      </c>
      <c r="K195" s="73">
        <v>40858</v>
      </c>
      <c r="L195">
        <v>12</v>
      </c>
      <c r="M195">
        <v>1</v>
      </c>
      <c r="N195">
        <v>1</v>
      </c>
    </row>
    <row r="196" spans="1:14">
      <c r="A196" t="s">
        <v>192</v>
      </c>
      <c r="B196" t="s">
        <v>238</v>
      </c>
      <c r="C196">
        <v>650434.1</v>
      </c>
      <c r="D196">
        <v>1504752.75</v>
      </c>
      <c r="E196">
        <v>0.68</v>
      </c>
      <c r="F196">
        <v>0.62</v>
      </c>
      <c r="G196">
        <v>3</v>
      </c>
      <c r="H196">
        <v>6.0000000000000053</v>
      </c>
      <c r="I196">
        <v>3</v>
      </c>
      <c r="J196" s="73">
        <v>40857</v>
      </c>
      <c r="K196" s="73">
        <v>40858</v>
      </c>
      <c r="L196">
        <v>12</v>
      </c>
      <c r="M196">
        <v>1</v>
      </c>
      <c r="N196">
        <v>1</v>
      </c>
    </row>
    <row r="197" spans="1:14">
      <c r="A197" t="s">
        <v>246</v>
      </c>
      <c r="B197" t="s">
        <v>247</v>
      </c>
      <c r="C197">
        <v>658423.97</v>
      </c>
      <c r="D197">
        <v>1519726.78</v>
      </c>
      <c r="E197">
        <v>1.67</v>
      </c>
      <c r="F197">
        <v>1.71</v>
      </c>
      <c r="G197">
        <v>6</v>
      </c>
      <c r="H197">
        <v>-4.0000000000000036</v>
      </c>
      <c r="I197">
        <v>0</v>
      </c>
      <c r="J197" s="73">
        <v>40857</v>
      </c>
      <c r="K197" s="73">
        <v>40858</v>
      </c>
      <c r="L197">
        <v>12</v>
      </c>
      <c r="M197">
        <v>1</v>
      </c>
      <c r="N197">
        <v>1</v>
      </c>
    </row>
    <row r="198" spans="1:14">
      <c r="A198" t="s">
        <v>176</v>
      </c>
      <c r="B198" t="s">
        <v>212</v>
      </c>
      <c r="C198">
        <v>687636.15</v>
      </c>
      <c r="D198">
        <v>1533223.8</v>
      </c>
      <c r="E198">
        <v>1.97</v>
      </c>
      <c r="F198">
        <v>2.0099999999999998</v>
      </c>
      <c r="G198">
        <v>5</v>
      </c>
      <c r="H198">
        <v>-3.9999999999999813</v>
      </c>
      <c r="I198">
        <v>0</v>
      </c>
      <c r="J198">
        <v>40858</v>
      </c>
      <c r="K198">
        <v>40859</v>
      </c>
      <c r="L198">
        <v>13</v>
      </c>
      <c r="M198">
        <v>1</v>
      </c>
      <c r="N198">
        <v>2</v>
      </c>
    </row>
    <row r="199" spans="1:14">
      <c r="A199" t="s">
        <v>252</v>
      </c>
      <c r="B199" t="s">
        <v>163</v>
      </c>
      <c r="C199">
        <v>672695.38</v>
      </c>
      <c r="D199">
        <v>1519614.21</v>
      </c>
      <c r="E199">
        <v>-0.08</v>
      </c>
      <c r="F199">
        <v>-0.05</v>
      </c>
      <c r="G199">
        <v>1</v>
      </c>
      <c r="H199">
        <v>-3</v>
      </c>
      <c r="I199">
        <v>0</v>
      </c>
      <c r="J199">
        <v>40858</v>
      </c>
      <c r="K199">
        <v>40859</v>
      </c>
      <c r="L199">
        <v>13</v>
      </c>
      <c r="M199">
        <v>1</v>
      </c>
      <c r="N199">
        <v>1</v>
      </c>
    </row>
    <row r="200" spans="1:14">
      <c r="A200" t="s">
        <v>183</v>
      </c>
      <c r="B200" t="s">
        <v>174</v>
      </c>
      <c r="C200">
        <v>682471.21</v>
      </c>
      <c r="D200">
        <v>1517904.06</v>
      </c>
      <c r="E200">
        <v>0.44</v>
      </c>
      <c r="F200">
        <v>0.43</v>
      </c>
      <c r="G200">
        <v>1</v>
      </c>
      <c r="H200">
        <v>1.0000000000000009</v>
      </c>
      <c r="I200">
        <v>2</v>
      </c>
      <c r="J200">
        <v>40858</v>
      </c>
      <c r="K200">
        <v>40859</v>
      </c>
      <c r="L200">
        <v>13</v>
      </c>
      <c r="M200">
        <v>1</v>
      </c>
      <c r="N200">
        <v>2</v>
      </c>
    </row>
    <row r="201" spans="1:14">
      <c r="A201" t="s">
        <v>261</v>
      </c>
      <c r="B201" t="s">
        <v>164</v>
      </c>
      <c r="C201">
        <v>678077.45</v>
      </c>
      <c r="D201">
        <v>1516719.23</v>
      </c>
      <c r="E201">
        <v>0.27</v>
      </c>
      <c r="F201">
        <v>0.27</v>
      </c>
      <c r="G201">
        <v>1</v>
      </c>
      <c r="H201">
        <v>0</v>
      </c>
      <c r="I201">
        <v>1</v>
      </c>
      <c r="J201">
        <v>40858</v>
      </c>
      <c r="K201">
        <v>40859</v>
      </c>
      <c r="L201">
        <v>13</v>
      </c>
      <c r="M201">
        <v>1</v>
      </c>
      <c r="N201">
        <v>2</v>
      </c>
    </row>
    <row r="202" spans="1:14">
      <c r="A202" t="s">
        <v>283</v>
      </c>
      <c r="B202" t="s">
        <v>165</v>
      </c>
      <c r="C202">
        <v>672842.67</v>
      </c>
      <c r="D202">
        <v>1516297.8</v>
      </c>
      <c r="E202">
        <v>-0.3</v>
      </c>
      <c r="F202">
        <v>-0.16</v>
      </c>
      <c r="G202">
        <v>1</v>
      </c>
      <c r="H202">
        <v>-13.999999999999998</v>
      </c>
      <c r="I202">
        <v>-1</v>
      </c>
      <c r="J202">
        <v>40858</v>
      </c>
      <c r="K202">
        <v>40859</v>
      </c>
      <c r="L202">
        <v>13</v>
      </c>
      <c r="M202">
        <v>1</v>
      </c>
      <c r="N202">
        <v>2</v>
      </c>
    </row>
    <row r="203" spans="1:14">
      <c r="A203" t="s">
        <v>288</v>
      </c>
      <c r="B203" t="s">
        <v>168</v>
      </c>
      <c r="C203">
        <v>691300.7</v>
      </c>
      <c r="D203">
        <v>1526366.94</v>
      </c>
      <c r="E203">
        <v>1.4300000000000002</v>
      </c>
      <c r="F203">
        <v>1.45</v>
      </c>
      <c r="G203">
        <v>2</v>
      </c>
      <c r="H203">
        <v>-1.9999999999999796</v>
      </c>
      <c r="I203">
        <v>0</v>
      </c>
      <c r="J203">
        <v>40858</v>
      </c>
      <c r="K203">
        <v>40859</v>
      </c>
      <c r="L203">
        <v>13</v>
      </c>
      <c r="M203">
        <v>1</v>
      </c>
      <c r="N203">
        <v>2</v>
      </c>
    </row>
    <row r="204" spans="1:14">
      <c r="A204" t="s">
        <v>348</v>
      </c>
      <c r="B204" t="s">
        <v>362</v>
      </c>
      <c r="C204">
        <v>672225.21</v>
      </c>
      <c r="D204">
        <v>1509648.39</v>
      </c>
      <c r="E204">
        <v>-1.02</v>
      </c>
      <c r="F204">
        <v>-0.93</v>
      </c>
      <c r="G204">
        <v>1</v>
      </c>
      <c r="H204">
        <v>-8.9999999999999964</v>
      </c>
      <c r="I204">
        <v>-1</v>
      </c>
      <c r="J204">
        <v>40858</v>
      </c>
      <c r="K204">
        <v>40859</v>
      </c>
      <c r="L204">
        <v>13</v>
      </c>
      <c r="M204">
        <v>1</v>
      </c>
      <c r="N204">
        <v>1</v>
      </c>
    </row>
    <row r="205" spans="1:14">
      <c r="A205" t="s">
        <v>349</v>
      </c>
      <c r="B205" t="s">
        <v>255</v>
      </c>
      <c r="C205">
        <v>671631.59</v>
      </c>
      <c r="D205">
        <v>1512362.07</v>
      </c>
      <c r="E205">
        <v>-0.27</v>
      </c>
      <c r="F205">
        <v>-0.15</v>
      </c>
      <c r="G205">
        <v>1</v>
      </c>
      <c r="H205">
        <v>-12.000000000000002</v>
      </c>
      <c r="I205">
        <v>-1</v>
      </c>
      <c r="J205">
        <v>40858</v>
      </c>
      <c r="K205">
        <v>40859</v>
      </c>
      <c r="L205">
        <v>13</v>
      </c>
      <c r="M205">
        <v>1</v>
      </c>
      <c r="N205">
        <v>2</v>
      </c>
    </row>
    <row r="206" spans="1:14">
      <c r="A206" t="s">
        <v>352</v>
      </c>
      <c r="B206" t="s">
        <v>169</v>
      </c>
      <c r="C206">
        <v>698225.4</v>
      </c>
      <c r="D206">
        <v>1516340.66</v>
      </c>
      <c r="E206">
        <v>0.61</v>
      </c>
      <c r="F206">
        <v>0.61</v>
      </c>
      <c r="G206">
        <v>1</v>
      </c>
      <c r="H206">
        <v>0</v>
      </c>
      <c r="I206">
        <v>1</v>
      </c>
      <c r="J206">
        <v>40858</v>
      </c>
      <c r="K206">
        <v>40859</v>
      </c>
      <c r="L206">
        <v>13</v>
      </c>
      <c r="M206">
        <v>1</v>
      </c>
      <c r="N206">
        <v>2</v>
      </c>
    </row>
    <row r="207" spans="1:14">
      <c r="A207" t="s">
        <v>365</v>
      </c>
      <c r="B207" t="s">
        <v>368</v>
      </c>
      <c r="C207">
        <v>679899.14</v>
      </c>
      <c r="D207">
        <v>1512404.09</v>
      </c>
      <c r="E207">
        <v>0.2</v>
      </c>
      <c r="F207">
        <v>0.19</v>
      </c>
      <c r="G207">
        <v>1</v>
      </c>
      <c r="H207">
        <v>1.0000000000000009</v>
      </c>
      <c r="I207">
        <v>2</v>
      </c>
      <c r="J207">
        <v>40858</v>
      </c>
      <c r="K207">
        <v>40859</v>
      </c>
      <c r="L207">
        <v>13</v>
      </c>
      <c r="M207">
        <v>1</v>
      </c>
      <c r="N207">
        <v>2</v>
      </c>
    </row>
    <row r="208" spans="1:14">
      <c r="A208" t="s">
        <v>388</v>
      </c>
      <c r="B208" t="s">
        <v>252</v>
      </c>
      <c r="C208">
        <v>693835.41</v>
      </c>
      <c r="D208">
        <v>1518189.15</v>
      </c>
      <c r="E208">
        <v>0.72</v>
      </c>
      <c r="F208">
        <v>0.71</v>
      </c>
      <c r="G208">
        <v>1</v>
      </c>
      <c r="H208">
        <v>1.0000000000000009</v>
      </c>
      <c r="I208">
        <v>2</v>
      </c>
      <c r="J208">
        <v>40858</v>
      </c>
      <c r="K208">
        <v>40859</v>
      </c>
      <c r="L208">
        <v>13</v>
      </c>
      <c r="M208">
        <v>1</v>
      </c>
      <c r="N208">
        <v>3</v>
      </c>
    </row>
    <row r="209" spans="1:14">
      <c r="A209" t="s">
        <v>174</v>
      </c>
      <c r="B209" t="s">
        <v>213</v>
      </c>
      <c r="C209">
        <v>684210.94</v>
      </c>
      <c r="D209">
        <v>1525903.94</v>
      </c>
      <c r="E209">
        <v>1.03</v>
      </c>
      <c r="F209">
        <v>1.04</v>
      </c>
      <c r="G209">
        <v>6</v>
      </c>
      <c r="H209">
        <v>-1.0000000000000009</v>
      </c>
      <c r="I209">
        <v>1</v>
      </c>
      <c r="J209">
        <v>40858</v>
      </c>
      <c r="K209">
        <v>40859</v>
      </c>
      <c r="L209">
        <v>13</v>
      </c>
      <c r="M209">
        <v>1</v>
      </c>
      <c r="N209">
        <v>1</v>
      </c>
    </row>
    <row r="210" spans="1:14">
      <c r="A210" t="s">
        <v>390</v>
      </c>
      <c r="B210" t="s">
        <v>391</v>
      </c>
      <c r="C210">
        <v>698683.41</v>
      </c>
      <c r="D210">
        <v>1526216.17</v>
      </c>
      <c r="E210">
        <v>1.27</v>
      </c>
      <c r="F210">
        <v>1.28</v>
      </c>
      <c r="G210">
        <v>1</v>
      </c>
      <c r="H210">
        <v>-1.0000000000000009</v>
      </c>
      <c r="I210">
        <v>1</v>
      </c>
      <c r="J210">
        <v>40858</v>
      </c>
      <c r="K210">
        <v>40859</v>
      </c>
      <c r="L210">
        <v>13</v>
      </c>
      <c r="M210">
        <v>1</v>
      </c>
      <c r="N210">
        <v>4</v>
      </c>
    </row>
    <row r="211" spans="1:14">
      <c r="A211" t="s">
        <v>178</v>
      </c>
      <c r="B211" t="s">
        <v>214</v>
      </c>
      <c r="C211">
        <v>689424.91</v>
      </c>
      <c r="D211">
        <v>1528913.37</v>
      </c>
      <c r="E211">
        <v>1.61</v>
      </c>
      <c r="F211">
        <v>1.63</v>
      </c>
      <c r="G211">
        <v>3</v>
      </c>
      <c r="H211">
        <v>-1.9999999999999796</v>
      </c>
      <c r="I211">
        <v>0</v>
      </c>
      <c r="J211">
        <v>40858</v>
      </c>
      <c r="K211">
        <v>40859</v>
      </c>
      <c r="L211">
        <v>13</v>
      </c>
      <c r="M211">
        <v>1</v>
      </c>
      <c r="N211">
        <v>2</v>
      </c>
    </row>
    <row r="212" spans="1:14">
      <c r="A212" t="s">
        <v>180</v>
      </c>
      <c r="B212" t="s">
        <v>215</v>
      </c>
      <c r="C212">
        <v>701405.22</v>
      </c>
      <c r="D212">
        <v>1533302.92</v>
      </c>
      <c r="E212">
        <v>1.82</v>
      </c>
      <c r="F212">
        <v>1.82</v>
      </c>
      <c r="G212">
        <v>4</v>
      </c>
      <c r="H212">
        <v>0</v>
      </c>
      <c r="I212">
        <v>1</v>
      </c>
      <c r="J212">
        <v>40858</v>
      </c>
      <c r="K212">
        <v>40859</v>
      </c>
      <c r="L212">
        <v>13</v>
      </c>
      <c r="M212">
        <v>1</v>
      </c>
      <c r="N212">
        <v>2</v>
      </c>
    </row>
    <row r="213" spans="1:14">
      <c r="A213" t="s">
        <v>197</v>
      </c>
      <c r="B213" t="s">
        <v>216</v>
      </c>
      <c r="C213">
        <v>701545.95</v>
      </c>
      <c r="D213">
        <v>1534750.77</v>
      </c>
      <c r="E213">
        <v>1.62</v>
      </c>
      <c r="F213">
        <v>1.64</v>
      </c>
      <c r="G213">
        <v>3</v>
      </c>
      <c r="H213">
        <v>-1.9999999999999796</v>
      </c>
      <c r="I213">
        <v>0</v>
      </c>
      <c r="J213">
        <v>40858</v>
      </c>
      <c r="K213">
        <v>40859</v>
      </c>
      <c r="L213">
        <v>13</v>
      </c>
      <c r="M213">
        <v>1</v>
      </c>
      <c r="N213">
        <v>2</v>
      </c>
    </row>
    <row r="214" spans="1:14">
      <c r="A214" t="s">
        <v>182</v>
      </c>
      <c r="B214" t="s">
        <v>217</v>
      </c>
      <c r="C214">
        <v>689389.69</v>
      </c>
      <c r="D214">
        <v>1517970.64</v>
      </c>
      <c r="E214">
        <v>0.71</v>
      </c>
      <c r="F214">
        <v>0.7</v>
      </c>
      <c r="G214">
        <v>1</v>
      </c>
      <c r="H214">
        <v>1.0000000000000009</v>
      </c>
      <c r="I214">
        <v>2</v>
      </c>
      <c r="J214">
        <v>40858</v>
      </c>
      <c r="K214">
        <v>40859</v>
      </c>
      <c r="L214">
        <v>13</v>
      </c>
      <c r="M214">
        <v>1</v>
      </c>
      <c r="N214">
        <v>2</v>
      </c>
    </row>
    <row r="215" spans="1:14">
      <c r="A215" t="s">
        <v>281</v>
      </c>
      <c r="B215" t="s">
        <v>224</v>
      </c>
      <c r="C215">
        <v>677602.26</v>
      </c>
      <c r="D215">
        <v>1510896.73</v>
      </c>
      <c r="E215">
        <v>-1.28</v>
      </c>
      <c r="F215">
        <v>-1.28</v>
      </c>
      <c r="G215">
        <v>1</v>
      </c>
      <c r="H215">
        <v>0</v>
      </c>
      <c r="I215">
        <v>1</v>
      </c>
      <c r="J215">
        <v>40858</v>
      </c>
      <c r="K215">
        <v>40859</v>
      </c>
      <c r="L215">
        <v>13</v>
      </c>
      <c r="M215">
        <v>1</v>
      </c>
      <c r="N215">
        <v>2</v>
      </c>
    </row>
    <row r="216" spans="1:14">
      <c r="A216" t="s">
        <v>196</v>
      </c>
      <c r="B216" t="s">
        <v>225</v>
      </c>
      <c r="C216">
        <v>710349.09</v>
      </c>
      <c r="D216">
        <v>1527944.08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40858</v>
      </c>
      <c r="K216">
        <v>40859</v>
      </c>
      <c r="L216">
        <v>13</v>
      </c>
      <c r="M216">
        <v>1</v>
      </c>
      <c r="N216">
        <v>2</v>
      </c>
    </row>
    <row r="217" spans="1:14">
      <c r="A217" t="s">
        <v>251</v>
      </c>
      <c r="B217" t="s">
        <v>254</v>
      </c>
      <c r="C217">
        <v>680365.4</v>
      </c>
      <c r="D217">
        <v>1530572.79</v>
      </c>
      <c r="E217">
        <v>1.67</v>
      </c>
      <c r="F217">
        <v>1.68</v>
      </c>
      <c r="G217">
        <v>3</v>
      </c>
      <c r="H217">
        <v>-1.0000000000000009</v>
      </c>
      <c r="I217">
        <v>1</v>
      </c>
      <c r="J217">
        <v>40858</v>
      </c>
      <c r="K217">
        <v>40859</v>
      </c>
      <c r="L217">
        <v>13</v>
      </c>
      <c r="M217">
        <v>1</v>
      </c>
      <c r="N217">
        <v>2</v>
      </c>
    </row>
    <row r="218" spans="1:14">
      <c r="A218" t="s">
        <v>170</v>
      </c>
      <c r="B218" t="s">
        <v>218</v>
      </c>
      <c r="C218">
        <v>672126.01</v>
      </c>
      <c r="D218">
        <v>1532403.78</v>
      </c>
      <c r="E218">
        <v>1.54</v>
      </c>
      <c r="F218">
        <v>1.56</v>
      </c>
      <c r="G218">
        <v>3</v>
      </c>
      <c r="H218">
        <v>-2.0000000000000018</v>
      </c>
      <c r="I218">
        <v>0</v>
      </c>
      <c r="J218">
        <v>40858</v>
      </c>
      <c r="K218">
        <v>40859</v>
      </c>
      <c r="L218">
        <v>13</v>
      </c>
      <c r="M218">
        <v>1</v>
      </c>
      <c r="N218">
        <v>2</v>
      </c>
    </row>
    <row r="219" spans="1:14">
      <c r="A219" t="s">
        <v>163</v>
      </c>
      <c r="B219" t="s">
        <v>219</v>
      </c>
      <c r="C219">
        <v>664664.92000000004</v>
      </c>
      <c r="D219">
        <v>1525827.63</v>
      </c>
      <c r="E219">
        <v>-0.45</v>
      </c>
      <c r="F219">
        <v>-0.32</v>
      </c>
      <c r="G219">
        <v>1</v>
      </c>
      <c r="H219">
        <v>-13</v>
      </c>
      <c r="I219">
        <v>-1</v>
      </c>
      <c r="J219">
        <v>40858</v>
      </c>
      <c r="K219">
        <v>40859</v>
      </c>
      <c r="L219">
        <v>13</v>
      </c>
      <c r="M219">
        <v>1</v>
      </c>
      <c r="N219">
        <v>2</v>
      </c>
    </row>
    <row r="220" spans="1:14">
      <c r="A220" t="s">
        <v>164</v>
      </c>
      <c r="B220" t="s">
        <v>220</v>
      </c>
      <c r="C220">
        <v>672288.21</v>
      </c>
      <c r="D220">
        <v>1525612.35</v>
      </c>
      <c r="E220">
        <v>0.71</v>
      </c>
      <c r="F220">
        <v>0.75</v>
      </c>
      <c r="G220">
        <v>4</v>
      </c>
      <c r="H220">
        <v>-4.0000000000000036</v>
      </c>
      <c r="I220">
        <v>0</v>
      </c>
      <c r="J220">
        <v>40858</v>
      </c>
      <c r="K220">
        <v>40859</v>
      </c>
      <c r="L220">
        <v>13</v>
      </c>
      <c r="M220">
        <v>1</v>
      </c>
      <c r="N220">
        <v>1</v>
      </c>
    </row>
    <row r="221" spans="1:14">
      <c r="A221" t="s">
        <v>165</v>
      </c>
      <c r="B221" t="s">
        <v>221</v>
      </c>
      <c r="C221">
        <v>662410.17000000004</v>
      </c>
      <c r="D221">
        <v>1522815.37</v>
      </c>
      <c r="E221">
        <v>-1.08</v>
      </c>
      <c r="F221">
        <v>-1.1200000000000001</v>
      </c>
      <c r="G221">
        <v>1</v>
      </c>
      <c r="H221">
        <v>4.0000000000000036</v>
      </c>
      <c r="I221">
        <v>2</v>
      </c>
      <c r="J221">
        <v>40858</v>
      </c>
      <c r="K221">
        <v>40859</v>
      </c>
      <c r="L221">
        <v>13</v>
      </c>
      <c r="M221">
        <v>1</v>
      </c>
      <c r="N221">
        <v>2</v>
      </c>
    </row>
    <row r="222" spans="1:14">
      <c r="A222" t="s">
        <v>168</v>
      </c>
      <c r="B222" t="s">
        <v>222</v>
      </c>
      <c r="C222">
        <v>674800.27</v>
      </c>
      <c r="D222">
        <v>1522996.68</v>
      </c>
      <c r="E222">
        <v>-0.88</v>
      </c>
      <c r="F222">
        <v>-0.86</v>
      </c>
      <c r="G222">
        <v>1</v>
      </c>
      <c r="H222">
        <v>-2.0000000000000018</v>
      </c>
      <c r="I222">
        <v>0</v>
      </c>
      <c r="J222">
        <v>40858</v>
      </c>
      <c r="K222">
        <v>40859</v>
      </c>
      <c r="L222">
        <v>13</v>
      </c>
      <c r="M222">
        <v>1</v>
      </c>
      <c r="N222">
        <v>2</v>
      </c>
    </row>
    <row r="223" spans="1:14">
      <c r="A223" t="s">
        <v>169</v>
      </c>
      <c r="B223" t="s">
        <v>223</v>
      </c>
      <c r="C223">
        <v>677946.73</v>
      </c>
      <c r="D223">
        <v>1522282.46</v>
      </c>
      <c r="E223">
        <v>0.44</v>
      </c>
      <c r="F223">
        <v>0.45</v>
      </c>
      <c r="G223">
        <v>1</v>
      </c>
      <c r="H223">
        <v>-1.0000000000000009</v>
      </c>
      <c r="I223">
        <v>1</v>
      </c>
      <c r="J223">
        <v>40858</v>
      </c>
      <c r="K223">
        <v>40859</v>
      </c>
      <c r="L223">
        <v>13</v>
      </c>
      <c r="M223">
        <v>1</v>
      </c>
      <c r="N223">
        <v>2</v>
      </c>
    </row>
    <row r="224" spans="1:14">
      <c r="A224" t="s">
        <v>255</v>
      </c>
      <c r="B224" t="s">
        <v>256</v>
      </c>
      <c r="C224">
        <v>666453.48</v>
      </c>
      <c r="D224">
        <v>1522470.33</v>
      </c>
      <c r="E224">
        <v>0.93</v>
      </c>
      <c r="F224">
        <v>0.93</v>
      </c>
      <c r="G224">
        <v>1</v>
      </c>
      <c r="H224">
        <v>0</v>
      </c>
      <c r="I224">
        <v>1</v>
      </c>
      <c r="J224">
        <v>40858</v>
      </c>
      <c r="K224">
        <v>40859</v>
      </c>
      <c r="L224">
        <v>13</v>
      </c>
      <c r="M224">
        <v>1</v>
      </c>
      <c r="N224">
        <v>2</v>
      </c>
    </row>
    <row r="225" spans="1:14">
      <c r="A225" t="s">
        <v>290</v>
      </c>
      <c r="B225" t="s">
        <v>309</v>
      </c>
      <c r="C225">
        <v>677309.03</v>
      </c>
      <c r="D225">
        <v>1539830.33</v>
      </c>
      <c r="E225">
        <v>3.4</v>
      </c>
      <c r="F225">
        <v>3.42</v>
      </c>
      <c r="G225">
        <v>6</v>
      </c>
      <c r="H225">
        <v>-2.0000000000000018</v>
      </c>
      <c r="I225">
        <v>0</v>
      </c>
      <c r="J225">
        <v>40858</v>
      </c>
      <c r="K225">
        <v>40859</v>
      </c>
      <c r="L225">
        <v>13</v>
      </c>
      <c r="M225">
        <v>1</v>
      </c>
      <c r="N225">
        <v>2</v>
      </c>
    </row>
    <row r="226" spans="1:14">
      <c r="A226" t="s">
        <v>291</v>
      </c>
      <c r="B226" t="s">
        <v>310</v>
      </c>
      <c r="C226">
        <v>683439.45</v>
      </c>
      <c r="D226">
        <v>1539868.39</v>
      </c>
      <c r="E226">
        <v>3.4</v>
      </c>
      <c r="F226">
        <v>3.42</v>
      </c>
      <c r="G226">
        <v>6</v>
      </c>
      <c r="H226">
        <v>-2.0000000000000018</v>
      </c>
      <c r="I226">
        <v>0</v>
      </c>
      <c r="J226">
        <v>40858</v>
      </c>
      <c r="K226">
        <v>40859</v>
      </c>
      <c r="L226">
        <v>13</v>
      </c>
      <c r="M226">
        <v>1</v>
      </c>
      <c r="N226">
        <v>2</v>
      </c>
    </row>
    <row r="227" spans="1:14">
      <c r="A227" t="s">
        <v>259</v>
      </c>
      <c r="B227" t="s">
        <v>258</v>
      </c>
      <c r="C227">
        <v>658290.71</v>
      </c>
      <c r="D227">
        <v>1514826.56</v>
      </c>
      <c r="E227">
        <v>0.86</v>
      </c>
      <c r="F227">
        <v>0.74</v>
      </c>
      <c r="G227">
        <v>4</v>
      </c>
      <c r="H227">
        <v>12</v>
      </c>
      <c r="I227">
        <v>3</v>
      </c>
      <c r="J227">
        <v>40858</v>
      </c>
      <c r="K227">
        <v>40859</v>
      </c>
      <c r="L227">
        <v>13</v>
      </c>
      <c r="M227">
        <v>1</v>
      </c>
      <c r="N227">
        <v>1</v>
      </c>
    </row>
    <row r="228" spans="1:14">
      <c r="A228" t="s">
        <v>369</v>
      </c>
      <c r="B228" t="s">
        <v>265</v>
      </c>
      <c r="C228">
        <v>656325.47</v>
      </c>
      <c r="D228">
        <v>1511584.18</v>
      </c>
      <c r="E228">
        <v>1.1499999999999999</v>
      </c>
      <c r="F228">
        <v>1.1499999999999999</v>
      </c>
      <c r="G228">
        <v>1</v>
      </c>
      <c r="H228">
        <v>0</v>
      </c>
      <c r="I228">
        <v>1</v>
      </c>
      <c r="J228">
        <v>40858</v>
      </c>
      <c r="K228">
        <v>40859</v>
      </c>
      <c r="L228">
        <v>13</v>
      </c>
      <c r="M228">
        <v>1</v>
      </c>
      <c r="N228">
        <v>2</v>
      </c>
    </row>
    <row r="229" spans="1:14">
      <c r="A229" t="s">
        <v>258</v>
      </c>
      <c r="B229" t="s">
        <v>189</v>
      </c>
      <c r="C229">
        <v>658182.55000000005</v>
      </c>
      <c r="D229">
        <v>1523587.6</v>
      </c>
      <c r="E229">
        <v>0.94</v>
      </c>
      <c r="F229">
        <v>0.98</v>
      </c>
      <c r="G229">
        <v>1</v>
      </c>
      <c r="H229">
        <v>-4.0000000000000036</v>
      </c>
      <c r="I229">
        <v>0</v>
      </c>
      <c r="J229">
        <v>40858</v>
      </c>
      <c r="K229">
        <v>40859</v>
      </c>
      <c r="L229">
        <v>13</v>
      </c>
      <c r="M229">
        <v>1</v>
      </c>
      <c r="N229">
        <v>2</v>
      </c>
    </row>
    <row r="230" spans="1:14">
      <c r="A230" t="s">
        <v>279</v>
      </c>
      <c r="B230" t="s">
        <v>259</v>
      </c>
      <c r="C230">
        <v>653116.93000000005</v>
      </c>
      <c r="D230">
        <v>1525716.98</v>
      </c>
      <c r="E230">
        <v>1.46</v>
      </c>
      <c r="F230">
        <v>1.52</v>
      </c>
      <c r="G230">
        <v>6</v>
      </c>
      <c r="H230">
        <v>-6.0000000000000053</v>
      </c>
      <c r="I230">
        <v>-1</v>
      </c>
      <c r="J230">
        <v>40858</v>
      </c>
      <c r="K230">
        <v>40859</v>
      </c>
      <c r="L230">
        <v>13</v>
      </c>
      <c r="M230">
        <v>1</v>
      </c>
      <c r="N230">
        <v>1</v>
      </c>
    </row>
    <row r="231" spans="1:14">
      <c r="A231" t="s">
        <v>294</v>
      </c>
      <c r="B231" t="s">
        <v>403</v>
      </c>
      <c r="C231">
        <v>652851.73</v>
      </c>
      <c r="D231">
        <v>1529549.37</v>
      </c>
      <c r="E231">
        <v>2.2599999999999998</v>
      </c>
      <c r="F231">
        <v>2.2999999999999998</v>
      </c>
      <c r="G231">
        <v>6</v>
      </c>
      <c r="H231">
        <v>-4.0000000000000036</v>
      </c>
      <c r="I231">
        <v>0</v>
      </c>
      <c r="J231">
        <v>40858</v>
      </c>
      <c r="K231">
        <v>40859</v>
      </c>
      <c r="L231">
        <v>13</v>
      </c>
      <c r="M231">
        <v>1</v>
      </c>
      <c r="N231">
        <v>1</v>
      </c>
    </row>
    <row r="232" spans="1:14">
      <c r="A232" t="s">
        <v>294</v>
      </c>
      <c r="B232" t="s">
        <v>411</v>
      </c>
      <c r="C232">
        <v>661921.71</v>
      </c>
      <c r="D232">
        <v>1515985.15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40858</v>
      </c>
      <c r="K232">
        <v>40859</v>
      </c>
      <c r="L232">
        <v>13</v>
      </c>
      <c r="M232">
        <v>1</v>
      </c>
      <c r="N232">
        <v>1</v>
      </c>
    </row>
    <row r="233" spans="1:14">
      <c r="A233" t="s">
        <v>296</v>
      </c>
      <c r="B233" t="s">
        <v>299</v>
      </c>
      <c r="C233">
        <v>664465.79</v>
      </c>
      <c r="D233">
        <v>1512192.47</v>
      </c>
      <c r="E233">
        <v>0.22</v>
      </c>
      <c r="F233">
        <v>0.18</v>
      </c>
      <c r="G233">
        <v>2</v>
      </c>
      <c r="H233">
        <v>4.0000000000000009</v>
      </c>
      <c r="I233">
        <v>2</v>
      </c>
      <c r="J233">
        <v>40858</v>
      </c>
      <c r="K233">
        <v>40859</v>
      </c>
      <c r="L233">
        <v>13</v>
      </c>
      <c r="M233">
        <v>1</v>
      </c>
      <c r="N233">
        <v>1</v>
      </c>
    </row>
    <row r="234" spans="1:14">
      <c r="A234" t="s">
        <v>298</v>
      </c>
      <c r="B234" t="s">
        <v>263</v>
      </c>
      <c r="C234">
        <v>662091.31999999995</v>
      </c>
      <c r="D234">
        <v>1508037.15</v>
      </c>
      <c r="E234">
        <v>0.39</v>
      </c>
      <c r="F234">
        <v>0.39</v>
      </c>
      <c r="G234">
        <v>2</v>
      </c>
      <c r="H234">
        <v>0</v>
      </c>
      <c r="I234">
        <v>1</v>
      </c>
      <c r="J234">
        <v>40858</v>
      </c>
      <c r="K234">
        <v>40859</v>
      </c>
      <c r="L234">
        <v>13</v>
      </c>
      <c r="M234">
        <v>1</v>
      </c>
      <c r="N234">
        <v>1</v>
      </c>
    </row>
    <row r="235" spans="1:14">
      <c r="A235" t="s">
        <v>299</v>
      </c>
      <c r="B235" t="s">
        <v>192</v>
      </c>
      <c r="C235">
        <v>661235.26</v>
      </c>
      <c r="D235">
        <v>1519672.28</v>
      </c>
      <c r="E235">
        <v>0.51</v>
      </c>
      <c r="F235">
        <v>0.51</v>
      </c>
      <c r="G235">
        <v>3</v>
      </c>
      <c r="H235">
        <v>0</v>
      </c>
      <c r="I235">
        <v>1</v>
      </c>
      <c r="J235">
        <v>40858</v>
      </c>
      <c r="K235">
        <v>40859</v>
      </c>
      <c r="L235">
        <v>13</v>
      </c>
      <c r="M235">
        <v>1</v>
      </c>
      <c r="N235">
        <v>1</v>
      </c>
    </row>
    <row r="236" spans="1:14">
      <c r="A236" t="s">
        <v>263</v>
      </c>
      <c r="B236" t="s">
        <v>191</v>
      </c>
      <c r="C236">
        <v>652150.77</v>
      </c>
      <c r="D236">
        <v>1504929.29</v>
      </c>
      <c r="E236">
        <v>0.87</v>
      </c>
      <c r="F236">
        <v>0.87</v>
      </c>
      <c r="G236">
        <v>4</v>
      </c>
      <c r="H236">
        <v>0</v>
      </c>
      <c r="I236">
        <v>1</v>
      </c>
      <c r="J236">
        <v>40858</v>
      </c>
      <c r="K236">
        <v>40859</v>
      </c>
      <c r="L236">
        <v>13</v>
      </c>
      <c r="M236">
        <v>1</v>
      </c>
      <c r="N236">
        <v>1</v>
      </c>
    </row>
    <row r="237" spans="1:14">
      <c r="A237" t="s">
        <v>186</v>
      </c>
      <c r="B237" t="s">
        <v>402</v>
      </c>
      <c r="C237">
        <v>643560.93999999994</v>
      </c>
      <c r="D237">
        <v>1525778.98</v>
      </c>
      <c r="E237">
        <v>2.44</v>
      </c>
      <c r="F237">
        <v>2.48</v>
      </c>
      <c r="G237">
        <v>6</v>
      </c>
      <c r="H237">
        <v>-4.0000000000000036</v>
      </c>
      <c r="I237">
        <v>0</v>
      </c>
      <c r="J237">
        <v>40858</v>
      </c>
      <c r="K237">
        <v>40859</v>
      </c>
      <c r="L237">
        <v>13</v>
      </c>
      <c r="M237">
        <v>1</v>
      </c>
      <c r="N237">
        <v>1</v>
      </c>
    </row>
    <row r="238" spans="1:14">
      <c r="A238" t="s">
        <v>186</v>
      </c>
      <c r="B238" t="s">
        <v>404</v>
      </c>
      <c r="C238">
        <v>642351.31000000006</v>
      </c>
      <c r="D238">
        <v>1529391.47</v>
      </c>
      <c r="E238">
        <v>2.78</v>
      </c>
      <c r="F238">
        <v>2.79</v>
      </c>
      <c r="G238">
        <v>6</v>
      </c>
      <c r="H238">
        <v>-1.0000000000000231</v>
      </c>
      <c r="I238">
        <v>0</v>
      </c>
      <c r="J238">
        <v>40858</v>
      </c>
      <c r="K238">
        <v>40859</v>
      </c>
      <c r="L238">
        <v>13</v>
      </c>
      <c r="M238">
        <v>1</v>
      </c>
      <c r="N238">
        <v>1</v>
      </c>
    </row>
    <row r="239" spans="1:14">
      <c r="A239" t="s">
        <v>237</v>
      </c>
      <c r="B239" t="s">
        <v>226</v>
      </c>
      <c r="C239">
        <v>645833.16</v>
      </c>
      <c r="D239">
        <v>1520599.99</v>
      </c>
      <c r="E239">
        <v>1.835</v>
      </c>
      <c r="F239">
        <v>1.855</v>
      </c>
      <c r="G239">
        <v>6</v>
      </c>
      <c r="H239">
        <v>-2.0000000000000018</v>
      </c>
      <c r="I239">
        <v>0</v>
      </c>
      <c r="J239">
        <v>40858</v>
      </c>
      <c r="K239">
        <v>40859</v>
      </c>
      <c r="L239">
        <v>13</v>
      </c>
      <c r="M239">
        <v>1</v>
      </c>
      <c r="N239">
        <v>1</v>
      </c>
    </row>
    <row r="240" spans="1:14">
      <c r="A240" t="s">
        <v>188</v>
      </c>
      <c r="B240" t="s">
        <v>227</v>
      </c>
      <c r="C240">
        <v>653973.03</v>
      </c>
      <c r="D240">
        <v>1515642.52</v>
      </c>
      <c r="E240">
        <v>1.1100000000000001</v>
      </c>
      <c r="F240">
        <v>1.1299999999999999</v>
      </c>
      <c r="G240">
        <v>1</v>
      </c>
      <c r="H240">
        <v>-1.9999999999999796</v>
      </c>
      <c r="I240">
        <v>0</v>
      </c>
      <c r="J240">
        <v>40858</v>
      </c>
      <c r="K240">
        <v>40859</v>
      </c>
      <c r="L240">
        <v>13</v>
      </c>
      <c r="M240">
        <v>1</v>
      </c>
      <c r="N240">
        <v>2</v>
      </c>
    </row>
    <row r="241" spans="1:14">
      <c r="A241" t="s">
        <v>189</v>
      </c>
      <c r="B241" t="s">
        <v>228</v>
      </c>
      <c r="C241">
        <v>649159.31999999995</v>
      </c>
      <c r="D241">
        <v>1513890.33</v>
      </c>
      <c r="E241">
        <v>1.25</v>
      </c>
      <c r="F241">
        <v>1.25</v>
      </c>
      <c r="G241">
        <v>2</v>
      </c>
      <c r="H241">
        <v>0</v>
      </c>
      <c r="I241">
        <v>1</v>
      </c>
      <c r="J241">
        <v>40858</v>
      </c>
      <c r="K241">
        <v>40859</v>
      </c>
      <c r="L241">
        <v>13</v>
      </c>
      <c r="M241">
        <v>1</v>
      </c>
      <c r="N241">
        <v>2</v>
      </c>
    </row>
    <row r="242" spans="1:14">
      <c r="A242" t="s">
        <v>190</v>
      </c>
      <c r="B242" t="s">
        <v>229</v>
      </c>
      <c r="C242">
        <v>644256.9</v>
      </c>
      <c r="D242">
        <v>1512206.37</v>
      </c>
      <c r="E242">
        <v>1.42</v>
      </c>
      <c r="F242">
        <v>1.43</v>
      </c>
      <c r="G242">
        <v>6</v>
      </c>
      <c r="H242">
        <v>-1.0000000000000009</v>
      </c>
      <c r="I242">
        <v>1</v>
      </c>
      <c r="J242">
        <v>40858</v>
      </c>
      <c r="K242">
        <v>40859</v>
      </c>
      <c r="L242">
        <v>13</v>
      </c>
      <c r="M242">
        <v>1</v>
      </c>
      <c r="N242">
        <v>1</v>
      </c>
    </row>
    <row r="243" spans="1:14">
      <c r="A243" t="s">
        <v>187</v>
      </c>
      <c r="B243" t="s">
        <v>230</v>
      </c>
      <c r="C243">
        <v>653891.16</v>
      </c>
      <c r="D243">
        <v>1519501.64</v>
      </c>
      <c r="E243">
        <v>1.18</v>
      </c>
      <c r="F243">
        <v>1.18</v>
      </c>
      <c r="G243">
        <v>1</v>
      </c>
      <c r="H243">
        <v>0</v>
      </c>
      <c r="I243">
        <v>1</v>
      </c>
      <c r="J243">
        <v>40858</v>
      </c>
      <c r="K243">
        <v>40859</v>
      </c>
      <c r="L243">
        <v>13</v>
      </c>
      <c r="M243">
        <v>1</v>
      </c>
      <c r="N243">
        <v>2</v>
      </c>
    </row>
    <row r="244" spans="1:14">
      <c r="A244" t="s">
        <v>191</v>
      </c>
      <c r="B244" t="s">
        <v>231</v>
      </c>
      <c r="C244">
        <v>654175.62</v>
      </c>
      <c r="D244">
        <v>1501198.81</v>
      </c>
      <c r="E244">
        <v>1.06</v>
      </c>
      <c r="F244">
        <v>1.04</v>
      </c>
      <c r="G244">
        <v>6</v>
      </c>
      <c r="H244">
        <v>2.0000000000000018</v>
      </c>
      <c r="I244">
        <v>2</v>
      </c>
      <c r="J244">
        <v>40858</v>
      </c>
      <c r="K244">
        <v>40859</v>
      </c>
      <c r="L244">
        <v>13</v>
      </c>
      <c r="M244">
        <v>1</v>
      </c>
      <c r="N244">
        <v>1</v>
      </c>
    </row>
    <row r="245" spans="1:14">
      <c r="A245" t="s">
        <v>192</v>
      </c>
      <c r="B245" t="s">
        <v>238</v>
      </c>
      <c r="C245">
        <v>650434.1</v>
      </c>
      <c r="D245">
        <v>1504752.75</v>
      </c>
      <c r="E245">
        <v>0.68</v>
      </c>
      <c r="F245">
        <v>0.68</v>
      </c>
      <c r="G245">
        <v>3</v>
      </c>
      <c r="H245">
        <v>0</v>
      </c>
      <c r="I245">
        <v>1</v>
      </c>
      <c r="J245">
        <v>40858</v>
      </c>
      <c r="K245">
        <v>40859</v>
      </c>
      <c r="L245">
        <v>13</v>
      </c>
      <c r="M245">
        <v>1</v>
      </c>
      <c r="N245">
        <v>1</v>
      </c>
    </row>
    <row r="246" spans="1:14">
      <c r="A246" t="s">
        <v>246</v>
      </c>
      <c r="B246" t="s">
        <v>247</v>
      </c>
      <c r="C246">
        <v>658423.97</v>
      </c>
      <c r="D246">
        <v>1519726.78</v>
      </c>
      <c r="E246">
        <v>1.63</v>
      </c>
      <c r="F246">
        <v>1.67</v>
      </c>
      <c r="G246">
        <v>6</v>
      </c>
      <c r="H246">
        <v>-4.0000000000000036</v>
      </c>
      <c r="I246">
        <v>0</v>
      </c>
      <c r="J246">
        <v>40858</v>
      </c>
      <c r="K246">
        <v>40859</v>
      </c>
      <c r="L246">
        <v>13</v>
      </c>
      <c r="M246">
        <v>1</v>
      </c>
      <c r="N246">
        <v>1</v>
      </c>
    </row>
    <row r="247" spans="1:14">
      <c r="A247" t="s">
        <v>176</v>
      </c>
      <c r="B247" t="s">
        <v>212</v>
      </c>
      <c r="C247">
        <v>687636.15</v>
      </c>
      <c r="D247">
        <v>1533223.8</v>
      </c>
      <c r="E247">
        <v>1.95</v>
      </c>
      <c r="F247">
        <v>1.97</v>
      </c>
      <c r="G247">
        <v>5</v>
      </c>
      <c r="H247">
        <v>-2.0000000000000018</v>
      </c>
      <c r="I247">
        <v>0</v>
      </c>
      <c r="J247">
        <v>40859</v>
      </c>
      <c r="K247">
        <v>40860</v>
      </c>
      <c r="L247">
        <v>14</v>
      </c>
      <c r="M247">
        <v>1</v>
      </c>
      <c r="N247">
        <v>2</v>
      </c>
    </row>
    <row r="248" spans="1:14">
      <c r="A248" t="s">
        <v>252</v>
      </c>
      <c r="B248" t="s">
        <v>163</v>
      </c>
      <c r="C248">
        <v>672695.38</v>
      </c>
      <c r="D248">
        <v>1519614.21</v>
      </c>
      <c r="E248">
        <v>-0.11</v>
      </c>
      <c r="F248">
        <v>-0.08</v>
      </c>
      <c r="G248">
        <v>1</v>
      </c>
      <c r="H248">
        <v>-3</v>
      </c>
      <c r="I248">
        <v>0</v>
      </c>
      <c r="J248">
        <v>40859</v>
      </c>
      <c r="K248">
        <v>40860</v>
      </c>
      <c r="L248">
        <v>14</v>
      </c>
      <c r="M248">
        <v>1</v>
      </c>
      <c r="N248">
        <v>1</v>
      </c>
    </row>
    <row r="249" spans="1:14">
      <c r="A249" t="s">
        <v>183</v>
      </c>
      <c r="B249" t="s">
        <v>174</v>
      </c>
      <c r="C249">
        <v>682471.21</v>
      </c>
      <c r="D249">
        <v>1517904.06</v>
      </c>
      <c r="E249">
        <v>0.45</v>
      </c>
      <c r="F249">
        <v>0.44</v>
      </c>
      <c r="G249">
        <v>1</v>
      </c>
      <c r="H249">
        <v>1.0000000000000009</v>
      </c>
      <c r="I249">
        <v>2</v>
      </c>
      <c r="J249">
        <v>40859</v>
      </c>
      <c r="K249">
        <v>40860</v>
      </c>
      <c r="L249">
        <v>14</v>
      </c>
      <c r="M249">
        <v>1</v>
      </c>
      <c r="N249">
        <v>2</v>
      </c>
    </row>
    <row r="250" spans="1:14">
      <c r="A250" t="s">
        <v>261</v>
      </c>
      <c r="B250" t="s">
        <v>164</v>
      </c>
      <c r="C250">
        <v>678077.45</v>
      </c>
      <c r="D250">
        <v>1516719.23</v>
      </c>
      <c r="E250">
        <v>0.27</v>
      </c>
      <c r="F250">
        <v>0.27</v>
      </c>
      <c r="G250">
        <v>1</v>
      </c>
      <c r="H250">
        <v>0</v>
      </c>
      <c r="I250">
        <v>1</v>
      </c>
      <c r="J250">
        <v>40859</v>
      </c>
      <c r="K250">
        <v>40860</v>
      </c>
      <c r="L250">
        <v>14</v>
      </c>
      <c r="M250">
        <v>1</v>
      </c>
      <c r="N250">
        <v>2</v>
      </c>
    </row>
    <row r="251" spans="1:14">
      <c r="A251" t="s">
        <v>283</v>
      </c>
      <c r="B251" t="s">
        <v>165</v>
      </c>
      <c r="C251">
        <v>672842.67</v>
      </c>
      <c r="D251">
        <v>1516297.8</v>
      </c>
      <c r="E251">
        <v>-0.32</v>
      </c>
      <c r="F251">
        <v>-0.3</v>
      </c>
      <c r="G251">
        <v>1</v>
      </c>
      <c r="H251">
        <v>-2.0000000000000018</v>
      </c>
      <c r="I251">
        <v>0</v>
      </c>
      <c r="J251">
        <v>40859</v>
      </c>
      <c r="K251">
        <v>40860</v>
      </c>
      <c r="L251">
        <v>14</v>
      </c>
      <c r="M251">
        <v>1</v>
      </c>
      <c r="N251">
        <v>2</v>
      </c>
    </row>
    <row r="252" spans="1:14">
      <c r="A252" t="s">
        <v>288</v>
      </c>
      <c r="B252" t="s">
        <v>168</v>
      </c>
      <c r="C252">
        <v>691300.7</v>
      </c>
      <c r="D252">
        <v>1526366.94</v>
      </c>
      <c r="E252">
        <v>1.4100000000000001</v>
      </c>
      <c r="F252">
        <v>1.4300000000000002</v>
      </c>
      <c r="G252">
        <v>2</v>
      </c>
      <c r="H252">
        <v>-2.0000000000000018</v>
      </c>
      <c r="I252">
        <v>0</v>
      </c>
      <c r="J252">
        <v>40859</v>
      </c>
      <c r="K252">
        <v>40860</v>
      </c>
      <c r="L252">
        <v>14</v>
      </c>
      <c r="M252">
        <v>1</v>
      </c>
      <c r="N252">
        <v>2</v>
      </c>
    </row>
    <row r="253" spans="1:14">
      <c r="A253" t="s">
        <v>348</v>
      </c>
      <c r="B253" t="s">
        <v>362</v>
      </c>
      <c r="C253">
        <v>672225.21</v>
      </c>
      <c r="D253">
        <v>1509648.39</v>
      </c>
      <c r="E253">
        <v>-1.08</v>
      </c>
      <c r="F253">
        <v>-1.02</v>
      </c>
      <c r="G253">
        <v>1</v>
      </c>
      <c r="H253">
        <v>-6.0000000000000053</v>
      </c>
      <c r="I253">
        <v>-1</v>
      </c>
      <c r="J253">
        <v>40859</v>
      </c>
      <c r="K253">
        <v>40860</v>
      </c>
      <c r="L253">
        <v>14</v>
      </c>
      <c r="M253">
        <v>1</v>
      </c>
      <c r="N253">
        <v>1</v>
      </c>
    </row>
    <row r="254" spans="1:14">
      <c r="A254" t="s">
        <v>349</v>
      </c>
      <c r="B254" t="s">
        <v>255</v>
      </c>
      <c r="C254">
        <v>671631.59</v>
      </c>
      <c r="D254">
        <v>1512362.07</v>
      </c>
      <c r="E254">
        <v>-0.3</v>
      </c>
      <c r="F254">
        <v>-0.27</v>
      </c>
      <c r="G254">
        <v>1</v>
      </c>
      <c r="H254">
        <v>-2.9999999999999973</v>
      </c>
      <c r="I254">
        <v>0</v>
      </c>
      <c r="J254">
        <v>40859</v>
      </c>
      <c r="K254">
        <v>40860</v>
      </c>
      <c r="L254">
        <v>14</v>
      </c>
      <c r="M254">
        <v>1</v>
      </c>
      <c r="N254">
        <v>2</v>
      </c>
    </row>
    <row r="255" spans="1:14">
      <c r="A255" t="s">
        <v>352</v>
      </c>
      <c r="B255" t="s">
        <v>169</v>
      </c>
      <c r="C255">
        <v>698225.4</v>
      </c>
      <c r="D255">
        <v>1516340.66</v>
      </c>
      <c r="E255">
        <v>0.61</v>
      </c>
      <c r="F255">
        <v>0.61</v>
      </c>
      <c r="G255">
        <v>1</v>
      </c>
      <c r="H255">
        <v>0</v>
      </c>
      <c r="I255">
        <v>1</v>
      </c>
      <c r="J255">
        <v>40859</v>
      </c>
      <c r="K255">
        <v>40860</v>
      </c>
      <c r="L255">
        <v>14</v>
      </c>
      <c r="M255">
        <v>1</v>
      </c>
      <c r="N255">
        <v>2</v>
      </c>
    </row>
    <row r="256" spans="1:14">
      <c r="A256" t="s">
        <v>365</v>
      </c>
      <c r="B256" t="s">
        <v>368</v>
      </c>
      <c r="C256">
        <v>679899.14</v>
      </c>
      <c r="D256">
        <v>1512404.09</v>
      </c>
      <c r="E256">
        <v>0.21</v>
      </c>
      <c r="F256">
        <v>0.2</v>
      </c>
      <c r="G256">
        <v>1</v>
      </c>
      <c r="H256">
        <v>0.99999999999999811</v>
      </c>
      <c r="I256">
        <v>1</v>
      </c>
      <c r="J256">
        <v>40859</v>
      </c>
      <c r="K256">
        <v>40860</v>
      </c>
      <c r="L256">
        <v>14</v>
      </c>
      <c r="M256">
        <v>1</v>
      </c>
      <c r="N256">
        <v>2</v>
      </c>
    </row>
    <row r="257" spans="1:14">
      <c r="A257" t="s">
        <v>388</v>
      </c>
      <c r="B257" t="s">
        <v>252</v>
      </c>
      <c r="C257">
        <v>693835.41</v>
      </c>
      <c r="D257">
        <v>1518189.15</v>
      </c>
      <c r="E257">
        <v>0.71</v>
      </c>
      <c r="F257">
        <v>0.72</v>
      </c>
      <c r="G257">
        <v>1</v>
      </c>
      <c r="H257">
        <v>-1.0000000000000009</v>
      </c>
      <c r="I257">
        <v>1</v>
      </c>
      <c r="J257">
        <v>40859</v>
      </c>
      <c r="K257">
        <v>40860</v>
      </c>
      <c r="L257">
        <v>14</v>
      </c>
      <c r="M257">
        <v>1</v>
      </c>
      <c r="N257">
        <v>3</v>
      </c>
    </row>
    <row r="258" spans="1:14">
      <c r="A258" t="s">
        <v>174</v>
      </c>
      <c r="B258" t="s">
        <v>213</v>
      </c>
      <c r="C258">
        <v>684210.94</v>
      </c>
      <c r="D258">
        <v>1525903.94</v>
      </c>
      <c r="E258">
        <v>1.02</v>
      </c>
      <c r="F258">
        <v>1.03</v>
      </c>
      <c r="G258">
        <v>6</v>
      </c>
      <c r="H258">
        <v>-1.0000000000000009</v>
      </c>
      <c r="I258">
        <v>1</v>
      </c>
      <c r="J258">
        <v>40859</v>
      </c>
      <c r="K258">
        <v>40860</v>
      </c>
      <c r="L258">
        <v>14</v>
      </c>
      <c r="M258">
        <v>1</v>
      </c>
      <c r="N258">
        <v>1</v>
      </c>
    </row>
    <row r="259" spans="1:14">
      <c r="A259" t="s">
        <v>390</v>
      </c>
      <c r="B259" t="s">
        <v>391</v>
      </c>
      <c r="C259">
        <v>698683.41</v>
      </c>
      <c r="D259">
        <v>1526216.17</v>
      </c>
      <c r="E259">
        <v>1.26</v>
      </c>
      <c r="F259">
        <v>1.27</v>
      </c>
      <c r="G259">
        <v>1</v>
      </c>
      <c r="H259">
        <v>-1.0000000000000009</v>
      </c>
      <c r="I259">
        <v>1</v>
      </c>
      <c r="J259">
        <v>40859</v>
      </c>
      <c r="K259">
        <v>40860</v>
      </c>
      <c r="L259">
        <v>14</v>
      </c>
      <c r="M259">
        <v>1</v>
      </c>
      <c r="N259">
        <v>4</v>
      </c>
    </row>
    <row r="260" spans="1:14">
      <c r="A260" t="s">
        <v>178</v>
      </c>
      <c r="B260" t="s">
        <v>214</v>
      </c>
      <c r="C260">
        <v>689424.91</v>
      </c>
      <c r="D260">
        <v>1528913.37</v>
      </c>
      <c r="E260">
        <v>1.59</v>
      </c>
      <c r="F260">
        <v>1.61</v>
      </c>
      <c r="G260">
        <v>3</v>
      </c>
      <c r="H260">
        <v>-2.0000000000000018</v>
      </c>
      <c r="I260">
        <v>0</v>
      </c>
      <c r="J260">
        <v>40859</v>
      </c>
      <c r="K260">
        <v>40860</v>
      </c>
      <c r="L260">
        <v>14</v>
      </c>
      <c r="M260">
        <v>1</v>
      </c>
      <c r="N260">
        <v>2</v>
      </c>
    </row>
    <row r="261" spans="1:14">
      <c r="A261" t="s">
        <v>180</v>
      </c>
      <c r="B261" t="s">
        <v>215</v>
      </c>
      <c r="C261">
        <v>701405.22</v>
      </c>
      <c r="D261">
        <v>1533302.92</v>
      </c>
      <c r="E261">
        <v>1.81</v>
      </c>
      <c r="F261">
        <v>1.82</v>
      </c>
      <c r="G261">
        <v>4</v>
      </c>
      <c r="H261">
        <v>-1.0000000000000009</v>
      </c>
      <c r="I261">
        <v>1</v>
      </c>
      <c r="J261">
        <v>40859</v>
      </c>
      <c r="K261">
        <v>40860</v>
      </c>
      <c r="L261">
        <v>14</v>
      </c>
      <c r="M261">
        <v>1</v>
      </c>
      <c r="N261">
        <v>2</v>
      </c>
    </row>
    <row r="262" spans="1:14">
      <c r="A262" t="s">
        <v>197</v>
      </c>
      <c r="B262" t="s">
        <v>216</v>
      </c>
      <c r="C262">
        <v>701545.95</v>
      </c>
      <c r="D262">
        <v>1534750.77</v>
      </c>
      <c r="E262">
        <v>1.6</v>
      </c>
      <c r="F262">
        <v>1.62</v>
      </c>
      <c r="G262">
        <v>3</v>
      </c>
      <c r="H262">
        <v>-2.0000000000000018</v>
      </c>
      <c r="I262">
        <v>0</v>
      </c>
      <c r="J262">
        <v>40859</v>
      </c>
      <c r="K262">
        <v>40860</v>
      </c>
      <c r="L262">
        <v>14</v>
      </c>
      <c r="M262">
        <v>1</v>
      </c>
      <c r="N262">
        <v>2</v>
      </c>
    </row>
    <row r="263" spans="1:14">
      <c r="A263" t="s">
        <v>182</v>
      </c>
      <c r="B263" t="s">
        <v>217</v>
      </c>
      <c r="C263">
        <v>689389.69</v>
      </c>
      <c r="D263">
        <v>1517970.64</v>
      </c>
      <c r="E263">
        <v>0.71</v>
      </c>
      <c r="F263">
        <v>0.71</v>
      </c>
      <c r="G263">
        <v>1</v>
      </c>
      <c r="H263">
        <v>0</v>
      </c>
      <c r="I263">
        <v>1</v>
      </c>
      <c r="J263">
        <v>40859</v>
      </c>
      <c r="K263">
        <v>40860</v>
      </c>
      <c r="L263">
        <v>14</v>
      </c>
      <c r="M263">
        <v>1</v>
      </c>
      <c r="N263">
        <v>2</v>
      </c>
    </row>
    <row r="264" spans="1:14">
      <c r="A264" t="s">
        <v>281</v>
      </c>
      <c r="B264" t="s">
        <v>224</v>
      </c>
      <c r="C264">
        <v>677602.26</v>
      </c>
      <c r="D264">
        <v>1510896.73</v>
      </c>
      <c r="E264">
        <v>-1.28</v>
      </c>
      <c r="F264">
        <v>-1.28</v>
      </c>
      <c r="G264">
        <v>1</v>
      </c>
      <c r="H264">
        <v>0</v>
      </c>
      <c r="I264">
        <v>1</v>
      </c>
      <c r="J264">
        <v>40859</v>
      </c>
      <c r="K264">
        <v>40860</v>
      </c>
      <c r="L264">
        <v>14</v>
      </c>
      <c r="M264">
        <v>1</v>
      </c>
      <c r="N264">
        <v>2</v>
      </c>
    </row>
    <row r="265" spans="1:14">
      <c r="A265" t="s">
        <v>196</v>
      </c>
      <c r="B265" t="s">
        <v>225</v>
      </c>
      <c r="C265">
        <v>710349.09</v>
      </c>
      <c r="D265">
        <v>1527944.08</v>
      </c>
      <c r="E265">
        <v>1.4</v>
      </c>
      <c r="F265">
        <v>0</v>
      </c>
      <c r="G265">
        <v>2</v>
      </c>
      <c r="H265">
        <v>140</v>
      </c>
      <c r="I265">
        <v>3</v>
      </c>
      <c r="J265">
        <v>40859</v>
      </c>
      <c r="K265">
        <v>40860</v>
      </c>
      <c r="L265">
        <v>14</v>
      </c>
      <c r="M265">
        <v>1</v>
      </c>
      <c r="N265">
        <v>2</v>
      </c>
    </row>
    <row r="266" spans="1:14">
      <c r="A266" t="s">
        <v>251</v>
      </c>
      <c r="B266" t="s">
        <v>254</v>
      </c>
      <c r="C266">
        <v>680365.4</v>
      </c>
      <c r="D266">
        <v>1530572.79</v>
      </c>
      <c r="E266">
        <v>1.65</v>
      </c>
      <c r="F266">
        <v>1.67</v>
      </c>
      <c r="G266">
        <v>3</v>
      </c>
      <c r="H266">
        <v>-2.0000000000000018</v>
      </c>
      <c r="I266">
        <v>0</v>
      </c>
      <c r="J266">
        <v>40859</v>
      </c>
      <c r="K266">
        <v>40860</v>
      </c>
      <c r="L266">
        <v>14</v>
      </c>
      <c r="M266">
        <v>1</v>
      </c>
      <c r="N266">
        <v>2</v>
      </c>
    </row>
    <row r="267" spans="1:14">
      <c r="A267" t="s">
        <v>170</v>
      </c>
      <c r="B267" t="s">
        <v>218</v>
      </c>
      <c r="C267">
        <v>672126.01</v>
      </c>
      <c r="D267">
        <v>1532403.78</v>
      </c>
      <c r="E267">
        <v>1.52</v>
      </c>
      <c r="F267">
        <v>1.54</v>
      </c>
      <c r="G267">
        <v>3</v>
      </c>
      <c r="H267">
        <v>-2.0000000000000018</v>
      </c>
      <c r="I267">
        <v>0</v>
      </c>
      <c r="J267">
        <v>40859</v>
      </c>
      <c r="K267">
        <v>40860</v>
      </c>
      <c r="L267">
        <v>14</v>
      </c>
      <c r="M267">
        <v>1</v>
      </c>
      <c r="N267">
        <v>2</v>
      </c>
    </row>
    <row r="268" spans="1:14">
      <c r="A268" t="s">
        <v>163</v>
      </c>
      <c r="B268" t="s">
        <v>219</v>
      </c>
      <c r="C268">
        <v>664664.92000000004</v>
      </c>
      <c r="D268">
        <v>1525827.63</v>
      </c>
      <c r="E268">
        <v>-0.4</v>
      </c>
      <c r="F268">
        <v>-0.45</v>
      </c>
      <c r="G268">
        <v>1</v>
      </c>
      <c r="H268">
        <v>4.9999999999999991</v>
      </c>
      <c r="I268">
        <v>3</v>
      </c>
      <c r="J268">
        <v>40859</v>
      </c>
      <c r="K268">
        <v>40860</v>
      </c>
      <c r="L268">
        <v>14</v>
      </c>
      <c r="M268">
        <v>1</v>
      </c>
      <c r="N268">
        <v>2</v>
      </c>
    </row>
    <row r="269" spans="1:14">
      <c r="A269" t="s">
        <v>164</v>
      </c>
      <c r="B269" t="s">
        <v>220</v>
      </c>
      <c r="C269">
        <v>672288.21</v>
      </c>
      <c r="D269">
        <v>1525612.35</v>
      </c>
      <c r="E269">
        <v>0.68</v>
      </c>
      <c r="F269">
        <v>0.71</v>
      </c>
      <c r="G269">
        <v>3</v>
      </c>
      <c r="H269">
        <v>-2.9999999999999916</v>
      </c>
      <c r="I269">
        <v>0</v>
      </c>
      <c r="J269">
        <v>40859</v>
      </c>
      <c r="K269">
        <v>40860</v>
      </c>
      <c r="L269">
        <v>14</v>
      </c>
      <c r="M269">
        <v>1</v>
      </c>
      <c r="N269">
        <v>1</v>
      </c>
    </row>
    <row r="270" spans="1:14">
      <c r="A270" t="s">
        <v>165</v>
      </c>
      <c r="B270" t="s">
        <v>221</v>
      </c>
      <c r="C270">
        <v>662410.17000000004</v>
      </c>
      <c r="D270">
        <v>1522815.37</v>
      </c>
      <c r="E270">
        <v>-1.18</v>
      </c>
      <c r="F270">
        <v>-1.08</v>
      </c>
      <c r="G270">
        <v>1</v>
      </c>
      <c r="H270">
        <v>-9.9999999999999858</v>
      </c>
      <c r="I270">
        <v>-1</v>
      </c>
      <c r="J270">
        <v>40859</v>
      </c>
      <c r="K270">
        <v>40860</v>
      </c>
      <c r="L270">
        <v>14</v>
      </c>
      <c r="M270">
        <v>1</v>
      </c>
      <c r="N270">
        <v>2</v>
      </c>
    </row>
    <row r="271" spans="1:14">
      <c r="A271" t="s">
        <v>168</v>
      </c>
      <c r="B271" t="s">
        <v>222</v>
      </c>
      <c r="C271">
        <v>674800.27</v>
      </c>
      <c r="D271">
        <v>1522996.68</v>
      </c>
      <c r="E271">
        <v>-0.88</v>
      </c>
      <c r="F271">
        <v>-0.88</v>
      </c>
      <c r="G271">
        <v>1</v>
      </c>
      <c r="H271">
        <v>0</v>
      </c>
      <c r="I271">
        <v>1</v>
      </c>
      <c r="J271">
        <v>40859</v>
      </c>
      <c r="K271">
        <v>40860</v>
      </c>
      <c r="L271">
        <v>14</v>
      </c>
      <c r="M271">
        <v>1</v>
      </c>
      <c r="N271">
        <v>2</v>
      </c>
    </row>
    <row r="272" spans="1:14">
      <c r="A272" t="s">
        <v>169</v>
      </c>
      <c r="B272" t="s">
        <v>223</v>
      </c>
      <c r="C272">
        <v>677946.73</v>
      </c>
      <c r="D272">
        <v>1522282.46</v>
      </c>
      <c r="E272">
        <v>0.41</v>
      </c>
      <c r="F272">
        <v>0.44</v>
      </c>
      <c r="G272">
        <v>1</v>
      </c>
      <c r="H272">
        <v>-3.0000000000000027</v>
      </c>
      <c r="I272">
        <v>0</v>
      </c>
      <c r="J272">
        <v>40859</v>
      </c>
      <c r="K272">
        <v>40860</v>
      </c>
      <c r="L272">
        <v>14</v>
      </c>
      <c r="M272">
        <v>1</v>
      </c>
      <c r="N272">
        <v>2</v>
      </c>
    </row>
    <row r="273" spans="1:14">
      <c r="A273" t="s">
        <v>255</v>
      </c>
      <c r="B273" t="s">
        <v>256</v>
      </c>
      <c r="C273">
        <v>666453.48</v>
      </c>
      <c r="D273">
        <v>1522470.33</v>
      </c>
      <c r="E273">
        <v>0.65</v>
      </c>
      <c r="F273">
        <v>0.93</v>
      </c>
      <c r="G273">
        <v>1</v>
      </c>
      <c r="H273">
        <v>-28.000000000000004</v>
      </c>
      <c r="I273">
        <v>-1</v>
      </c>
      <c r="J273">
        <v>40859</v>
      </c>
      <c r="K273">
        <v>40860</v>
      </c>
      <c r="L273">
        <v>14</v>
      </c>
      <c r="M273">
        <v>1</v>
      </c>
      <c r="N273">
        <v>2</v>
      </c>
    </row>
    <row r="274" spans="1:14">
      <c r="A274" t="s">
        <v>290</v>
      </c>
      <c r="B274" t="s">
        <v>309</v>
      </c>
      <c r="C274">
        <v>677309.03</v>
      </c>
      <c r="D274">
        <v>1539830.33</v>
      </c>
      <c r="E274">
        <v>3.38</v>
      </c>
      <c r="F274">
        <v>3.4</v>
      </c>
      <c r="G274">
        <v>6</v>
      </c>
      <c r="H274">
        <v>-2.0000000000000018</v>
      </c>
      <c r="I274">
        <v>0</v>
      </c>
      <c r="J274">
        <v>40859</v>
      </c>
      <c r="K274">
        <v>40860</v>
      </c>
      <c r="L274">
        <v>14</v>
      </c>
      <c r="M274">
        <v>1</v>
      </c>
      <c r="N274">
        <v>2</v>
      </c>
    </row>
    <row r="275" spans="1:14">
      <c r="A275" t="s">
        <v>291</v>
      </c>
      <c r="B275" t="s">
        <v>310</v>
      </c>
      <c r="C275">
        <v>683439.45</v>
      </c>
      <c r="D275">
        <v>1539868.39</v>
      </c>
      <c r="E275">
        <v>3.38</v>
      </c>
      <c r="F275">
        <v>3.4</v>
      </c>
      <c r="G275">
        <v>6</v>
      </c>
      <c r="H275">
        <v>-2.0000000000000018</v>
      </c>
      <c r="I275">
        <v>0</v>
      </c>
      <c r="J275">
        <v>40859</v>
      </c>
      <c r="K275">
        <v>40860</v>
      </c>
      <c r="L275">
        <v>14</v>
      </c>
      <c r="M275">
        <v>1</v>
      </c>
      <c r="N275">
        <v>2</v>
      </c>
    </row>
    <row r="276" spans="1:14">
      <c r="A276" t="s">
        <v>259</v>
      </c>
      <c r="B276" t="s">
        <v>258</v>
      </c>
      <c r="C276">
        <v>658290.71</v>
      </c>
      <c r="D276">
        <v>1514826.56</v>
      </c>
      <c r="E276">
        <v>0.84</v>
      </c>
      <c r="F276">
        <v>0.86</v>
      </c>
      <c r="G276">
        <v>4</v>
      </c>
      <c r="H276">
        <v>-2.0000000000000018</v>
      </c>
      <c r="I276">
        <v>0</v>
      </c>
      <c r="J276">
        <v>40859</v>
      </c>
      <c r="K276">
        <v>40860</v>
      </c>
      <c r="L276">
        <v>14</v>
      </c>
      <c r="M276">
        <v>1</v>
      </c>
      <c r="N276">
        <v>1</v>
      </c>
    </row>
    <row r="277" spans="1:14">
      <c r="A277" t="s">
        <v>369</v>
      </c>
      <c r="B277" t="s">
        <v>265</v>
      </c>
      <c r="C277">
        <v>656325.47</v>
      </c>
      <c r="D277">
        <v>1511584.18</v>
      </c>
      <c r="E277">
        <v>1</v>
      </c>
      <c r="F277">
        <v>1.1499999999999999</v>
      </c>
      <c r="G277">
        <v>1</v>
      </c>
      <c r="H277">
        <v>-14.999999999999991</v>
      </c>
      <c r="I277">
        <v>-1</v>
      </c>
      <c r="J277">
        <v>40859</v>
      </c>
      <c r="K277">
        <v>40860</v>
      </c>
      <c r="L277">
        <v>14</v>
      </c>
      <c r="M277">
        <v>1</v>
      </c>
      <c r="N277">
        <v>2</v>
      </c>
    </row>
    <row r="278" spans="1:14">
      <c r="A278" t="s">
        <v>258</v>
      </c>
      <c r="B278" t="s">
        <v>189</v>
      </c>
      <c r="C278">
        <v>658182.55000000005</v>
      </c>
      <c r="D278">
        <v>1523587.6</v>
      </c>
      <c r="E278">
        <v>0.87</v>
      </c>
      <c r="F278">
        <v>0.94</v>
      </c>
      <c r="G278">
        <v>1</v>
      </c>
      <c r="H278">
        <v>-6.9999999999999947</v>
      </c>
      <c r="I278">
        <v>-1</v>
      </c>
      <c r="J278">
        <v>40859</v>
      </c>
      <c r="K278">
        <v>40860</v>
      </c>
      <c r="L278">
        <v>14</v>
      </c>
      <c r="M278">
        <v>1</v>
      </c>
      <c r="N278">
        <v>2</v>
      </c>
    </row>
    <row r="279" spans="1:14">
      <c r="A279" t="s">
        <v>279</v>
      </c>
      <c r="B279" t="s">
        <v>259</v>
      </c>
      <c r="C279">
        <v>653116.93000000005</v>
      </c>
      <c r="D279">
        <v>1525716.98</v>
      </c>
      <c r="E279">
        <v>1.39</v>
      </c>
      <c r="F279">
        <v>1.46</v>
      </c>
      <c r="G279">
        <v>6</v>
      </c>
      <c r="H279">
        <v>-7.0000000000000062</v>
      </c>
      <c r="I279">
        <v>-1</v>
      </c>
      <c r="J279">
        <v>40859</v>
      </c>
      <c r="K279">
        <v>40860</v>
      </c>
      <c r="L279">
        <v>14</v>
      </c>
      <c r="M279">
        <v>1</v>
      </c>
      <c r="N279">
        <v>1</v>
      </c>
    </row>
    <row r="280" spans="1:14">
      <c r="A280" t="s">
        <v>294</v>
      </c>
      <c r="B280" t="s">
        <v>403</v>
      </c>
      <c r="C280">
        <v>652851.73</v>
      </c>
      <c r="D280">
        <v>1529549.37</v>
      </c>
      <c r="E280">
        <v>2.2199999999999998</v>
      </c>
      <c r="F280">
        <v>2.2599999999999998</v>
      </c>
      <c r="G280">
        <v>6</v>
      </c>
      <c r="H280">
        <v>-4.0000000000000036</v>
      </c>
      <c r="I280">
        <v>0</v>
      </c>
      <c r="J280">
        <v>40859</v>
      </c>
      <c r="K280">
        <v>40860</v>
      </c>
      <c r="L280">
        <v>14</v>
      </c>
      <c r="M280">
        <v>1</v>
      </c>
      <c r="N280">
        <v>1</v>
      </c>
    </row>
    <row r="281" spans="1:14">
      <c r="A281" t="s">
        <v>294</v>
      </c>
      <c r="B281" t="s">
        <v>411</v>
      </c>
      <c r="C281">
        <v>661921.71</v>
      </c>
      <c r="D281">
        <v>1515985.15</v>
      </c>
      <c r="E281">
        <v>2.38</v>
      </c>
      <c r="F281">
        <v>0</v>
      </c>
      <c r="G281">
        <v>6</v>
      </c>
      <c r="H281">
        <v>238</v>
      </c>
      <c r="I281">
        <v>3</v>
      </c>
      <c r="J281">
        <v>40859</v>
      </c>
      <c r="K281">
        <v>40860</v>
      </c>
      <c r="L281">
        <v>14</v>
      </c>
      <c r="M281">
        <v>1</v>
      </c>
      <c r="N281">
        <v>1</v>
      </c>
    </row>
    <row r="282" spans="1:14">
      <c r="A282" t="s">
        <v>296</v>
      </c>
      <c r="B282" t="s">
        <v>299</v>
      </c>
      <c r="C282">
        <v>664465.79</v>
      </c>
      <c r="D282">
        <v>1512192.47</v>
      </c>
      <c r="E282">
        <v>0.15</v>
      </c>
      <c r="F282">
        <v>0.22</v>
      </c>
      <c r="G282">
        <v>1</v>
      </c>
      <c r="H282">
        <v>-7.0000000000000009</v>
      </c>
      <c r="I282">
        <v>-1</v>
      </c>
      <c r="J282">
        <v>40859</v>
      </c>
      <c r="K282">
        <v>40860</v>
      </c>
      <c r="L282">
        <v>14</v>
      </c>
      <c r="M282">
        <v>1</v>
      </c>
      <c r="N282">
        <v>1</v>
      </c>
    </row>
    <row r="283" spans="1:14">
      <c r="A283" t="s">
        <v>298</v>
      </c>
      <c r="B283" t="s">
        <v>263</v>
      </c>
      <c r="C283">
        <v>662091.31999999995</v>
      </c>
      <c r="D283">
        <v>1508037.15</v>
      </c>
      <c r="E283">
        <v>0.38</v>
      </c>
      <c r="F283">
        <v>0.39</v>
      </c>
      <c r="G283">
        <v>2</v>
      </c>
      <c r="H283">
        <v>-1.0000000000000009</v>
      </c>
      <c r="I283">
        <v>1</v>
      </c>
      <c r="J283">
        <v>40859</v>
      </c>
      <c r="K283">
        <v>40860</v>
      </c>
      <c r="L283">
        <v>14</v>
      </c>
      <c r="M283">
        <v>1</v>
      </c>
      <c r="N283">
        <v>1</v>
      </c>
    </row>
    <row r="284" spans="1:14">
      <c r="A284" t="s">
        <v>299</v>
      </c>
      <c r="B284" t="s">
        <v>192</v>
      </c>
      <c r="C284">
        <v>661235.26</v>
      </c>
      <c r="D284">
        <v>1519672.28</v>
      </c>
      <c r="E284">
        <v>0.53</v>
      </c>
      <c r="F284">
        <v>0.51</v>
      </c>
      <c r="G284">
        <v>3</v>
      </c>
      <c r="H284">
        <v>2.0000000000000018</v>
      </c>
      <c r="I284">
        <v>2</v>
      </c>
      <c r="J284">
        <v>40859</v>
      </c>
      <c r="K284">
        <v>40860</v>
      </c>
      <c r="L284">
        <v>14</v>
      </c>
      <c r="M284">
        <v>1</v>
      </c>
      <c r="N284">
        <v>1</v>
      </c>
    </row>
    <row r="285" spans="1:14">
      <c r="A285" t="s">
        <v>263</v>
      </c>
      <c r="B285" t="s">
        <v>191</v>
      </c>
      <c r="C285">
        <v>652150.77</v>
      </c>
      <c r="D285">
        <v>1504929.29</v>
      </c>
      <c r="E285">
        <v>0.9</v>
      </c>
      <c r="F285">
        <v>0.87</v>
      </c>
      <c r="G285">
        <v>5</v>
      </c>
      <c r="H285">
        <v>3.0000000000000027</v>
      </c>
      <c r="I285">
        <v>2</v>
      </c>
      <c r="J285">
        <v>40859</v>
      </c>
      <c r="K285">
        <v>40860</v>
      </c>
      <c r="L285">
        <v>14</v>
      </c>
      <c r="M285">
        <v>1</v>
      </c>
      <c r="N285">
        <v>1</v>
      </c>
    </row>
    <row r="286" spans="1:14">
      <c r="A286" t="s">
        <v>186</v>
      </c>
      <c r="B286" t="s">
        <v>402</v>
      </c>
      <c r="C286">
        <v>643560.93999999994</v>
      </c>
      <c r="D286">
        <v>1525778.98</v>
      </c>
      <c r="E286">
        <v>2.4</v>
      </c>
      <c r="F286">
        <v>2.44</v>
      </c>
      <c r="G286">
        <v>6</v>
      </c>
      <c r="H286">
        <v>-4.0000000000000036</v>
      </c>
      <c r="I286">
        <v>0</v>
      </c>
      <c r="J286">
        <v>40859</v>
      </c>
      <c r="K286">
        <v>40860</v>
      </c>
      <c r="L286">
        <v>14</v>
      </c>
      <c r="M286">
        <v>1</v>
      </c>
      <c r="N286">
        <v>1</v>
      </c>
    </row>
    <row r="287" spans="1:14">
      <c r="A287" t="s">
        <v>186</v>
      </c>
      <c r="B287" t="s">
        <v>404</v>
      </c>
      <c r="C287">
        <v>642351.31000000006</v>
      </c>
      <c r="D287">
        <v>1529391.47</v>
      </c>
      <c r="E287">
        <v>2.77</v>
      </c>
      <c r="F287">
        <v>2.78</v>
      </c>
      <c r="G287">
        <v>6</v>
      </c>
      <c r="H287">
        <v>-0.99999999999997868</v>
      </c>
      <c r="I287">
        <v>1</v>
      </c>
      <c r="J287">
        <v>40859</v>
      </c>
      <c r="K287">
        <v>40860</v>
      </c>
      <c r="L287">
        <v>14</v>
      </c>
      <c r="M287">
        <v>1</v>
      </c>
      <c r="N287">
        <v>1</v>
      </c>
    </row>
    <row r="288" spans="1:14">
      <c r="A288" t="s">
        <v>237</v>
      </c>
      <c r="B288" t="s">
        <v>226</v>
      </c>
      <c r="C288">
        <v>645833.16</v>
      </c>
      <c r="D288">
        <v>1520599.99</v>
      </c>
      <c r="E288">
        <v>1.8149999999999999</v>
      </c>
      <c r="F288">
        <v>1.835</v>
      </c>
      <c r="G288">
        <v>6</v>
      </c>
      <c r="H288">
        <v>-2.0000000000000018</v>
      </c>
      <c r="I288">
        <v>0</v>
      </c>
      <c r="J288">
        <v>40859</v>
      </c>
      <c r="K288">
        <v>40860</v>
      </c>
      <c r="L288">
        <v>14</v>
      </c>
      <c r="M288">
        <v>1</v>
      </c>
      <c r="N288">
        <v>1</v>
      </c>
    </row>
    <row r="289" spans="1:14">
      <c r="A289" t="s">
        <v>188</v>
      </c>
      <c r="B289" t="s">
        <v>227</v>
      </c>
      <c r="C289">
        <v>653973.03</v>
      </c>
      <c r="D289">
        <v>1515642.52</v>
      </c>
      <c r="E289">
        <v>1.1000000000000001</v>
      </c>
      <c r="F289">
        <v>1.1100000000000001</v>
      </c>
      <c r="G289">
        <v>1</v>
      </c>
      <c r="H289">
        <v>-1.0000000000000009</v>
      </c>
      <c r="I289">
        <v>1</v>
      </c>
      <c r="J289">
        <v>40859</v>
      </c>
      <c r="K289">
        <v>40860</v>
      </c>
      <c r="L289">
        <v>14</v>
      </c>
      <c r="M289">
        <v>1</v>
      </c>
      <c r="N289">
        <v>2</v>
      </c>
    </row>
    <row r="290" spans="1:14">
      <c r="A290" t="s">
        <v>189</v>
      </c>
      <c r="B290" t="s">
        <v>228</v>
      </c>
      <c r="C290">
        <v>649159.31999999995</v>
      </c>
      <c r="D290">
        <v>1513890.33</v>
      </c>
      <c r="E290">
        <v>1.25</v>
      </c>
      <c r="F290">
        <v>1.25</v>
      </c>
      <c r="G290">
        <v>2</v>
      </c>
      <c r="H290">
        <v>0</v>
      </c>
      <c r="I290">
        <v>1</v>
      </c>
      <c r="J290">
        <v>40859</v>
      </c>
      <c r="K290">
        <v>40860</v>
      </c>
      <c r="L290">
        <v>14</v>
      </c>
      <c r="M290">
        <v>1</v>
      </c>
      <c r="N290">
        <v>2</v>
      </c>
    </row>
    <row r="291" spans="1:14">
      <c r="A291" t="s">
        <v>190</v>
      </c>
      <c r="B291" t="s">
        <v>229</v>
      </c>
      <c r="C291">
        <v>644256.9</v>
      </c>
      <c r="D291">
        <v>1512206.37</v>
      </c>
      <c r="E291">
        <v>1.41</v>
      </c>
      <c r="F291">
        <v>1.42</v>
      </c>
      <c r="G291">
        <v>6</v>
      </c>
      <c r="H291">
        <v>-1.0000000000000009</v>
      </c>
      <c r="I291">
        <v>1</v>
      </c>
      <c r="J291">
        <v>40859</v>
      </c>
      <c r="K291">
        <v>40860</v>
      </c>
      <c r="L291">
        <v>14</v>
      </c>
      <c r="M291">
        <v>1</v>
      </c>
      <c r="N291">
        <v>1</v>
      </c>
    </row>
    <row r="292" spans="1:14">
      <c r="A292" t="s">
        <v>187</v>
      </c>
      <c r="B292" t="s">
        <v>230</v>
      </c>
      <c r="C292">
        <v>653891.16</v>
      </c>
      <c r="D292">
        <v>1519501.64</v>
      </c>
      <c r="E292">
        <v>1.2</v>
      </c>
      <c r="F292">
        <v>1.18</v>
      </c>
      <c r="G292">
        <v>2</v>
      </c>
      <c r="H292">
        <v>2.0000000000000018</v>
      </c>
      <c r="I292">
        <v>2</v>
      </c>
      <c r="J292">
        <v>40859</v>
      </c>
      <c r="K292">
        <v>40860</v>
      </c>
      <c r="L292">
        <v>14</v>
      </c>
      <c r="M292">
        <v>1</v>
      </c>
      <c r="N292">
        <v>2</v>
      </c>
    </row>
    <row r="293" spans="1:14">
      <c r="A293" t="s">
        <v>191</v>
      </c>
      <c r="B293" t="s">
        <v>231</v>
      </c>
      <c r="C293">
        <v>654175.62</v>
      </c>
      <c r="D293">
        <v>1501198.81</v>
      </c>
      <c r="E293">
        <v>1.08</v>
      </c>
      <c r="F293">
        <v>1.06</v>
      </c>
      <c r="G293">
        <v>6</v>
      </c>
      <c r="H293">
        <v>2.0000000000000018</v>
      </c>
      <c r="I293">
        <v>2</v>
      </c>
      <c r="J293">
        <v>40859</v>
      </c>
      <c r="K293">
        <v>40860</v>
      </c>
      <c r="L293">
        <v>14</v>
      </c>
      <c r="M293">
        <v>1</v>
      </c>
      <c r="N293">
        <v>1</v>
      </c>
    </row>
    <row r="294" spans="1:14">
      <c r="A294" t="s">
        <v>192</v>
      </c>
      <c r="B294" t="s">
        <v>238</v>
      </c>
      <c r="C294">
        <v>650434.1</v>
      </c>
      <c r="D294">
        <v>1504752.75</v>
      </c>
      <c r="E294">
        <v>0.72</v>
      </c>
      <c r="F294">
        <v>0.68</v>
      </c>
      <c r="G294">
        <v>4</v>
      </c>
      <c r="H294">
        <v>3.9999999999999925</v>
      </c>
      <c r="I294">
        <v>2</v>
      </c>
      <c r="J294">
        <v>40859</v>
      </c>
      <c r="K294">
        <v>40860</v>
      </c>
      <c r="L294">
        <v>14</v>
      </c>
      <c r="M294">
        <v>1</v>
      </c>
      <c r="N294">
        <v>1</v>
      </c>
    </row>
    <row r="295" spans="1:14">
      <c r="A295" t="s">
        <v>246</v>
      </c>
      <c r="B295" t="s">
        <v>247</v>
      </c>
      <c r="C295">
        <v>658423.97</v>
      </c>
      <c r="D295">
        <v>1519726.78</v>
      </c>
      <c r="E295">
        <v>1.59</v>
      </c>
      <c r="F295">
        <v>1.63</v>
      </c>
      <c r="G295">
        <v>6</v>
      </c>
      <c r="H295">
        <v>-3.9999999999999813</v>
      </c>
      <c r="I295">
        <v>0</v>
      </c>
      <c r="J295">
        <v>40859</v>
      </c>
      <c r="K295">
        <v>40860</v>
      </c>
      <c r="L295">
        <v>14</v>
      </c>
      <c r="M295">
        <v>1</v>
      </c>
      <c r="N295">
        <v>1</v>
      </c>
    </row>
    <row r="296" spans="1:14">
      <c r="A296" t="s">
        <v>176</v>
      </c>
      <c r="B296" t="s">
        <v>212</v>
      </c>
      <c r="C296">
        <v>687636.15</v>
      </c>
      <c r="D296">
        <v>1533223.8</v>
      </c>
      <c r="E296">
        <v>1.88</v>
      </c>
      <c r="F296">
        <v>1.95</v>
      </c>
      <c r="G296">
        <v>4</v>
      </c>
      <c r="H296">
        <v>-2.3333333333333357</v>
      </c>
      <c r="I296">
        <v>0</v>
      </c>
      <c r="J296">
        <v>40860</v>
      </c>
      <c r="K296">
        <v>40863</v>
      </c>
      <c r="L296">
        <v>15</v>
      </c>
      <c r="M296">
        <v>3</v>
      </c>
      <c r="N296">
        <v>2</v>
      </c>
    </row>
    <row r="297" spans="1:14">
      <c r="A297" t="s">
        <v>252</v>
      </c>
      <c r="B297" t="s">
        <v>163</v>
      </c>
      <c r="C297">
        <v>672695.38</v>
      </c>
      <c r="D297">
        <v>1519614.21</v>
      </c>
      <c r="E297">
        <v>-0.08</v>
      </c>
      <c r="F297">
        <v>-0.11</v>
      </c>
      <c r="G297">
        <v>1</v>
      </c>
      <c r="H297">
        <v>1</v>
      </c>
      <c r="I297">
        <v>2</v>
      </c>
      <c r="J297">
        <v>40860</v>
      </c>
      <c r="K297">
        <v>40863</v>
      </c>
      <c r="L297">
        <v>15</v>
      </c>
      <c r="M297">
        <v>3</v>
      </c>
      <c r="N297">
        <v>1</v>
      </c>
    </row>
    <row r="298" spans="1:14">
      <c r="A298" t="s">
        <v>183</v>
      </c>
      <c r="B298" t="s">
        <v>174</v>
      </c>
      <c r="C298">
        <v>682471.21</v>
      </c>
      <c r="D298">
        <v>1517904.06</v>
      </c>
      <c r="E298">
        <v>0.45</v>
      </c>
      <c r="F298">
        <v>0.45</v>
      </c>
      <c r="G298">
        <v>1</v>
      </c>
      <c r="H298">
        <v>0</v>
      </c>
      <c r="I298">
        <v>1</v>
      </c>
      <c r="J298">
        <v>40860</v>
      </c>
      <c r="K298">
        <v>40863</v>
      </c>
      <c r="L298">
        <v>15</v>
      </c>
      <c r="M298">
        <v>3</v>
      </c>
      <c r="N298">
        <v>2</v>
      </c>
    </row>
    <row r="299" spans="1:14">
      <c r="A299" t="s">
        <v>261</v>
      </c>
      <c r="B299" t="s">
        <v>164</v>
      </c>
      <c r="C299">
        <v>678077.45</v>
      </c>
      <c r="D299">
        <v>1516719.23</v>
      </c>
      <c r="E299">
        <v>0.27</v>
      </c>
      <c r="F299">
        <v>0.27</v>
      </c>
      <c r="G299">
        <v>1</v>
      </c>
      <c r="H299">
        <v>0</v>
      </c>
      <c r="I299">
        <v>1</v>
      </c>
      <c r="J299">
        <v>40860</v>
      </c>
      <c r="K299">
        <v>40863</v>
      </c>
      <c r="L299">
        <v>15</v>
      </c>
      <c r="M299">
        <v>3</v>
      </c>
      <c r="N299">
        <v>2</v>
      </c>
    </row>
    <row r="300" spans="1:14">
      <c r="A300" t="s">
        <v>283</v>
      </c>
      <c r="B300" t="s">
        <v>165</v>
      </c>
      <c r="C300">
        <v>672842.67</v>
      </c>
      <c r="D300">
        <v>1516297.8</v>
      </c>
      <c r="E300">
        <v>-0.32</v>
      </c>
      <c r="F300">
        <v>-0.32</v>
      </c>
      <c r="G300">
        <v>1</v>
      </c>
      <c r="H300">
        <v>0</v>
      </c>
      <c r="I300">
        <v>1</v>
      </c>
      <c r="J300">
        <v>40860</v>
      </c>
      <c r="K300">
        <v>40863</v>
      </c>
      <c r="L300">
        <v>15</v>
      </c>
      <c r="M300">
        <v>3</v>
      </c>
      <c r="N300">
        <v>2</v>
      </c>
    </row>
    <row r="301" spans="1:14">
      <c r="A301" t="s">
        <v>288</v>
      </c>
      <c r="B301" t="s">
        <v>168</v>
      </c>
      <c r="C301">
        <v>691300.7</v>
      </c>
      <c r="D301">
        <v>1526366.94</v>
      </c>
      <c r="E301">
        <v>1.3800000000000001</v>
      </c>
      <c r="F301">
        <v>1.4100000000000001</v>
      </c>
      <c r="G301">
        <v>2</v>
      </c>
      <c r="H301">
        <v>-1.0000000000000009</v>
      </c>
      <c r="I301">
        <v>1</v>
      </c>
      <c r="J301">
        <v>40860</v>
      </c>
      <c r="K301">
        <v>40863</v>
      </c>
      <c r="L301">
        <v>15</v>
      </c>
      <c r="M301">
        <v>3</v>
      </c>
      <c r="N301">
        <v>2</v>
      </c>
    </row>
    <row r="302" spans="1:14">
      <c r="A302" t="s">
        <v>348</v>
      </c>
      <c r="B302" t="s">
        <v>362</v>
      </c>
      <c r="C302">
        <v>672225.21</v>
      </c>
      <c r="D302">
        <v>1509648.39</v>
      </c>
      <c r="E302">
        <v>-1.02</v>
      </c>
      <c r="F302">
        <v>-1.08</v>
      </c>
      <c r="G302">
        <v>1</v>
      </c>
      <c r="H302">
        <v>2.0000000000000018</v>
      </c>
      <c r="I302">
        <v>2</v>
      </c>
      <c r="J302">
        <v>40860</v>
      </c>
      <c r="K302">
        <v>40863</v>
      </c>
      <c r="L302">
        <v>15</v>
      </c>
      <c r="M302">
        <v>3</v>
      </c>
      <c r="N302">
        <v>1</v>
      </c>
    </row>
    <row r="303" spans="1:14">
      <c r="A303" t="s">
        <v>349</v>
      </c>
      <c r="B303" t="s">
        <v>255</v>
      </c>
      <c r="C303">
        <v>671631.59</v>
      </c>
      <c r="D303">
        <v>1512362.07</v>
      </c>
      <c r="E303">
        <v>-0.42</v>
      </c>
      <c r="F303">
        <v>-0.3</v>
      </c>
      <c r="G303">
        <v>1</v>
      </c>
      <c r="H303">
        <v>-4</v>
      </c>
      <c r="I303">
        <v>0</v>
      </c>
      <c r="J303">
        <v>40860</v>
      </c>
      <c r="K303">
        <v>40863</v>
      </c>
      <c r="L303">
        <v>15</v>
      </c>
      <c r="M303">
        <v>3</v>
      </c>
      <c r="N303">
        <v>2</v>
      </c>
    </row>
    <row r="304" spans="1:14">
      <c r="A304" t="s">
        <v>352</v>
      </c>
      <c r="B304" t="s">
        <v>169</v>
      </c>
      <c r="C304">
        <v>698225.4</v>
      </c>
      <c r="D304">
        <v>1516340.66</v>
      </c>
      <c r="E304">
        <v>0.66</v>
      </c>
      <c r="F304">
        <v>0.61</v>
      </c>
      <c r="G304">
        <v>1</v>
      </c>
      <c r="H304">
        <v>1.6666666666666681</v>
      </c>
      <c r="I304">
        <v>2</v>
      </c>
      <c r="J304">
        <v>40860</v>
      </c>
      <c r="K304">
        <v>40863</v>
      </c>
      <c r="L304">
        <v>15</v>
      </c>
      <c r="M304">
        <v>3</v>
      </c>
      <c r="N304">
        <v>2</v>
      </c>
    </row>
    <row r="305" spans="1:14">
      <c r="A305" t="s">
        <v>365</v>
      </c>
      <c r="B305" t="s">
        <v>368</v>
      </c>
      <c r="C305">
        <v>679899.14</v>
      </c>
      <c r="D305">
        <v>1512404.09</v>
      </c>
      <c r="E305">
        <v>0.2</v>
      </c>
      <c r="F305">
        <v>0.21</v>
      </c>
      <c r="G305">
        <v>1</v>
      </c>
      <c r="H305">
        <v>-0.3333333333333327</v>
      </c>
      <c r="I305">
        <v>1</v>
      </c>
      <c r="J305">
        <v>40860</v>
      </c>
      <c r="K305">
        <v>40863</v>
      </c>
      <c r="L305">
        <v>15</v>
      </c>
      <c r="M305">
        <v>3</v>
      </c>
      <c r="N305">
        <v>2</v>
      </c>
    </row>
    <row r="306" spans="1:14">
      <c r="A306" t="s">
        <v>388</v>
      </c>
      <c r="B306" t="s">
        <v>252</v>
      </c>
      <c r="C306">
        <v>693835.41</v>
      </c>
      <c r="D306">
        <v>1518189.15</v>
      </c>
      <c r="E306">
        <v>0.71</v>
      </c>
      <c r="F306">
        <v>0.71</v>
      </c>
      <c r="G306">
        <v>1</v>
      </c>
      <c r="H306">
        <v>0</v>
      </c>
      <c r="I306">
        <v>1</v>
      </c>
      <c r="J306">
        <v>40860</v>
      </c>
      <c r="K306">
        <v>40863</v>
      </c>
      <c r="L306">
        <v>15</v>
      </c>
      <c r="M306">
        <v>3</v>
      </c>
      <c r="N306">
        <v>3</v>
      </c>
    </row>
    <row r="307" spans="1:14">
      <c r="A307" t="s">
        <v>174</v>
      </c>
      <c r="B307" t="s">
        <v>213</v>
      </c>
      <c r="C307">
        <v>684210.94</v>
      </c>
      <c r="D307">
        <v>1525903.94</v>
      </c>
      <c r="E307">
        <v>1</v>
      </c>
      <c r="F307">
        <v>1.02</v>
      </c>
      <c r="G307">
        <v>6</v>
      </c>
      <c r="H307">
        <v>-0.66666666666666718</v>
      </c>
      <c r="I307">
        <v>1</v>
      </c>
      <c r="J307">
        <v>40860</v>
      </c>
      <c r="K307">
        <v>40863</v>
      </c>
      <c r="L307">
        <v>15</v>
      </c>
      <c r="M307">
        <v>3</v>
      </c>
      <c r="N307">
        <v>1</v>
      </c>
    </row>
    <row r="308" spans="1:14">
      <c r="A308" t="s">
        <v>390</v>
      </c>
      <c r="B308" t="s">
        <v>391</v>
      </c>
      <c r="C308">
        <v>698683.41</v>
      </c>
      <c r="D308">
        <v>1526216.17</v>
      </c>
      <c r="E308">
        <v>1.23</v>
      </c>
      <c r="F308">
        <v>1.26</v>
      </c>
      <c r="G308">
        <v>1</v>
      </c>
      <c r="H308">
        <v>-1.0000000000000009</v>
      </c>
      <c r="I308">
        <v>1</v>
      </c>
      <c r="J308">
        <v>40860</v>
      </c>
      <c r="K308">
        <v>40863</v>
      </c>
      <c r="L308">
        <v>15</v>
      </c>
      <c r="M308">
        <v>3</v>
      </c>
      <c r="N308">
        <v>4</v>
      </c>
    </row>
    <row r="309" spans="1:14">
      <c r="A309" t="s">
        <v>178</v>
      </c>
      <c r="B309" t="s">
        <v>214</v>
      </c>
      <c r="C309">
        <v>689424.91</v>
      </c>
      <c r="D309">
        <v>1528913.37</v>
      </c>
      <c r="E309">
        <v>1.56</v>
      </c>
      <c r="F309">
        <v>1.59</v>
      </c>
      <c r="G309">
        <v>3</v>
      </c>
      <c r="H309">
        <v>-1.0000000000000009</v>
      </c>
      <c r="I309">
        <v>1</v>
      </c>
      <c r="J309">
        <v>40860</v>
      </c>
      <c r="K309">
        <v>40863</v>
      </c>
      <c r="L309">
        <v>15</v>
      </c>
      <c r="M309">
        <v>3</v>
      </c>
      <c r="N309">
        <v>2</v>
      </c>
    </row>
    <row r="310" spans="1:14">
      <c r="A310" t="s">
        <v>180</v>
      </c>
      <c r="B310" t="s">
        <v>215</v>
      </c>
      <c r="C310">
        <v>701405.22</v>
      </c>
      <c r="D310">
        <v>1533302.92</v>
      </c>
      <c r="E310">
        <v>1.79</v>
      </c>
      <c r="F310">
        <v>1.81</v>
      </c>
      <c r="G310">
        <v>4</v>
      </c>
      <c r="H310">
        <v>-0.66666666666666718</v>
      </c>
      <c r="I310">
        <v>1</v>
      </c>
      <c r="J310">
        <v>40860</v>
      </c>
      <c r="K310">
        <v>40863</v>
      </c>
      <c r="L310">
        <v>15</v>
      </c>
      <c r="M310">
        <v>3</v>
      </c>
      <c r="N310">
        <v>2</v>
      </c>
    </row>
    <row r="311" spans="1:14">
      <c r="A311" t="s">
        <v>197</v>
      </c>
      <c r="B311" t="s">
        <v>216</v>
      </c>
      <c r="C311">
        <v>701545.95</v>
      </c>
      <c r="D311">
        <v>1534750.77</v>
      </c>
      <c r="E311">
        <v>1.55</v>
      </c>
      <c r="F311">
        <v>1.6</v>
      </c>
      <c r="G311">
        <v>3</v>
      </c>
      <c r="H311">
        <v>-1.6666666666666681</v>
      </c>
      <c r="I311">
        <v>0</v>
      </c>
      <c r="J311">
        <v>40860</v>
      </c>
      <c r="K311">
        <v>40863</v>
      </c>
      <c r="L311">
        <v>15</v>
      </c>
      <c r="M311">
        <v>3</v>
      </c>
      <c r="N311">
        <v>2</v>
      </c>
    </row>
    <row r="312" spans="1:14">
      <c r="A312" t="s">
        <v>182</v>
      </c>
      <c r="B312" t="s">
        <v>217</v>
      </c>
      <c r="C312">
        <v>689389.69</v>
      </c>
      <c r="D312">
        <v>1517970.64</v>
      </c>
      <c r="E312">
        <v>0.69</v>
      </c>
      <c r="F312">
        <v>0.71</v>
      </c>
      <c r="G312">
        <v>1</v>
      </c>
      <c r="H312">
        <v>-0.66666666666666718</v>
      </c>
      <c r="I312">
        <v>1</v>
      </c>
      <c r="J312">
        <v>40860</v>
      </c>
      <c r="K312">
        <v>40863</v>
      </c>
      <c r="L312">
        <v>15</v>
      </c>
      <c r="M312">
        <v>3</v>
      </c>
      <c r="N312">
        <v>2</v>
      </c>
    </row>
    <row r="313" spans="1:14">
      <c r="A313" t="s">
        <v>281</v>
      </c>
      <c r="B313" t="s">
        <v>224</v>
      </c>
      <c r="C313">
        <v>677602.26</v>
      </c>
      <c r="D313">
        <v>1510896.73</v>
      </c>
      <c r="E313">
        <v>-1.28</v>
      </c>
      <c r="F313">
        <v>-1.28</v>
      </c>
      <c r="G313">
        <v>1</v>
      </c>
      <c r="H313">
        <v>0</v>
      </c>
      <c r="I313">
        <v>1</v>
      </c>
      <c r="J313">
        <v>40860</v>
      </c>
      <c r="K313">
        <v>40863</v>
      </c>
      <c r="L313">
        <v>15</v>
      </c>
      <c r="M313">
        <v>3</v>
      </c>
      <c r="N313">
        <v>2</v>
      </c>
    </row>
    <row r="314" spans="1:14">
      <c r="A314" t="s">
        <v>196</v>
      </c>
      <c r="B314" t="s">
        <v>225</v>
      </c>
      <c r="C314">
        <v>710349.09</v>
      </c>
      <c r="D314">
        <v>1527944.08</v>
      </c>
      <c r="E314">
        <v>1.38</v>
      </c>
      <c r="F314">
        <v>1.4</v>
      </c>
      <c r="G314">
        <v>2</v>
      </c>
      <c r="H314">
        <v>-0.66666666666666718</v>
      </c>
      <c r="I314">
        <v>1</v>
      </c>
      <c r="J314">
        <v>40860</v>
      </c>
      <c r="K314">
        <v>40863</v>
      </c>
      <c r="L314">
        <v>15</v>
      </c>
      <c r="M314">
        <v>3</v>
      </c>
      <c r="N314">
        <v>2</v>
      </c>
    </row>
    <row r="315" spans="1:14">
      <c r="A315" t="s">
        <v>251</v>
      </c>
      <c r="B315" t="s">
        <v>254</v>
      </c>
      <c r="C315">
        <v>680365.4</v>
      </c>
      <c r="D315">
        <v>1530572.79</v>
      </c>
      <c r="E315">
        <v>1.61</v>
      </c>
      <c r="F315">
        <v>1.65</v>
      </c>
      <c r="G315">
        <v>3</v>
      </c>
      <c r="H315">
        <v>-1.3333333333333273</v>
      </c>
      <c r="I315">
        <v>0</v>
      </c>
      <c r="J315">
        <v>40860</v>
      </c>
      <c r="K315">
        <v>40863</v>
      </c>
      <c r="L315">
        <v>15</v>
      </c>
      <c r="M315">
        <v>3</v>
      </c>
      <c r="N315">
        <v>2</v>
      </c>
    </row>
    <row r="316" spans="1:14">
      <c r="A316" t="s">
        <v>170</v>
      </c>
      <c r="B316" t="s">
        <v>218</v>
      </c>
      <c r="C316">
        <v>672126.01</v>
      </c>
      <c r="D316">
        <v>1532403.78</v>
      </c>
      <c r="E316">
        <v>1.43</v>
      </c>
      <c r="F316">
        <v>1.52</v>
      </c>
      <c r="G316">
        <v>2</v>
      </c>
      <c r="H316">
        <v>-3.0000000000000027</v>
      </c>
      <c r="I316">
        <v>0</v>
      </c>
      <c r="J316">
        <v>40860</v>
      </c>
      <c r="K316">
        <v>40863</v>
      </c>
      <c r="L316">
        <v>15</v>
      </c>
      <c r="M316">
        <v>3</v>
      </c>
      <c r="N316">
        <v>2</v>
      </c>
    </row>
    <row r="317" spans="1:14">
      <c r="A317" t="s">
        <v>163</v>
      </c>
      <c r="B317" t="s">
        <v>219</v>
      </c>
      <c r="C317">
        <v>664664.92000000004</v>
      </c>
      <c r="D317">
        <v>1525827.63</v>
      </c>
      <c r="E317">
        <v>-0.7</v>
      </c>
      <c r="F317">
        <v>-0.4</v>
      </c>
      <c r="G317">
        <v>1</v>
      </c>
      <c r="H317">
        <v>-9.9999999999999982</v>
      </c>
      <c r="I317">
        <v>-1</v>
      </c>
      <c r="J317">
        <v>40860</v>
      </c>
      <c r="K317">
        <v>40863</v>
      </c>
      <c r="L317">
        <v>15</v>
      </c>
      <c r="M317">
        <v>3</v>
      </c>
      <c r="N317">
        <v>2</v>
      </c>
    </row>
    <row r="318" spans="1:14">
      <c r="A318" t="s">
        <v>164</v>
      </c>
      <c r="B318" t="s">
        <v>220</v>
      </c>
      <c r="C318">
        <v>672288.21</v>
      </c>
      <c r="D318">
        <v>1525612.35</v>
      </c>
      <c r="E318">
        <v>0.54</v>
      </c>
      <c r="F318">
        <v>0.68</v>
      </c>
      <c r="G318">
        <v>3</v>
      </c>
      <c r="H318">
        <v>-4.666666666666667</v>
      </c>
      <c r="I318">
        <v>0</v>
      </c>
      <c r="J318">
        <v>40860</v>
      </c>
      <c r="K318">
        <v>40863</v>
      </c>
      <c r="L318">
        <v>15</v>
      </c>
      <c r="M318">
        <v>3</v>
      </c>
      <c r="N318">
        <v>1</v>
      </c>
    </row>
    <row r="319" spans="1:14">
      <c r="A319" t="s">
        <v>165</v>
      </c>
      <c r="B319" t="s">
        <v>221</v>
      </c>
      <c r="C319">
        <v>662410.17000000004</v>
      </c>
      <c r="D319">
        <v>1522815.37</v>
      </c>
      <c r="E319">
        <v>-1.1299999999999999</v>
      </c>
      <c r="F319">
        <v>-1.18</v>
      </c>
      <c r="G319">
        <v>1</v>
      </c>
      <c r="H319">
        <v>1.6666666666666681</v>
      </c>
      <c r="I319">
        <v>2</v>
      </c>
      <c r="J319">
        <v>40860</v>
      </c>
      <c r="K319">
        <v>40863</v>
      </c>
      <c r="L319">
        <v>15</v>
      </c>
      <c r="M319">
        <v>3</v>
      </c>
      <c r="N319">
        <v>2</v>
      </c>
    </row>
    <row r="320" spans="1:14">
      <c r="A320" t="s">
        <v>168</v>
      </c>
      <c r="B320" t="s">
        <v>222</v>
      </c>
      <c r="C320">
        <v>674800.27</v>
      </c>
      <c r="D320">
        <v>1522996.68</v>
      </c>
      <c r="E320">
        <v>-0.96</v>
      </c>
      <c r="F320">
        <v>-0.88</v>
      </c>
      <c r="G320">
        <v>1</v>
      </c>
      <c r="H320">
        <v>-2.6666666666666656</v>
      </c>
      <c r="I320">
        <v>0</v>
      </c>
      <c r="J320">
        <v>40860</v>
      </c>
      <c r="K320">
        <v>40863</v>
      </c>
      <c r="L320">
        <v>15</v>
      </c>
      <c r="M320">
        <v>3</v>
      </c>
      <c r="N320">
        <v>2</v>
      </c>
    </row>
    <row r="321" spans="1:14">
      <c r="A321" t="s">
        <v>169</v>
      </c>
      <c r="B321" t="s">
        <v>223</v>
      </c>
      <c r="C321">
        <v>677946.73</v>
      </c>
      <c r="D321">
        <v>1522282.46</v>
      </c>
      <c r="E321">
        <v>0.41</v>
      </c>
      <c r="F321">
        <v>0.41</v>
      </c>
      <c r="G321">
        <v>1</v>
      </c>
      <c r="H321">
        <v>0</v>
      </c>
      <c r="I321">
        <v>1</v>
      </c>
      <c r="J321">
        <v>40860</v>
      </c>
      <c r="K321">
        <v>40863</v>
      </c>
      <c r="L321">
        <v>15</v>
      </c>
      <c r="M321">
        <v>3</v>
      </c>
      <c r="N321">
        <v>2</v>
      </c>
    </row>
    <row r="322" spans="1:14">
      <c r="A322" t="s">
        <v>255</v>
      </c>
      <c r="B322" t="s">
        <v>256</v>
      </c>
      <c r="C322">
        <v>666453.48</v>
      </c>
      <c r="D322">
        <v>1522470.33</v>
      </c>
      <c r="E322">
        <v>0.4</v>
      </c>
      <c r="F322">
        <v>0.65</v>
      </c>
      <c r="G322">
        <v>1</v>
      </c>
      <c r="H322">
        <v>-8.3333333333333321</v>
      </c>
      <c r="I322">
        <v>-1</v>
      </c>
      <c r="J322">
        <v>40860</v>
      </c>
      <c r="K322">
        <v>40863</v>
      </c>
      <c r="L322">
        <v>15</v>
      </c>
      <c r="M322">
        <v>3</v>
      </c>
      <c r="N322">
        <v>2</v>
      </c>
    </row>
    <row r="323" spans="1:14">
      <c r="A323" t="s">
        <v>290</v>
      </c>
      <c r="B323" t="s">
        <v>309</v>
      </c>
      <c r="C323">
        <v>677309.03</v>
      </c>
      <c r="D323">
        <v>1539830.33</v>
      </c>
      <c r="E323">
        <v>3.32</v>
      </c>
      <c r="F323">
        <v>3.38</v>
      </c>
      <c r="G323">
        <v>6</v>
      </c>
      <c r="H323">
        <v>-2.0000000000000018</v>
      </c>
      <c r="I323">
        <v>0</v>
      </c>
      <c r="J323">
        <v>40860</v>
      </c>
      <c r="K323">
        <v>40863</v>
      </c>
      <c r="L323">
        <v>15</v>
      </c>
      <c r="M323">
        <v>3</v>
      </c>
      <c r="N323">
        <v>2</v>
      </c>
    </row>
    <row r="324" spans="1:14">
      <c r="A324" t="s">
        <v>291</v>
      </c>
      <c r="B324" t="s">
        <v>310</v>
      </c>
      <c r="C324">
        <v>683439.45</v>
      </c>
      <c r="D324">
        <v>1539868.39</v>
      </c>
      <c r="E324">
        <v>3.32</v>
      </c>
      <c r="F324">
        <v>3.38</v>
      </c>
      <c r="G324">
        <v>6</v>
      </c>
      <c r="H324">
        <v>-2.0000000000000018</v>
      </c>
      <c r="I324">
        <v>0</v>
      </c>
      <c r="J324">
        <v>40860</v>
      </c>
      <c r="K324">
        <v>40863</v>
      </c>
      <c r="L324">
        <v>15</v>
      </c>
      <c r="M324">
        <v>3</v>
      </c>
      <c r="N324">
        <v>2</v>
      </c>
    </row>
    <row r="325" spans="1:14">
      <c r="A325" t="s">
        <v>259</v>
      </c>
      <c r="B325" t="s">
        <v>258</v>
      </c>
      <c r="C325">
        <v>658290.71</v>
      </c>
      <c r="D325">
        <v>1514826.56</v>
      </c>
      <c r="E325">
        <v>0.74</v>
      </c>
      <c r="F325">
        <v>0.84</v>
      </c>
      <c r="G325">
        <v>4</v>
      </c>
      <c r="H325">
        <v>-3.3333333333333326</v>
      </c>
      <c r="I325">
        <v>0</v>
      </c>
      <c r="J325">
        <v>40860</v>
      </c>
      <c r="K325">
        <v>40863</v>
      </c>
      <c r="L325">
        <v>15</v>
      </c>
      <c r="M325">
        <v>3</v>
      </c>
      <c r="N325">
        <v>1</v>
      </c>
    </row>
    <row r="326" spans="1:14">
      <c r="A326" t="s">
        <v>369</v>
      </c>
      <c r="B326" t="s">
        <v>265</v>
      </c>
      <c r="C326">
        <v>656325.47</v>
      </c>
      <c r="D326">
        <v>1511584.18</v>
      </c>
      <c r="E326">
        <v>0.79</v>
      </c>
      <c r="F326">
        <v>1</v>
      </c>
      <c r="G326">
        <v>1</v>
      </c>
      <c r="H326">
        <v>-6.9999999999999991</v>
      </c>
      <c r="I326">
        <v>-1</v>
      </c>
      <c r="J326">
        <v>40860</v>
      </c>
      <c r="K326">
        <v>40863</v>
      </c>
      <c r="L326">
        <v>15</v>
      </c>
      <c r="M326">
        <v>3</v>
      </c>
      <c r="N326">
        <v>2</v>
      </c>
    </row>
    <row r="327" spans="1:14">
      <c r="A327" t="s">
        <v>258</v>
      </c>
      <c r="B327" t="s">
        <v>189</v>
      </c>
      <c r="C327">
        <v>658182.55000000005</v>
      </c>
      <c r="D327">
        <v>1523587.6</v>
      </c>
      <c r="E327">
        <v>0.78</v>
      </c>
      <c r="F327">
        <v>0.87</v>
      </c>
      <c r="G327">
        <v>1</v>
      </c>
      <c r="H327">
        <v>-2.9999999999999987</v>
      </c>
      <c r="I327">
        <v>0</v>
      </c>
      <c r="J327">
        <v>40860</v>
      </c>
      <c r="K327">
        <v>40863</v>
      </c>
      <c r="L327">
        <v>15</v>
      </c>
      <c r="M327">
        <v>3</v>
      </c>
      <c r="N327">
        <v>2</v>
      </c>
    </row>
    <row r="328" spans="1:14">
      <c r="A328" t="s">
        <v>279</v>
      </c>
      <c r="B328" t="s">
        <v>259</v>
      </c>
      <c r="C328">
        <v>653116.93000000005</v>
      </c>
      <c r="D328">
        <v>1525716.98</v>
      </c>
      <c r="E328">
        <v>1.24</v>
      </c>
      <c r="F328">
        <v>1.39</v>
      </c>
      <c r="G328">
        <v>6</v>
      </c>
      <c r="H328">
        <v>-4.9999999999999964</v>
      </c>
      <c r="I328">
        <v>0</v>
      </c>
      <c r="J328">
        <v>40860</v>
      </c>
      <c r="K328">
        <v>40863</v>
      </c>
      <c r="L328">
        <v>15</v>
      </c>
      <c r="M328">
        <v>3</v>
      </c>
      <c r="N328">
        <v>1</v>
      </c>
    </row>
    <row r="329" spans="1:14">
      <c r="A329" t="s">
        <v>294</v>
      </c>
      <c r="B329" t="s">
        <v>403</v>
      </c>
      <c r="C329">
        <v>652851.73</v>
      </c>
      <c r="D329">
        <v>1529549.37</v>
      </c>
      <c r="E329">
        <v>2.0699999999999998</v>
      </c>
      <c r="F329">
        <v>2.2199999999999998</v>
      </c>
      <c r="G329">
        <v>6</v>
      </c>
      <c r="H329">
        <v>-4.9999999999999964</v>
      </c>
      <c r="I329">
        <v>0</v>
      </c>
      <c r="J329">
        <v>40860</v>
      </c>
      <c r="K329">
        <v>40863</v>
      </c>
      <c r="L329">
        <v>15</v>
      </c>
      <c r="M329">
        <v>3</v>
      </c>
      <c r="N329">
        <v>1</v>
      </c>
    </row>
    <row r="330" spans="1:14">
      <c r="A330" t="s">
        <v>294</v>
      </c>
      <c r="B330" t="s">
        <v>411</v>
      </c>
      <c r="C330">
        <v>661921.71</v>
      </c>
      <c r="D330">
        <v>1515985.15</v>
      </c>
      <c r="E330">
        <v>2.23</v>
      </c>
      <c r="F330">
        <v>2.38</v>
      </c>
      <c r="G330">
        <v>6</v>
      </c>
      <c r="H330">
        <v>-4.9999999999999964</v>
      </c>
      <c r="I330">
        <v>0</v>
      </c>
      <c r="J330">
        <v>40860</v>
      </c>
      <c r="K330">
        <v>40863</v>
      </c>
      <c r="L330">
        <v>15</v>
      </c>
      <c r="M330">
        <v>3</v>
      </c>
      <c r="N330">
        <v>1</v>
      </c>
    </row>
    <row r="331" spans="1:14">
      <c r="A331" t="s">
        <v>296</v>
      </c>
      <c r="B331" t="s">
        <v>299</v>
      </c>
      <c r="C331">
        <v>664465.79</v>
      </c>
      <c r="D331">
        <v>1512192.47</v>
      </c>
      <c r="E331">
        <v>0.04</v>
      </c>
      <c r="F331">
        <v>0.15</v>
      </c>
      <c r="G331">
        <v>1</v>
      </c>
      <c r="H331">
        <v>-3.6666666666666661</v>
      </c>
      <c r="I331">
        <v>0</v>
      </c>
      <c r="J331">
        <v>40860</v>
      </c>
      <c r="K331">
        <v>40863</v>
      </c>
      <c r="L331">
        <v>15</v>
      </c>
      <c r="M331">
        <v>3</v>
      </c>
      <c r="N331">
        <v>1</v>
      </c>
    </row>
    <row r="332" spans="1:14">
      <c r="A332" t="s">
        <v>298</v>
      </c>
      <c r="B332" t="s">
        <v>263</v>
      </c>
      <c r="C332">
        <v>662091.31999999995</v>
      </c>
      <c r="D332">
        <v>1508037.15</v>
      </c>
      <c r="E332">
        <v>0.36</v>
      </c>
      <c r="F332">
        <v>0.38</v>
      </c>
      <c r="G332">
        <v>2</v>
      </c>
      <c r="H332">
        <v>-0.66666666666666718</v>
      </c>
      <c r="I332">
        <v>1</v>
      </c>
      <c r="J332">
        <v>40860</v>
      </c>
      <c r="K332">
        <v>40863</v>
      </c>
      <c r="L332">
        <v>15</v>
      </c>
      <c r="M332">
        <v>3</v>
      </c>
      <c r="N332">
        <v>1</v>
      </c>
    </row>
    <row r="333" spans="1:14">
      <c r="A333" t="s">
        <v>299</v>
      </c>
      <c r="B333" t="s">
        <v>192</v>
      </c>
      <c r="C333">
        <v>661235.26</v>
      </c>
      <c r="D333">
        <v>1519672.28</v>
      </c>
      <c r="E333">
        <v>0.53</v>
      </c>
      <c r="F333">
        <v>0.53</v>
      </c>
      <c r="G333">
        <v>3</v>
      </c>
      <c r="H333">
        <v>0</v>
      </c>
      <c r="I333">
        <v>1</v>
      </c>
      <c r="J333">
        <v>40860</v>
      </c>
      <c r="K333">
        <v>40863</v>
      </c>
      <c r="L333">
        <v>15</v>
      </c>
      <c r="M333">
        <v>3</v>
      </c>
      <c r="N333">
        <v>1</v>
      </c>
    </row>
    <row r="334" spans="1:14">
      <c r="A334" t="s">
        <v>263</v>
      </c>
      <c r="B334" t="s">
        <v>191</v>
      </c>
      <c r="C334">
        <v>652150.77</v>
      </c>
      <c r="D334">
        <v>1504929.29</v>
      </c>
      <c r="E334">
        <v>0.82</v>
      </c>
      <c r="F334">
        <v>0.9</v>
      </c>
      <c r="G334">
        <v>4</v>
      </c>
      <c r="H334">
        <v>-2.6666666666666687</v>
      </c>
      <c r="I334">
        <v>0</v>
      </c>
      <c r="J334">
        <v>40860</v>
      </c>
      <c r="K334">
        <v>40863</v>
      </c>
      <c r="L334">
        <v>15</v>
      </c>
      <c r="M334">
        <v>3</v>
      </c>
      <c r="N334">
        <v>1</v>
      </c>
    </row>
    <row r="335" spans="1:14">
      <c r="A335" t="s">
        <v>186</v>
      </c>
      <c r="B335" t="s">
        <v>402</v>
      </c>
      <c r="C335">
        <v>643560.93999999994</v>
      </c>
      <c r="D335">
        <v>1525778.98</v>
      </c>
      <c r="E335">
        <v>2.23</v>
      </c>
      <c r="F335">
        <v>2.4</v>
      </c>
      <c r="G335">
        <v>6</v>
      </c>
      <c r="H335">
        <v>-5.6666666666666643</v>
      </c>
      <c r="I335">
        <v>-1</v>
      </c>
      <c r="J335">
        <v>40860</v>
      </c>
      <c r="K335">
        <v>40863</v>
      </c>
      <c r="L335">
        <v>15</v>
      </c>
      <c r="M335">
        <v>3</v>
      </c>
      <c r="N335">
        <v>1</v>
      </c>
    </row>
    <row r="336" spans="1:14">
      <c r="A336" t="s">
        <v>186</v>
      </c>
      <c r="B336" t="s">
        <v>404</v>
      </c>
      <c r="C336">
        <v>642351.31000000006</v>
      </c>
      <c r="D336">
        <v>1529391.47</v>
      </c>
      <c r="E336">
        <v>2.74</v>
      </c>
      <c r="F336">
        <v>2.77</v>
      </c>
      <c r="G336">
        <v>6</v>
      </c>
      <c r="H336">
        <v>-0.99999999999999345</v>
      </c>
      <c r="I336">
        <v>1</v>
      </c>
      <c r="J336">
        <v>40860</v>
      </c>
      <c r="K336">
        <v>40863</v>
      </c>
      <c r="L336">
        <v>15</v>
      </c>
      <c r="M336">
        <v>3</v>
      </c>
      <c r="N336">
        <v>1</v>
      </c>
    </row>
    <row r="337" spans="1:14">
      <c r="A337" t="s">
        <v>237</v>
      </c>
      <c r="B337" t="s">
        <v>226</v>
      </c>
      <c r="C337">
        <v>645833.16</v>
      </c>
      <c r="D337">
        <v>1520599.99</v>
      </c>
      <c r="E337">
        <v>1.7149999999999999</v>
      </c>
      <c r="F337">
        <v>1.8149999999999999</v>
      </c>
      <c r="G337">
        <v>6</v>
      </c>
      <c r="H337">
        <v>-3.3333333333333361</v>
      </c>
      <c r="I337">
        <v>0</v>
      </c>
      <c r="J337">
        <v>40860</v>
      </c>
      <c r="K337">
        <v>40863</v>
      </c>
      <c r="L337">
        <v>15</v>
      </c>
      <c r="M337">
        <v>3</v>
      </c>
      <c r="N337">
        <v>1</v>
      </c>
    </row>
    <row r="338" spans="1:14">
      <c r="A338" t="s">
        <v>188</v>
      </c>
      <c r="B338" t="s">
        <v>227</v>
      </c>
      <c r="C338">
        <v>653973.03</v>
      </c>
      <c r="D338">
        <v>1515642.52</v>
      </c>
      <c r="E338">
        <v>1.04</v>
      </c>
      <c r="F338">
        <v>1.1000000000000001</v>
      </c>
      <c r="G338">
        <v>1</v>
      </c>
      <c r="H338">
        <v>-2.0000000000000018</v>
      </c>
      <c r="I338">
        <v>0</v>
      </c>
      <c r="J338">
        <v>40860</v>
      </c>
      <c r="K338">
        <v>40863</v>
      </c>
      <c r="L338">
        <v>15</v>
      </c>
      <c r="M338">
        <v>3</v>
      </c>
      <c r="N338">
        <v>2</v>
      </c>
    </row>
    <row r="339" spans="1:14">
      <c r="A339" t="s">
        <v>189</v>
      </c>
      <c r="B339" t="s">
        <v>228</v>
      </c>
      <c r="C339">
        <v>649159.31999999995</v>
      </c>
      <c r="D339">
        <v>1513890.33</v>
      </c>
      <c r="E339">
        <v>1.25</v>
      </c>
      <c r="F339">
        <v>1.25</v>
      </c>
      <c r="G339">
        <v>2</v>
      </c>
      <c r="H339">
        <v>0</v>
      </c>
      <c r="I339">
        <v>1</v>
      </c>
      <c r="J339">
        <v>40860</v>
      </c>
      <c r="K339">
        <v>40863</v>
      </c>
      <c r="L339">
        <v>15</v>
      </c>
      <c r="M339">
        <v>3</v>
      </c>
      <c r="N339">
        <v>2</v>
      </c>
    </row>
    <row r="340" spans="1:14">
      <c r="A340" t="s">
        <v>190</v>
      </c>
      <c r="B340" t="s">
        <v>229</v>
      </c>
      <c r="C340">
        <v>644256.9</v>
      </c>
      <c r="D340">
        <v>1512206.37</v>
      </c>
      <c r="E340">
        <v>1.41</v>
      </c>
      <c r="F340">
        <v>1.41</v>
      </c>
      <c r="G340">
        <v>6</v>
      </c>
      <c r="H340">
        <v>0</v>
      </c>
      <c r="I340">
        <v>1</v>
      </c>
      <c r="J340">
        <v>40860</v>
      </c>
      <c r="K340">
        <v>40863</v>
      </c>
      <c r="L340">
        <v>15</v>
      </c>
      <c r="M340">
        <v>3</v>
      </c>
      <c r="N340">
        <v>1</v>
      </c>
    </row>
    <row r="341" spans="1:14">
      <c r="A341" t="s">
        <v>187</v>
      </c>
      <c r="B341" t="s">
        <v>230</v>
      </c>
      <c r="C341">
        <v>653891.16</v>
      </c>
      <c r="D341">
        <v>1519501.64</v>
      </c>
      <c r="E341">
        <v>1.2</v>
      </c>
      <c r="F341">
        <v>1.2</v>
      </c>
      <c r="G341">
        <v>2</v>
      </c>
      <c r="H341">
        <v>0</v>
      </c>
      <c r="I341">
        <v>1</v>
      </c>
      <c r="J341">
        <v>40860</v>
      </c>
      <c r="K341">
        <v>40863</v>
      </c>
      <c r="L341">
        <v>15</v>
      </c>
      <c r="M341">
        <v>3</v>
      </c>
      <c r="N341">
        <v>2</v>
      </c>
    </row>
    <row r="342" spans="1:14">
      <c r="A342" t="s">
        <v>191</v>
      </c>
      <c r="B342" t="s">
        <v>231</v>
      </c>
      <c r="C342">
        <v>654175.62</v>
      </c>
      <c r="D342">
        <v>1501198.81</v>
      </c>
      <c r="E342">
        <v>1</v>
      </c>
      <c r="F342">
        <v>1.08</v>
      </c>
      <c r="G342">
        <v>6</v>
      </c>
      <c r="H342">
        <v>-2.6666666666666687</v>
      </c>
      <c r="I342">
        <v>0</v>
      </c>
      <c r="J342">
        <v>40860</v>
      </c>
      <c r="K342">
        <v>40863</v>
      </c>
      <c r="L342">
        <v>15</v>
      </c>
      <c r="M342">
        <v>3</v>
      </c>
      <c r="N342">
        <v>1</v>
      </c>
    </row>
    <row r="343" spans="1:14">
      <c r="A343" t="s">
        <v>192</v>
      </c>
      <c r="B343" t="s">
        <v>238</v>
      </c>
      <c r="C343">
        <v>650434.1</v>
      </c>
      <c r="D343">
        <v>1504752.75</v>
      </c>
      <c r="E343">
        <v>0.68</v>
      </c>
      <c r="F343">
        <v>0.72</v>
      </c>
      <c r="G343">
        <v>3</v>
      </c>
      <c r="H343">
        <v>-1.3333333333333308</v>
      </c>
      <c r="I343">
        <v>0</v>
      </c>
      <c r="J343">
        <v>40860</v>
      </c>
      <c r="K343">
        <v>40863</v>
      </c>
      <c r="L343">
        <v>15</v>
      </c>
      <c r="M343">
        <v>3</v>
      </c>
      <c r="N343">
        <v>1</v>
      </c>
    </row>
    <row r="344" spans="1:14">
      <c r="A344" t="s">
        <v>246</v>
      </c>
      <c r="B344" t="s">
        <v>247</v>
      </c>
      <c r="C344">
        <v>658423.97</v>
      </c>
      <c r="D344">
        <v>1519726.78</v>
      </c>
      <c r="E344">
        <v>1.47</v>
      </c>
      <c r="F344">
        <v>1.59</v>
      </c>
      <c r="G344">
        <v>6</v>
      </c>
      <c r="H344">
        <v>-4.0000000000000036</v>
      </c>
      <c r="I344">
        <v>0</v>
      </c>
      <c r="J344">
        <v>40860</v>
      </c>
      <c r="K344">
        <v>40863</v>
      </c>
      <c r="L344">
        <v>15</v>
      </c>
      <c r="M344">
        <v>3</v>
      </c>
      <c r="N344">
        <v>1</v>
      </c>
    </row>
    <row r="345" spans="1:14">
      <c r="A345" t="s">
        <v>176</v>
      </c>
      <c r="B345" t="s">
        <v>212</v>
      </c>
      <c r="C345">
        <v>687636.15</v>
      </c>
      <c r="D345">
        <v>1533223.8</v>
      </c>
      <c r="E345">
        <v>1.79</v>
      </c>
      <c r="F345">
        <v>1.88</v>
      </c>
      <c r="G345">
        <v>4</v>
      </c>
      <c r="H345">
        <v>-2.2499999999999964</v>
      </c>
      <c r="I345">
        <v>0</v>
      </c>
      <c r="J345">
        <v>40863</v>
      </c>
      <c r="K345">
        <v>40867</v>
      </c>
      <c r="L345">
        <v>16</v>
      </c>
      <c r="M345">
        <v>4</v>
      </c>
      <c r="N345">
        <v>2</v>
      </c>
    </row>
    <row r="346" spans="1:14">
      <c r="A346" t="s">
        <v>252</v>
      </c>
      <c r="B346" t="s">
        <v>163</v>
      </c>
      <c r="C346">
        <v>672695.38</v>
      </c>
      <c r="D346">
        <v>1519614.21</v>
      </c>
      <c r="E346">
        <v>-0.09</v>
      </c>
      <c r="F346">
        <v>-0.08</v>
      </c>
      <c r="G346">
        <v>1</v>
      </c>
      <c r="H346">
        <v>-0.24999999999999989</v>
      </c>
      <c r="I346">
        <v>1</v>
      </c>
      <c r="J346">
        <v>40863</v>
      </c>
      <c r="K346">
        <v>40867</v>
      </c>
      <c r="L346">
        <v>16</v>
      </c>
      <c r="M346">
        <v>4</v>
      </c>
      <c r="N346">
        <v>1</v>
      </c>
    </row>
    <row r="347" spans="1:14">
      <c r="A347" t="s">
        <v>183</v>
      </c>
      <c r="B347" t="s">
        <v>174</v>
      </c>
      <c r="C347">
        <v>682471.21</v>
      </c>
      <c r="D347">
        <v>1517904.06</v>
      </c>
      <c r="E347">
        <v>0.4</v>
      </c>
      <c r="F347">
        <v>0.45</v>
      </c>
      <c r="G347">
        <v>1</v>
      </c>
      <c r="H347">
        <v>-1.2499999999999998</v>
      </c>
      <c r="I347">
        <v>0</v>
      </c>
      <c r="J347">
        <v>40863</v>
      </c>
      <c r="K347">
        <v>40867</v>
      </c>
      <c r="L347">
        <v>16</v>
      </c>
      <c r="M347">
        <v>4</v>
      </c>
      <c r="N347">
        <v>2</v>
      </c>
    </row>
    <row r="348" spans="1:14">
      <c r="A348" t="s">
        <v>261</v>
      </c>
      <c r="B348" t="s">
        <v>164</v>
      </c>
      <c r="C348">
        <v>678077.45</v>
      </c>
      <c r="D348">
        <v>1516719.23</v>
      </c>
      <c r="E348">
        <v>0.23</v>
      </c>
      <c r="F348">
        <v>0.27</v>
      </c>
      <c r="G348">
        <v>1</v>
      </c>
      <c r="H348">
        <v>-1.0000000000000002</v>
      </c>
      <c r="I348">
        <v>1</v>
      </c>
      <c r="J348">
        <v>40863</v>
      </c>
      <c r="K348">
        <v>40867</v>
      </c>
      <c r="L348">
        <v>16</v>
      </c>
      <c r="M348">
        <v>4</v>
      </c>
      <c r="N348">
        <v>2</v>
      </c>
    </row>
    <row r="349" spans="1:14">
      <c r="A349" t="s">
        <v>283</v>
      </c>
      <c r="B349" t="s">
        <v>165</v>
      </c>
      <c r="C349">
        <v>672842.67</v>
      </c>
      <c r="D349">
        <v>1516297.8</v>
      </c>
      <c r="E349">
        <v>-0.24</v>
      </c>
      <c r="F349">
        <v>-0.32</v>
      </c>
      <c r="G349">
        <v>1</v>
      </c>
      <c r="H349">
        <v>2.0000000000000004</v>
      </c>
      <c r="I349">
        <v>2</v>
      </c>
      <c r="J349">
        <v>40863</v>
      </c>
      <c r="K349">
        <v>40867</v>
      </c>
      <c r="L349">
        <v>16</v>
      </c>
      <c r="M349">
        <v>4</v>
      </c>
      <c r="N349">
        <v>2</v>
      </c>
    </row>
    <row r="350" spans="1:14">
      <c r="A350" t="s">
        <v>288</v>
      </c>
      <c r="B350" t="s">
        <v>168</v>
      </c>
      <c r="C350">
        <v>691300.7</v>
      </c>
      <c r="D350">
        <v>1526366.94</v>
      </c>
      <c r="E350">
        <v>1.28</v>
      </c>
      <c r="F350">
        <v>1.3800000000000001</v>
      </c>
      <c r="G350">
        <v>2</v>
      </c>
      <c r="H350">
        <v>-2.5000000000000022</v>
      </c>
      <c r="I350">
        <v>0</v>
      </c>
      <c r="J350">
        <v>40863</v>
      </c>
      <c r="K350">
        <v>40867</v>
      </c>
      <c r="L350">
        <v>16</v>
      </c>
      <c r="M350">
        <v>4</v>
      </c>
      <c r="N350">
        <v>2</v>
      </c>
    </row>
    <row r="351" spans="1:14">
      <c r="A351" t="s">
        <v>348</v>
      </c>
      <c r="B351" t="s">
        <v>362</v>
      </c>
      <c r="C351">
        <v>672225.21</v>
      </c>
      <c r="D351">
        <v>1509648.39</v>
      </c>
      <c r="E351">
        <v>-0.96</v>
      </c>
      <c r="F351">
        <v>-1.02</v>
      </c>
      <c r="G351">
        <v>1</v>
      </c>
      <c r="H351">
        <v>1.5000000000000013</v>
      </c>
      <c r="I351">
        <v>2</v>
      </c>
      <c r="J351">
        <v>40863</v>
      </c>
      <c r="K351">
        <v>40867</v>
      </c>
      <c r="L351">
        <v>16</v>
      </c>
      <c r="M351">
        <v>4</v>
      </c>
      <c r="N351">
        <v>1</v>
      </c>
    </row>
    <row r="352" spans="1:14">
      <c r="A352" t="s">
        <v>349</v>
      </c>
      <c r="B352" t="s">
        <v>255</v>
      </c>
      <c r="C352">
        <v>671631.59</v>
      </c>
      <c r="D352">
        <v>1512362.07</v>
      </c>
      <c r="E352">
        <v>-0.35</v>
      </c>
      <c r="F352">
        <v>-0.42</v>
      </c>
      <c r="G352">
        <v>1</v>
      </c>
      <c r="H352">
        <v>1.7500000000000002</v>
      </c>
      <c r="I352">
        <v>2</v>
      </c>
      <c r="J352">
        <v>40863</v>
      </c>
      <c r="K352">
        <v>40867</v>
      </c>
      <c r="L352">
        <v>16</v>
      </c>
      <c r="M352">
        <v>4</v>
      </c>
      <c r="N352">
        <v>2</v>
      </c>
    </row>
    <row r="353" spans="1:14">
      <c r="A353" t="s">
        <v>352</v>
      </c>
      <c r="B353" t="s">
        <v>169</v>
      </c>
      <c r="C353">
        <v>698225.4</v>
      </c>
      <c r="D353">
        <v>1516340.66</v>
      </c>
      <c r="E353">
        <v>0.53</v>
      </c>
      <c r="F353">
        <v>0.66</v>
      </c>
      <c r="G353">
        <v>1</v>
      </c>
      <c r="H353">
        <v>-3.25</v>
      </c>
      <c r="I353">
        <v>0</v>
      </c>
      <c r="J353">
        <v>40863</v>
      </c>
      <c r="K353">
        <v>40867</v>
      </c>
      <c r="L353">
        <v>16</v>
      </c>
      <c r="M353">
        <v>4</v>
      </c>
      <c r="N353">
        <v>2</v>
      </c>
    </row>
    <row r="354" spans="1:14">
      <c r="A354" t="s">
        <v>365</v>
      </c>
      <c r="B354" t="s">
        <v>368</v>
      </c>
      <c r="C354">
        <v>679899.14</v>
      </c>
      <c r="D354">
        <v>1512404.09</v>
      </c>
      <c r="E354">
        <v>0.19</v>
      </c>
      <c r="F354">
        <v>0.2</v>
      </c>
      <c r="G354">
        <v>1</v>
      </c>
      <c r="H354">
        <v>-0.25000000000000022</v>
      </c>
      <c r="I354">
        <v>1</v>
      </c>
      <c r="J354">
        <v>40863</v>
      </c>
      <c r="K354">
        <v>40867</v>
      </c>
      <c r="L354">
        <v>16</v>
      </c>
      <c r="M354">
        <v>4</v>
      </c>
      <c r="N354">
        <v>2</v>
      </c>
    </row>
    <row r="355" spans="1:14">
      <c r="A355" t="s">
        <v>388</v>
      </c>
      <c r="B355" t="s">
        <v>252</v>
      </c>
      <c r="C355">
        <v>693835.41</v>
      </c>
      <c r="D355">
        <v>1518189.15</v>
      </c>
      <c r="E355">
        <v>0.64</v>
      </c>
      <c r="F355">
        <v>0.71</v>
      </c>
      <c r="G355">
        <v>1</v>
      </c>
      <c r="H355">
        <v>-1.7499999999999987</v>
      </c>
      <c r="I355">
        <v>0</v>
      </c>
      <c r="J355">
        <v>40863</v>
      </c>
      <c r="K355">
        <v>40867</v>
      </c>
      <c r="L355">
        <v>16</v>
      </c>
      <c r="M355">
        <v>4</v>
      </c>
      <c r="N355">
        <v>3</v>
      </c>
    </row>
    <row r="356" spans="1:14">
      <c r="A356" t="s">
        <v>174</v>
      </c>
      <c r="B356" t="s">
        <v>213</v>
      </c>
      <c r="C356">
        <v>684210.94</v>
      </c>
      <c r="D356">
        <v>1525903.94</v>
      </c>
      <c r="E356">
        <v>0.9</v>
      </c>
      <c r="F356">
        <v>1</v>
      </c>
      <c r="G356">
        <v>5</v>
      </c>
      <c r="H356">
        <v>-2.4999999999999996</v>
      </c>
      <c r="I356">
        <v>0</v>
      </c>
      <c r="J356">
        <v>40863</v>
      </c>
      <c r="K356">
        <v>40867</v>
      </c>
      <c r="L356">
        <v>16</v>
      </c>
      <c r="M356">
        <v>4</v>
      </c>
      <c r="N356">
        <v>1</v>
      </c>
    </row>
    <row r="357" spans="1:14">
      <c r="A357" t="s">
        <v>390</v>
      </c>
      <c r="B357" t="s">
        <v>391</v>
      </c>
      <c r="C357">
        <v>698683.41</v>
      </c>
      <c r="D357">
        <v>1526216.17</v>
      </c>
      <c r="E357">
        <v>1.1599999999999999</v>
      </c>
      <c r="F357">
        <v>1.23</v>
      </c>
      <c r="G357">
        <v>1</v>
      </c>
      <c r="H357">
        <v>-1.7500000000000016</v>
      </c>
      <c r="I357">
        <v>0</v>
      </c>
      <c r="J357">
        <v>40863</v>
      </c>
      <c r="K357">
        <v>40867</v>
      </c>
      <c r="L357">
        <v>16</v>
      </c>
      <c r="M357">
        <v>4</v>
      </c>
      <c r="N357">
        <v>4</v>
      </c>
    </row>
    <row r="358" spans="1:14">
      <c r="A358" t="s">
        <v>178</v>
      </c>
      <c r="B358" t="s">
        <v>214</v>
      </c>
      <c r="C358">
        <v>689424.91</v>
      </c>
      <c r="D358">
        <v>1528913.37</v>
      </c>
      <c r="E358">
        <v>1.46</v>
      </c>
      <c r="F358">
        <v>1.56</v>
      </c>
      <c r="G358">
        <v>2</v>
      </c>
      <c r="H358">
        <v>-2.5000000000000022</v>
      </c>
      <c r="I358">
        <v>0</v>
      </c>
      <c r="J358">
        <v>40863</v>
      </c>
      <c r="K358">
        <v>40867</v>
      </c>
      <c r="L358">
        <v>16</v>
      </c>
      <c r="M358">
        <v>4</v>
      </c>
      <c r="N358">
        <v>2</v>
      </c>
    </row>
    <row r="359" spans="1:14">
      <c r="A359" t="s">
        <v>180</v>
      </c>
      <c r="B359" t="s">
        <v>215</v>
      </c>
      <c r="C359">
        <v>701405.22</v>
      </c>
      <c r="D359">
        <v>1533302.92</v>
      </c>
      <c r="E359">
        <v>1.71</v>
      </c>
      <c r="F359">
        <v>1.79</v>
      </c>
      <c r="G359">
        <v>4</v>
      </c>
      <c r="H359">
        <v>-2.0000000000000018</v>
      </c>
      <c r="I359">
        <v>0</v>
      </c>
      <c r="J359">
        <v>40863</v>
      </c>
      <c r="K359">
        <v>40867</v>
      </c>
      <c r="L359">
        <v>16</v>
      </c>
      <c r="M359">
        <v>4</v>
      </c>
      <c r="N359">
        <v>2</v>
      </c>
    </row>
    <row r="360" spans="1:14">
      <c r="A360" t="s">
        <v>197</v>
      </c>
      <c r="B360" t="s">
        <v>216</v>
      </c>
      <c r="C360">
        <v>701545.95</v>
      </c>
      <c r="D360">
        <v>1534750.77</v>
      </c>
      <c r="E360">
        <v>1.46</v>
      </c>
      <c r="F360">
        <v>1.55</v>
      </c>
      <c r="G360">
        <v>2</v>
      </c>
      <c r="H360">
        <v>-2.2500000000000018</v>
      </c>
      <c r="I360">
        <v>0</v>
      </c>
      <c r="J360">
        <v>40863</v>
      </c>
      <c r="K360">
        <v>40867</v>
      </c>
      <c r="L360">
        <v>16</v>
      </c>
      <c r="M360">
        <v>4</v>
      </c>
      <c r="N360">
        <v>2</v>
      </c>
    </row>
    <row r="361" spans="1:14">
      <c r="A361" t="s">
        <v>182</v>
      </c>
      <c r="B361" t="s">
        <v>217</v>
      </c>
      <c r="C361">
        <v>689389.69</v>
      </c>
      <c r="D361">
        <v>1517970.64</v>
      </c>
      <c r="E361">
        <v>0.63</v>
      </c>
      <c r="F361">
        <v>0.69</v>
      </c>
      <c r="G361">
        <v>1</v>
      </c>
      <c r="H361">
        <v>-1.4999999999999987</v>
      </c>
      <c r="I361">
        <v>0</v>
      </c>
      <c r="J361">
        <v>40863</v>
      </c>
      <c r="K361">
        <v>40867</v>
      </c>
      <c r="L361">
        <v>16</v>
      </c>
      <c r="M361">
        <v>4</v>
      </c>
      <c r="N361">
        <v>2</v>
      </c>
    </row>
    <row r="362" spans="1:14">
      <c r="A362" t="s">
        <v>281</v>
      </c>
      <c r="B362" t="s">
        <v>224</v>
      </c>
      <c r="C362">
        <v>677602.26</v>
      </c>
      <c r="D362">
        <v>1510896.73</v>
      </c>
      <c r="E362">
        <v>-1.28</v>
      </c>
      <c r="F362">
        <v>-1.28</v>
      </c>
      <c r="G362">
        <v>1</v>
      </c>
      <c r="H362">
        <v>0</v>
      </c>
      <c r="I362">
        <v>1</v>
      </c>
      <c r="J362">
        <v>40863</v>
      </c>
      <c r="K362">
        <v>40867</v>
      </c>
      <c r="L362">
        <v>16</v>
      </c>
      <c r="M362">
        <v>4</v>
      </c>
      <c r="N362">
        <v>2</v>
      </c>
    </row>
    <row r="363" spans="1:14">
      <c r="A363" t="s">
        <v>196</v>
      </c>
      <c r="B363" t="s">
        <v>225</v>
      </c>
      <c r="C363">
        <v>710349.09</v>
      </c>
      <c r="D363">
        <v>1527944.08</v>
      </c>
      <c r="E363">
        <v>1.3</v>
      </c>
      <c r="F363">
        <v>1.38</v>
      </c>
      <c r="G363">
        <v>2</v>
      </c>
      <c r="H363">
        <v>-1.9999999999999962</v>
      </c>
      <c r="I363">
        <v>0</v>
      </c>
      <c r="J363">
        <v>40863</v>
      </c>
      <c r="K363">
        <v>40867</v>
      </c>
      <c r="L363">
        <v>16</v>
      </c>
      <c r="M363">
        <v>4</v>
      </c>
      <c r="N363">
        <v>2</v>
      </c>
    </row>
    <row r="364" spans="1:14">
      <c r="A364" t="s">
        <v>251</v>
      </c>
      <c r="B364" t="s">
        <v>254</v>
      </c>
      <c r="C364">
        <v>680365.4</v>
      </c>
      <c r="D364">
        <v>1530572.79</v>
      </c>
      <c r="E364">
        <v>1.57</v>
      </c>
      <c r="F364">
        <v>1.61</v>
      </c>
      <c r="G364">
        <v>3</v>
      </c>
      <c r="H364">
        <v>-1.0000000000000009</v>
      </c>
      <c r="I364">
        <v>1</v>
      </c>
      <c r="J364">
        <v>40863</v>
      </c>
      <c r="K364">
        <v>40867</v>
      </c>
      <c r="L364">
        <v>16</v>
      </c>
      <c r="M364">
        <v>4</v>
      </c>
      <c r="N364">
        <v>2</v>
      </c>
    </row>
    <row r="365" spans="1:14">
      <c r="A365" t="s">
        <v>170</v>
      </c>
      <c r="B365" t="s">
        <v>218</v>
      </c>
      <c r="C365">
        <v>672126.01</v>
      </c>
      <c r="D365">
        <v>1532403.78</v>
      </c>
      <c r="E365">
        <v>1.31</v>
      </c>
      <c r="F365">
        <v>1.43</v>
      </c>
      <c r="G365">
        <v>2</v>
      </c>
      <c r="H365">
        <v>-2.9999999999999973</v>
      </c>
      <c r="I365">
        <v>0</v>
      </c>
      <c r="J365">
        <v>40863</v>
      </c>
      <c r="K365">
        <v>40867</v>
      </c>
      <c r="L365">
        <v>16</v>
      </c>
      <c r="M365">
        <v>4</v>
      </c>
      <c r="N365">
        <v>2</v>
      </c>
    </row>
    <row r="366" spans="1:14">
      <c r="A366" t="s">
        <v>163</v>
      </c>
      <c r="B366" t="s">
        <v>219</v>
      </c>
      <c r="C366">
        <v>664664.92000000004</v>
      </c>
      <c r="D366">
        <v>1525827.63</v>
      </c>
      <c r="E366">
        <v>-0.75</v>
      </c>
      <c r="F366">
        <v>-0.7</v>
      </c>
      <c r="G366">
        <v>1</v>
      </c>
      <c r="H366">
        <v>-1.2500000000000011</v>
      </c>
      <c r="I366">
        <v>0</v>
      </c>
      <c r="J366">
        <v>40863</v>
      </c>
      <c r="K366">
        <v>40867</v>
      </c>
      <c r="L366">
        <v>16</v>
      </c>
      <c r="M366">
        <v>4</v>
      </c>
      <c r="N366">
        <v>2</v>
      </c>
    </row>
    <row r="367" spans="1:14">
      <c r="A367" t="s">
        <v>164</v>
      </c>
      <c r="B367" t="s">
        <v>220</v>
      </c>
      <c r="C367">
        <v>672288.21</v>
      </c>
      <c r="D367">
        <v>1525612.35</v>
      </c>
      <c r="E367">
        <v>0.48</v>
      </c>
      <c r="F367">
        <v>0.54</v>
      </c>
      <c r="G367">
        <v>2</v>
      </c>
      <c r="H367">
        <v>-1.5000000000000013</v>
      </c>
      <c r="I367">
        <v>0</v>
      </c>
      <c r="J367">
        <v>40863</v>
      </c>
      <c r="K367">
        <v>40867</v>
      </c>
      <c r="L367">
        <v>16</v>
      </c>
      <c r="M367">
        <v>4</v>
      </c>
      <c r="N367">
        <v>1</v>
      </c>
    </row>
    <row r="368" spans="1:14">
      <c r="A368" t="s">
        <v>165</v>
      </c>
      <c r="B368" t="s">
        <v>221</v>
      </c>
      <c r="C368">
        <v>662410.17000000004</v>
      </c>
      <c r="D368">
        <v>1522815.37</v>
      </c>
      <c r="E368">
        <v>-1.5</v>
      </c>
      <c r="F368">
        <v>-1.1299999999999999</v>
      </c>
      <c r="G368">
        <v>1</v>
      </c>
      <c r="H368">
        <v>-9.2500000000000036</v>
      </c>
      <c r="I368">
        <v>-1</v>
      </c>
      <c r="J368">
        <v>40863</v>
      </c>
      <c r="K368">
        <v>40867</v>
      </c>
      <c r="L368">
        <v>16</v>
      </c>
      <c r="M368">
        <v>4</v>
      </c>
      <c r="N368">
        <v>2</v>
      </c>
    </row>
    <row r="369" spans="1:14">
      <c r="A369" t="s">
        <v>168</v>
      </c>
      <c r="B369" t="s">
        <v>222</v>
      </c>
      <c r="C369">
        <v>674800.27</v>
      </c>
      <c r="D369">
        <v>1522996.68</v>
      </c>
      <c r="E369">
        <v>-0.46</v>
      </c>
      <c r="F369">
        <v>-0.96</v>
      </c>
      <c r="G369">
        <v>1</v>
      </c>
      <c r="H369">
        <v>12.499999999999998</v>
      </c>
      <c r="I369">
        <v>3</v>
      </c>
      <c r="J369">
        <v>40863</v>
      </c>
      <c r="K369">
        <v>40867</v>
      </c>
      <c r="L369">
        <v>16</v>
      </c>
      <c r="M369">
        <v>4</v>
      </c>
      <c r="N369">
        <v>2</v>
      </c>
    </row>
    <row r="370" spans="1:14">
      <c r="A370" t="s">
        <v>169</v>
      </c>
      <c r="B370" t="s">
        <v>223</v>
      </c>
      <c r="C370">
        <v>677946.73</v>
      </c>
      <c r="D370">
        <v>1522282.46</v>
      </c>
      <c r="E370">
        <v>0.36</v>
      </c>
      <c r="F370">
        <v>0.41</v>
      </c>
      <c r="G370">
        <v>1</v>
      </c>
      <c r="H370">
        <v>-1.2499999999999998</v>
      </c>
      <c r="I370">
        <v>0</v>
      </c>
      <c r="J370">
        <v>40863</v>
      </c>
      <c r="K370">
        <v>40867</v>
      </c>
      <c r="L370">
        <v>16</v>
      </c>
      <c r="M370">
        <v>4</v>
      </c>
      <c r="N370">
        <v>2</v>
      </c>
    </row>
    <row r="371" spans="1:14">
      <c r="A371" t="s">
        <v>255</v>
      </c>
      <c r="B371" t="s">
        <v>256</v>
      </c>
      <c r="C371">
        <v>666453.48</v>
      </c>
      <c r="D371">
        <v>1522470.33</v>
      </c>
      <c r="E371">
        <v>0.25</v>
      </c>
      <c r="F371">
        <v>0.4</v>
      </c>
      <c r="G371">
        <v>1</v>
      </c>
      <c r="H371">
        <v>-3.7500000000000004</v>
      </c>
      <c r="I371">
        <v>0</v>
      </c>
      <c r="J371">
        <v>40863</v>
      </c>
      <c r="K371">
        <v>40867</v>
      </c>
      <c r="L371">
        <v>16</v>
      </c>
      <c r="M371">
        <v>4</v>
      </c>
      <c r="N371">
        <v>2</v>
      </c>
    </row>
    <row r="372" spans="1:14">
      <c r="A372" t="s">
        <v>290</v>
      </c>
      <c r="B372" t="s">
        <v>309</v>
      </c>
      <c r="C372">
        <v>677309.03</v>
      </c>
      <c r="D372">
        <v>1539830.33</v>
      </c>
      <c r="E372">
        <v>3.2399999999999998</v>
      </c>
      <c r="F372">
        <v>3.32</v>
      </c>
      <c r="G372">
        <v>6</v>
      </c>
      <c r="H372">
        <v>-2.0000000000000018</v>
      </c>
      <c r="I372">
        <v>0</v>
      </c>
      <c r="J372">
        <v>40863</v>
      </c>
      <c r="K372">
        <v>40867</v>
      </c>
      <c r="L372">
        <v>16</v>
      </c>
      <c r="M372">
        <v>4</v>
      </c>
      <c r="N372">
        <v>2</v>
      </c>
    </row>
    <row r="373" spans="1:14">
      <c r="A373" t="s">
        <v>291</v>
      </c>
      <c r="B373" t="s">
        <v>310</v>
      </c>
      <c r="C373">
        <v>683439.45</v>
      </c>
      <c r="D373">
        <v>1539868.39</v>
      </c>
      <c r="E373">
        <v>3.2399999999999998</v>
      </c>
      <c r="F373">
        <v>3.32</v>
      </c>
      <c r="G373">
        <v>6</v>
      </c>
      <c r="H373">
        <v>-2.0000000000000018</v>
      </c>
      <c r="I373">
        <v>0</v>
      </c>
      <c r="J373">
        <v>40863</v>
      </c>
      <c r="K373">
        <v>40867</v>
      </c>
      <c r="L373">
        <v>16</v>
      </c>
      <c r="M373">
        <v>4</v>
      </c>
      <c r="N373">
        <v>2</v>
      </c>
    </row>
    <row r="374" spans="1:14">
      <c r="A374" t="s">
        <v>259</v>
      </c>
      <c r="B374" t="s">
        <v>258</v>
      </c>
      <c r="C374">
        <v>658290.71</v>
      </c>
      <c r="D374">
        <v>1514826.56</v>
      </c>
      <c r="E374">
        <v>0.49</v>
      </c>
      <c r="F374">
        <v>0.74</v>
      </c>
      <c r="G374">
        <v>2</v>
      </c>
      <c r="H374">
        <v>-6.25</v>
      </c>
      <c r="I374">
        <v>-1</v>
      </c>
      <c r="J374">
        <v>40863</v>
      </c>
      <c r="K374">
        <v>40867</v>
      </c>
      <c r="L374">
        <v>16</v>
      </c>
      <c r="M374">
        <v>4</v>
      </c>
      <c r="N374">
        <v>1</v>
      </c>
    </row>
    <row r="375" spans="1:14">
      <c r="A375" t="s">
        <v>369</v>
      </c>
      <c r="B375" t="s">
        <v>265</v>
      </c>
      <c r="C375">
        <v>656325.47</v>
      </c>
      <c r="D375">
        <v>1511584.18</v>
      </c>
      <c r="E375">
        <v>0.54</v>
      </c>
      <c r="F375">
        <v>0.79</v>
      </c>
      <c r="G375">
        <v>1</v>
      </c>
      <c r="H375">
        <v>-6.25</v>
      </c>
      <c r="I375">
        <v>-1</v>
      </c>
      <c r="J375">
        <v>40863</v>
      </c>
      <c r="K375">
        <v>40867</v>
      </c>
      <c r="L375">
        <v>16</v>
      </c>
      <c r="M375">
        <v>4</v>
      </c>
      <c r="N375">
        <v>2</v>
      </c>
    </row>
    <row r="376" spans="1:14">
      <c r="A376" t="s">
        <v>258</v>
      </c>
      <c r="B376" t="s">
        <v>189</v>
      </c>
      <c r="C376">
        <v>658182.55000000005</v>
      </c>
      <c r="D376">
        <v>1523587.6</v>
      </c>
      <c r="E376">
        <v>0.55000000000000004</v>
      </c>
      <c r="F376">
        <v>0.78</v>
      </c>
      <c r="G376">
        <v>1</v>
      </c>
      <c r="H376">
        <v>-5.75</v>
      </c>
      <c r="I376">
        <v>-1</v>
      </c>
      <c r="J376">
        <v>40863</v>
      </c>
      <c r="K376">
        <v>40867</v>
      </c>
      <c r="L376">
        <v>16</v>
      </c>
      <c r="M376">
        <v>4</v>
      </c>
      <c r="N376">
        <v>2</v>
      </c>
    </row>
    <row r="377" spans="1:14">
      <c r="A377" t="s">
        <v>279</v>
      </c>
      <c r="B377" t="s">
        <v>259</v>
      </c>
      <c r="C377">
        <v>653116.93000000005</v>
      </c>
      <c r="D377">
        <v>1525716.98</v>
      </c>
      <c r="E377">
        <v>1.08</v>
      </c>
      <c r="F377">
        <v>1.24</v>
      </c>
      <c r="G377">
        <v>6</v>
      </c>
      <c r="H377">
        <v>-3.9999999999999982</v>
      </c>
      <c r="I377">
        <v>0</v>
      </c>
      <c r="J377">
        <v>40863</v>
      </c>
      <c r="K377">
        <v>40867</v>
      </c>
      <c r="L377">
        <v>16</v>
      </c>
      <c r="M377">
        <v>4</v>
      </c>
      <c r="N377">
        <v>1</v>
      </c>
    </row>
    <row r="378" spans="1:14">
      <c r="A378" t="s">
        <v>294</v>
      </c>
      <c r="B378" t="s">
        <v>403</v>
      </c>
      <c r="C378">
        <v>652851.73</v>
      </c>
      <c r="D378">
        <v>1529549.37</v>
      </c>
      <c r="E378">
        <v>2.0499999999999998</v>
      </c>
      <c r="F378">
        <v>2.0699999999999998</v>
      </c>
      <c r="G378">
        <v>6</v>
      </c>
      <c r="H378">
        <v>-0.50000000000000044</v>
      </c>
      <c r="I378">
        <v>1</v>
      </c>
      <c r="J378">
        <v>40863</v>
      </c>
      <c r="K378">
        <v>40867</v>
      </c>
      <c r="L378">
        <v>16</v>
      </c>
      <c r="M378">
        <v>4</v>
      </c>
      <c r="N378">
        <v>1</v>
      </c>
    </row>
    <row r="379" spans="1:14">
      <c r="A379" t="s">
        <v>294</v>
      </c>
      <c r="B379" t="s">
        <v>411</v>
      </c>
      <c r="C379">
        <v>661921.71</v>
      </c>
      <c r="D379">
        <v>1515985.15</v>
      </c>
      <c r="E379">
        <v>2.23</v>
      </c>
      <c r="F379">
        <v>2.23</v>
      </c>
      <c r="G379">
        <v>6</v>
      </c>
      <c r="H379">
        <v>0</v>
      </c>
      <c r="I379">
        <v>1</v>
      </c>
      <c r="J379">
        <v>40863</v>
      </c>
      <c r="K379">
        <v>40867</v>
      </c>
      <c r="L379">
        <v>16</v>
      </c>
      <c r="M379">
        <v>4</v>
      </c>
      <c r="N379">
        <v>1</v>
      </c>
    </row>
    <row r="380" spans="1:14">
      <c r="A380" t="s">
        <v>296</v>
      </c>
      <c r="B380" t="s">
        <v>299</v>
      </c>
      <c r="C380">
        <v>664465.79</v>
      </c>
      <c r="D380">
        <v>1512192.47</v>
      </c>
      <c r="E380">
        <v>0.28000000000000003</v>
      </c>
      <c r="F380">
        <v>0.04</v>
      </c>
      <c r="G380">
        <v>2</v>
      </c>
      <c r="H380">
        <v>6.0000000000000009</v>
      </c>
      <c r="I380">
        <v>3</v>
      </c>
      <c r="J380">
        <v>40863</v>
      </c>
      <c r="K380">
        <v>40867</v>
      </c>
      <c r="L380">
        <v>16</v>
      </c>
      <c r="M380">
        <v>4</v>
      </c>
      <c r="N380">
        <v>1</v>
      </c>
    </row>
    <row r="381" spans="1:14">
      <c r="A381" t="s">
        <v>298</v>
      </c>
      <c r="B381" t="s">
        <v>263</v>
      </c>
      <c r="C381">
        <v>662091.31999999995</v>
      </c>
      <c r="D381">
        <v>1508037.15</v>
      </c>
      <c r="E381">
        <v>0.33</v>
      </c>
      <c r="F381">
        <v>0.36</v>
      </c>
      <c r="G381">
        <v>2</v>
      </c>
      <c r="H381">
        <v>-0.74999999999999933</v>
      </c>
      <c r="I381">
        <v>1</v>
      </c>
      <c r="J381">
        <v>40863</v>
      </c>
      <c r="K381">
        <v>40867</v>
      </c>
      <c r="L381">
        <v>16</v>
      </c>
      <c r="M381">
        <v>4</v>
      </c>
      <c r="N381">
        <v>1</v>
      </c>
    </row>
    <row r="382" spans="1:14">
      <c r="A382" t="s">
        <v>299</v>
      </c>
      <c r="B382" t="s">
        <v>192</v>
      </c>
      <c r="C382">
        <v>661235.26</v>
      </c>
      <c r="D382">
        <v>1519672.28</v>
      </c>
      <c r="E382">
        <v>0.5</v>
      </c>
      <c r="F382">
        <v>0.53</v>
      </c>
      <c r="G382">
        <v>3</v>
      </c>
      <c r="H382">
        <v>-0.75000000000000067</v>
      </c>
      <c r="I382">
        <v>1</v>
      </c>
      <c r="J382">
        <v>40863</v>
      </c>
      <c r="K382">
        <v>40867</v>
      </c>
      <c r="L382">
        <v>16</v>
      </c>
      <c r="M382">
        <v>4</v>
      </c>
      <c r="N382">
        <v>1</v>
      </c>
    </row>
    <row r="383" spans="1:14">
      <c r="A383" t="s">
        <v>263</v>
      </c>
      <c r="B383" t="s">
        <v>191</v>
      </c>
      <c r="C383">
        <v>652150.77</v>
      </c>
      <c r="D383">
        <v>1504929.29</v>
      </c>
      <c r="E383">
        <v>0.8</v>
      </c>
      <c r="F383">
        <v>0.82</v>
      </c>
      <c r="G383">
        <v>4</v>
      </c>
      <c r="H383">
        <v>-0.49999999999999767</v>
      </c>
      <c r="I383">
        <v>1</v>
      </c>
      <c r="J383">
        <v>40863</v>
      </c>
      <c r="K383">
        <v>40867</v>
      </c>
      <c r="L383">
        <v>16</v>
      </c>
      <c r="M383">
        <v>4</v>
      </c>
      <c r="N383">
        <v>1</v>
      </c>
    </row>
    <row r="384" spans="1:14">
      <c r="A384" t="s">
        <v>186</v>
      </c>
      <c r="B384" t="s">
        <v>402</v>
      </c>
      <c r="C384">
        <v>643560.93999999994</v>
      </c>
      <c r="D384">
        <v>1525778.98</v>
      </c>
      <c r="E384">
        <v>2.02</v>
      </c>
      <c r="F384">
        <v>2.23</v>
      </c>
      <c r="G384">
        <v>6</v>
      </c>
      <c r="H384">
        <v>-5.2499999999999991</v>
      </c>
      <c r="I384">
        <v>-1</v>
      </c>
      <c r="J384">
        <v>40863</v>
      </c>
      <c r="K384">
        <v>40867</v>
      </c>
      <c r="L384">
        <v>16</v>
      </c>
      <c r="M384">
        <v>4</v>
      </c>
      <c r="N384">
        <v>1</v>
      </c>
    </row>
    <row r="385" spans="1:14">
      <c r="A385" t="s">
        <v>186</v>
      </c>
      <c r="B385" t="s">
        <v>404</v>
      </c>
      <c r="C385">
        <v>642351.31000000006</v>
      </c>
      <c r="D385">
        <v>1529391.47</v>
      </c>
      <c r="E385">
        <v>2.62</v>
      </c>
      <c r="F385">
        <v>2.74</v>
      </c>
      <c r="G385">
        <v>6</v>
      </c>
      <c r="H385">
        <v>-3.0000000000000027</v>
      </c>
      <c r="I385">
        <v>0</v>
      </c>
      <c r="J385">
        <v>40863</v>
      </c>
      <c r="K385">
        <v>40867</v>
      </c>
      <c r="L385">
        <v>16</v>
      </c>
      <c r="M385">
        <v>4</v>
      </c>
      <c r="N385">
        <v>1</v>
      </c>
    </row>
    <row r="386" spans="1:14">
      <c r="A386" t="s">
        <v>237</v>
      </c>
      <c r="B386" t="s">
        <v>226</v>
      </c>
      <c r="C386">
        <v>645833.16</v>
      </c>
      <c r="D386">
        <v>1520599.99</v>
      </c>
      <c r="E386">
        <v>1.5549999999999999</v>
      </c>
      <c r="F386">
        <v>1.7149999999999999</v>
      </c>
      <c r="G386">
        <v>6</v>
      </c>
      <c r="H386">
        <v>-3.9999999999999982</v>
      </c>
      <c r="I386">
        <v>0</v>
      </c>
      <c r="J386">
        <v>40863</v>
      </c>
      <c r="K386">
        <v>40867</v>
      </c>
      <c r="L386">
        <v>16</v>
      </c>
      <c r="M386">
        <v>4</v>
      </c>
      <c r="N386">
        <v>1</v>
      </c>
    </row>
    <row r="387" spans="1:14">
      <c r="A387" t="s">
        <v>188</v>
      </c>
      <c r="B387" t="s">
        <v>227</v>
      </c>
      <c r="C387">
        <v>653973.03</v>
      </c>
      <c r="D387">
        <v>1515642.52</v>
      </c>
      <c r="E387">
        <v>1.1399999999999999</v>
      </c>
      <c r="F387">
        <v>1.04</v>
      </c>
      <c r="G387">
        <v>1</v>
      </c>
      <c r="H387">
        <v>2.4999999999999964</v>
      </c>
      <c r="I387">
        <v>2</v>
      </c>
      <c r="J387">
        <v>40863</v>
      </c>
      <c r="K387">
        <v>40867</v>
      </c>
      <c r="L387">
        <v>16</v>
      </c>
      <c r="M387">
        <v>4</v>
      </c>
      <c r="N387">
        <v>2</v>
      </c>
    </row>
    <row r="388" spans="1:14">
      <c r="A388" t="s">
        <v>189</v>
      </c>
      <c r="B388" t="s">
        <v>228</v>
      </c>
      <c r="C388">
        <v>649159.31999999995</v>
      </c>
      <c r="D388">
        <v>1513890.33</v>
      </c>
      <c r="E388">
        <v>1.21</v>
      </c>
      <c r="F388">
        <v>1.25</v>
      </c>
      <c r="G388">
        <v>2</v>
      </c>
      <c r="H388">
        <v>-1.0000000000000009</v>
      </c>
      <c r="I388">
        <v>1</v>
      </c>
      <c r="J388">
        <v>40863</v>
      </c>
      <c r="K388">
        <v>40867</v>
      </c>
      <c r="L388">
        <v>16</v>
      </c>
      <c r="M388">
        <v>4</v>
      </c>
      <c r="N388">
        <v>2</v>
      </c>
    </row>
    <row r="389" spans="1:14">
      <c r="A389" t="s">
        <v>190</v>
      </c>
      <c r="B389" t="s">
        <v>229</v>
      </c>
      <c r="C389">
        <v>644256.9</v>
      </c>
      <c r="D389">
        <v>1512206.37</v>
      </c>
      <c r="E389">
        <v>1.41</v>
      </c>
      <c r="F389">
        <v>1.41</v>
      </c>
      <c r="G389">
        <v>6</v>
      </c>
      <c r="H389">
        <v>0</v>
      </c>
      <c r="I389">
        <v>1</v>
      </c>
      <c r="J389">
        <v>40863</v>
      </c>
      <c r="K389">
        <v>40867</v>
      </c>
      <c r="L389">
        <v>16</v>
      </c>
      <c r="M389">
        <v>4</v>
      </c>
      <c r="N389">
        <v>1</v>
      </c>
    </row>
    <row r="390" spans="1:14">
      <c r="A390" t="s">
        <v>187</v>
      </c>
      <c r="B390" t="s">
        <v>230</v>
      </c>
      <c r="C390">
        <v>653891.16</v>
      </c>
      <c r="D390">
        <v>1519501.64</v>
      </c>
      <c r="E390">
        <v>1.2</v>
      </c>
      <c r="F390">
        <v>1.2</v>
      </c>
      <c r="G390">
        <v>2</v>
      </c>
      <c r="H390">
        <v>0</v>
      </c>
      <c r="I390">
        <v>1</v>
      </c>
      <c r="J390">
        <v>40863</v>
      </c>
      <c r="K390">
        <v>40867</v>
      </c>
      <c r="L390">
        <v>16</v>
      </c>
      <c r="M390">
        <v>4</v>
      </c>
      <c r="N390">
        <v>2</v>
      </c>
    </row>
    <row r="391" spans="1:14">
      <c r="A391" t="s">
        <v>191</v>
      </c>
      <c r="B391" t="s">
        <v>231</v>
      </c>
      <c r="C391">
        <v>654175.62</v>
      </c>
      <c r="D391">
        <v>1501198.81</v>
      </c>
      <c r="E391">
        <v>0.93</v>
      </c>
      <c r="F391">
        <v>1</v>
      </c>
      <c r="G391">
        <v>5</v>
      </c>
      <c r="H391">
        <v>-1.7499999999999987</v>
      </c>
      <c r="I391">
        <v>0</v>
      </c>
      <c r="J391">
        <v>40863</v>
      </c>
      <c r="K391">
        <v>40867</v>
      </c>
      <c r="L391">
        <v>16</v>
      </c>
      <c r="M391">
        <v>4</v>
      </c>
      <c r="N391">
        <v>1</v>
      </c>
    </row>
    <row r="392" spans="1:14">
      <c r="A392" t="s">
        <v>192</v>
      </c>
      <c r="B392" t="s">
        <v>238</v>
      </c>
      <c r="C392">
        <v>650434.1</v>
      </c>
      <c r="D392">
        <v>1504752.75</v>
      </c>
      <c r="E392">
        <v>0.65</v>
      </c>
      <c r="F392">
        <v>0.68</v>
      </c>
      <c r="G392">
        <v>3</v>
      </c>
      <c r="H392">
        <v>-0.75000000000000067</v>
      </c>
      <c r="I392">
        <v>1</v>
      </c>
      <c r="J392">
        <v>40863</v>
      </c>
      <c r="K392">
        <v>40867</v>
      </c>
      <c r="L392">
        <v>16</v>
      </c>
      <c r="M392">
        <v>4</v>
      </c>
      <c r="N392">
        <v>1</v>
      </c>
    </row>
    <row r="393" spans="1:14">
      <c r="A393" t="s">
        <v>246</v>
      </c>
      <c r="B393" t="s">
        <v>247</v>
      </c>
      <c r="C393">
        <v>658423.97</v>
      </c>
      <c r="D393">
        <v>1519726.78</v>
      </c>
      <c r="E393">
        <v>1.27</v>
      </c>
      <c r="F393">
        <v>1.47</v>
      </c>
      <c r="G393">
        <v>6</v>
      </c>
      <c r="H393">
        <v>-4.9999999999999991</v>
      </c>
      <c r="I393">
        <v>0</v>
      </c>
      <c r="J393">
        <v>40863</v>
      </c>
      <c r="K393">
        <v>40867</v>
      </c>
      <c r="L393">
        <v>16</v>
      </c>
      <c r="M393">
        <v>4</v>
      </c>
      <c r="N39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46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46"/>
      <c r="B2" s="118" t="s">
        <v>102</v>
      </c>
      <c r="C2" s="119" t="s">
        <v>102</v>
      </c>
      <c r="D2" s="119" t="s">
        <v>102</v>
      </c>
      <c r="E2" s="119" t="s">
        <v>102</v>
      </c>
      <c r="F2" s="119" t="s">
        <v>102</v>
      </c>
      <c r="G2" s="119" t="s">
        <v>102</v>
      </c>
      <c r="H2" s="119" t="s">
        <v>102</v>
      </c>
      <c r="I2" s="119" t="s">
        <v>102</v>
      </c>
    </row>
    <row r="3" spans="1:9">
      <c r="A3" s="247"/>
      <c r="B3" s="60" t="s">
        <v>46</v>
      </c>
      <c r="C3" s="120" t="s">
        <v>46</v>
      </c>
      <c r="D3" s="120" t="s">
        <v>46</v>
      </c>
      <c r="E3" s="120" t="s">
        <v>46</v>
      </c>
      <c r="F3" s="120" t="s">
        <v>46</v>
      </c>
      <c r="G3" s="120" t="s">
        <v>46</v>
      </c>
      <c r="H3" s="120" t="s">
        <v>46</v>
      </c>
      <c r="I3" s="120" t="s">
        <v>46</v>
      </c>
    </row>
    <row r="4" spans="1:9">
      <c r="A4" s="121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1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1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1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1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1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1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1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1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1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1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1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1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1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1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1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1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1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1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1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1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1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1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1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1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1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1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1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1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1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1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1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1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1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1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1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1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1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1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1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1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1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1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1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1" t="s">
        <v>147</v>
      </c>
      <c r="B48" s="122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1" t="s">
        <v>148</v>
      </c>
      <c r="B49" s="122">
        <v>1454</v>
      </c>
      <c r="C49" s="123">
        <v>148</v>
      </c>
      <c r="D49" s="124">
        <v>180</v>
      </c>
      <c r="E49" s="125">
        <v>1565</v>
      </c>
      <c r="F49" s="125">
        <v>4632</v>
      </c>
      <c r="G49" s="124">
        <v>1365</v>
      </c>
      <c r="H49" s="125">
        <v>202</v>
      </c>
      <c r="I49" s="124">
        <v>3979</v>
      </c>
    </row>
    <row r="50" spans="1:9">
      <c r="A50" s="121" t="s">
        <v>149</v>
      </c>
      <c r="B50" s="122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1" t="s">
        <v>150</v>
      </c>
      <c r="B51" s="122"/>
      <c r="C51" s="62"/>
      <c r="D51" s="62"/>
      <c r="E51" s="61"/>
      <c r="F51" s="61"/>
      <c r="G51" s="62"/>
      <c r="H51" s="61"/>
      <c r="I51" s="62"/>
    </row>
    <row r="52" spans="1:9">
      <c r="A52" s="121" t="s">
        <v>151</v>
      </c>
      <c r="B52" s="122"/>
      <c r="C52" s="62"/>
      <c r="D52" s="62"/>
      <c r="E52" s="61"/>
      <c r="F52" s="61"/>
      <c r="G52" s="62"/>
      <c r="H52" s="61"/>
      <c r="I52" s="62"/>
    </row>
    <row r="53" spans="1:9">
      <c r="A53" s="126" t="s">
        <v>152</v>
      </c>
      <c r="B53" s="127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topLeftCell="A34" workbookViewId="0">
      <selection activeCell="B49" sqref="B49:B5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53" t="s">
        <v>47</v>
      </c>
      <c r="B1" s="255" t="s">
        <v>37</v>
      </c>
      <c r="C1" s="249" t="s">
        <v>154</v>
      </c>
      <c r="D1" s="250"/>
      <c r="E1" s="251" t="s">
        <v>92</v>
      </c>
      <c r="F1" s="252"/>
      <c r="G1" s="248" t="s">
        <v>95</v>
      </c>
      <c r="H1" s="248"/>
      <c r="I1" s="248"/>
      <c r="J1" s="248"/>
      <c r="K1" s="248"/>
      <c r="L1" s="248"/>
    </row>
    <row r="2" spans="1:12" ht="162.75">
      <c r="A2" s="254"/>
      <c r="B2" s="254"/>
      <c r="C2" s="130" t="s">
        <v>99</v>
      </c>
      <c r="D2" s="130" t="s">
        <v>155</v>
      </c>
      <c r="E2" s="102" t="s">
        <v>93</v>
      </c>
      <c r="F2" s="102" t="s">
        <v>94</v>
      </c>
      <c r="G2" s="103" t="s">
        <v>87</v>
      </c>
      <c r="H2" s="103" t="s">
        <v>86</v>
      </c>
      <c r="I2" s="102" t="s">
        <v>88</v>
      </c>
      <c r="J2" s="130" t="s">
        <v>156</v>
      </c>
      <c r="K2" s="130" t="s">
        <v>157</v>
      </c>
      <c r="L2" s="129" t="s">
        <v>153</v>
      </c>
    </row>
    <row r="3" spans="1:12" hidden="1">
      <c r="A3" s="101">
        <v>40820</v>
      </c>
      <c r="B3" s="96"/>
      <c r="C3" s="96"/>
      <c r="D3" s="96"/>
      <c r="E3" s="96">
        <v>5</v>
      </c>
      <c r="F3" s="96">
        <v>6</v>
      </c>
      <c r="G3" s="100"/>
      <c r="H3" s="100"/>
      <c r="I3" s="96"/>
      <c r="J3" s="96"/>
      <c r="K3" s="96"/>
      <c r="L3" s="113"/>
    </row>
    <row r="4" spans="1:12" hidden="1">
      <c r="A4" s="101">
        <v>40821</v>
      </c>
      <c r="B4" s="96"/>
      <c r="C4" s="96"/>
      <c r="D4" s="96"/>
      <c r="E4" s="96">
        <v>6</v>
      </c>
      <c r="F4" s="96">
        <v>6</v>
      </c>
      <c r="G4" s="100"/>
      <c r="H4" s="100"/>
      <c r="I4" s="96"/>
      <c r="J4" s="96"/>
      <c r="K4" s="96"/>
      <c r="L4" s="113"/>
    </row>
    <row r="5" spans="1:12" hidden="1">
      <c r="A5" s="101">
        <v>40822</v>
      </c>
      <c r="B5" s="96"/>
      <c r="C5" s="96"/>
      <c r="D5" s="96"/>
      <c r="E5" s="96">
        <v>14</v>
      </c>
      <c r="F5" s="96">
        <v>6</v>
      </c>
      <c r="G5" s="100"/>
      <c r="H5" s="100"/>
      <c r="I5" s="96"/>
      <c r="J5" s="96"/>
      <c r="K5" s="96"/>
      <c r="L5" s="113"/>
    </row>
    <row r="6" spans="1:12" hidden="1">
      <c r="A6" s="101">
        <v>40823</v>
      </c>
      <c r="B6" s="96"/>
      <c r="C6" s="96"/>
      <c r="D6" s="96"/>
      <c r="E6" s="96">
        <v>10</v>
      </c>
      <c r="F6" s="96">
        <v>6</v>
      </c>
      <c r="G6" s="100"/>
      <c r="H6" s="100"/>
      <c r="I6" s="96"/>
      <c r="J6" s="96"/>
      <c r="K6" s="96"/>
      <c r="L6" s="113"/>
    </row>
    <row r="7" spans="1:12" hidden="1">
      <c r="A7" s="101">
        <v>40824</v>
      </c>
      <c r="B7" s="96"/>
      <c r="C7" s="96"/>
      <c r="D7" s="96"/>
      <c r="E7" s="96">
        <v>10</v>
      </c>
      <c r="F7" s="96">
        <v>5</v>
      </c>
      <c r="G7" s="100"/>
      <c r="H7" s="100"/>
      <c r="I7" s="96"/>
      <c r="J7" s="96"/>
      <c r="K7" s="96"/>
      <c r="L7" s="113"/>
    </row>
    <row r="8" spans="1:12" hidden="1">
      <c r="A8" s="101">
        <v>40825</v>
      </c>
      <c r="B8" s="96"/>
      <c r="C8" s="96"/>
      <c r="D8" s="96"/>
      <c r="E8" s="96">
        <v>10</v>
      </c>
      <c r="F8" s="96">
        <v>5</v>
      </c>
      <c r="G8" s="100"/>
      <c r="H8" s="100"/>
      <c r="I8" s="96"/>
      <c r="J8" s="96"/>
      <c r="K8" s="96"/>
      <c r="L8" s="113"/>
    </row>
    <row r="9" spans="1:12" hidden="1">
      <c r="A9" s="101">
        <v>40826</v>
      </c>
      <c r="B9" s="96"/>
      <c r="C9" s="96"/>
      <c r="D9" s="96"/>
      <c r="E9" s="96">
        <v>9</v>
      </c>
      <c r="F9" s="96">
        <v>4</v>
      </c>
      <c r="G9" s="100">
        <f t="shared" ref="G9:G40" si="0">C9+E4+F6</f>
        <v>12</v>
      </c>
      <c r="H9" s="100"/>
      <c r="I9" s="96"/>
      <c r="J9" s="96"/>
      <c r="K9" s="96"/>
      <c r="L9" s="113"/>
    </row>
    <row r="10" spans="1:12" hidden="1">
      <c r="A10" s="101">
        <v>40827</v>
      </c>
      <c r="B10" s="96">
        <v>1</v>
      </c>
      <c r="C10" s="96"/>
      <c r="D10" s="96"/>
      <c r="E10" s="96">
        <v>9</v>
      </c>
      <c r="F10" s="96">
        <v>4</v>
      </c>
      <c r="G10" s="100">
        <f t="shared" si="0"/>
        <v>19</v>
      </c>
      <c r="H10" s="100">
        <f t="shared" ref="H10:H40" si="1">C10+E4+F6</f>
        <v>12</v>
      </c>
      <c r="I10" s="96"/>
      <c r="J10" s="96"/>
      <c r="K10" s="96"/>
      <c r="L10" s="113"/>
    </row>
    <row r="11" spans="1:12" hidden="1">
      <c r="A11" s="101">
        <v>40828</v>
      </c>
      <c r="B11" s="96">
        <v>1</v>
      </c>
      <c r="C11" s="96"/>
      <c r="D11" s="96"/>
      <c r="E11" s="96">
        <v>9</v>
      </c>
      <c r="F11" s="96">
        <v>3</v>
      </c>
      <c r="G11" s="100">
        <f t="shared" si="0"/>
        <v>15</v>
      </c>
      <c r="H11" s="100">
        <f t="shared" si="1"/>
        <v>19</v>
      </c>
      <c r="I11" s="100">
        <f>C11+E4+F6</f>
        <v>12</v>
      </c>
      <c r="J11" s="96"/>
      <c r="K11" s="96"/>
      <c r="L11" s="113"/>
    </row>
    <row r="12" spans="1:12" hidden="1">
      <c r="A12" s="101">
        <v>40829</v>
      </c>
      <c r="B12" s="113">
        <v>1</v>
      </c>
      <c r="C12" s="113"/>
      <c r="D12" s="113"/>
      <c r="E12" s="114">
        <v>8</v>
      </c>
      <c r="F12" s="114">
        <v>2</v>
      </c>
      <c r="G12" s="113">
        <f t="shared" si="0"/>
        <v>14</v>
      </c>
      <c r="H12" s="113">
        <f t="shared" si="1"/>
        <v>15</v>
      </c>
      <c r="I12" s="115">
        <f>C12+E5+F7+B12/2</f>
        <v>19.5</v>
      </c>
      <c r="J12" s="113">
        <f>C12+E4+F6+B12</f>
        <v>13</v>
      </c>
      <c r="K12" s="113" t="e">
        <f>C12+E2+F4+B12</f>
        <v>#VALUE!</v>
      </c>
      <c r="L12" s="113"/>
    </row>
    <row r="13" spans="1:12" hidden="1">
      <c r="A13" s="101">
        <v>40830</v>
      </c>
      <c r="B13" s="113">
        <v>1</v>
      </c>
      <c r="C13" s="113"/>
      <c r="D13" s="113"/>
      <c r="E13" s="116">
        <v>6</v>
      </c>
      <c r="F13" s="116">
        <v>2</v>
      </c>
      <c r="G13" s="113">
        <f t="shared" si="0"/>
        <v>14</v>
      </c>
      <c r="H13" s="113">
        <f t="shared" si="1"/>
        <v>14</v>
      </c>
      <c r="I13" s="115">
        <f t="shared" ref="I13:I40" si="2">C13+E6+F8+B13/2</f>
        <v>15.5</v>
      </c>
      <c r="J13" s="113">
        <f t="shared" ref="J13:J40" si="3">C13+E5+F7+B13</f>
        <v>20</v>
      </c>
      <c r="K13" s="113">
        <f>C13+E3+F5+B13</f>
        <v>12</v>
      </c>
      <c r="L13" s="113"/>
    </row>
    <row r="14" spans="1:12" hidden="1">
      <c r="A14" s="101">
        <v>40831</v>
      </c>
      <c r="B14" s="113">
        <v>2</v>
      </c>
      <c r="C14" s="113">
        <v>2</v>
      </c>
      <c r="D14" s="113"/>
      <c r="E14" s="116">
        <v>6</v>
      </c>
      <c r="F14" s="116">
        <v>2</v>
      </c>
      <c r="G14" s="113">
        <f t="shared" si="0"/>
        <v>14</v>
      </c>
      <c r="H14" s="113">
        <f t="shared" si="1"/>
        <v>16</v>
      </c>
      <c r="I14" s="115">
        <f t="shared" si="2"/>
        <v>17</v>
      </c>
      <c r="J14" s="113">
        <f t="shared" si="3"/>
        <v>19</v>
      </c>
      <c r="K14" s="113">
        <f>C14+E4+F6+B14</f>
        <v>16</v>
      </c>
      <c r="L14" s="113" t="e">
        <f>C14+E2+F6+B14</f>
        <v>#VALUE!</v>
      </c>
    </row>
    <row r="15" spans="1:12">
      <c r="A15" s="101">
        <v>40832</v>
      </c>
      <c r="B15" s="113">
        <v>3</v>
      </c>
      <c r="C15" s="113">
        <v>2</v>
      </c>
      <c r="D15" s="113"/>
      <c r="E15" s="116">
        <v>5</v>
      </c>
      <c r="F15" s="116">
        <v>2</v>
      </c>
      <c r="G15" s="113">
        <f t="shared" si="0"/>
        <v>13</v>
      </c>
      <c r="H15" s="113">
        <f t="shared" si="1"/>
        <v>14</v>
      </c>
      <c r="I15" s="115">
        <f t="shared" si="2"/>
        <v>17.5</v>
      </c>
      <c r="J15" s="113">
        <f t="shared" si="3"/>
        <v>19</v>
      </c>
      <c r="K15" s="113">
        <f t="shared" ref="K15:K20" si="4">C15+E5+F7+B15+D14</f>
        <v>24</v>
      </c>
      <c r="L15" s="115">
        <f>C15+E3+F7+B15*1.25+D12</f>
        <v>15.75</v>
      </c>
    </row>
    <row r="16" spans="1:12">
      <c r="A16" s="101">
        <v>40833</v>
      </c>
      <c r="B16" s="113">
        <v>3</v>
      </c>
      <c r="C16" s="113">
        <v>1</v>
      </c>
      <c r="D16" s="113"/>
      <c r="E16" s="116">
        <v>5</v>
      </c>
      <c r="F16" s="116">
        <v>2</v>
      </c>
      <c r="G16" s="113">
        <f t="shared" si="0"/>
        <v>12</v>
      </c>
      <c r="H16" s="113">
        <f t="shared" si="1"/>
        <v>12</v>
      </c>
      <c r="I16" s="115">
        <f t="shared" si="2"/>
        <v>14.5</v>
      </c>
      <c r="J16" s="113">
        <f t="shared" si="3"/>
        <v>18</v>
      </c>
      <c r="K16" s="113">
        <f t="shared" si="4"/>
        <v>19</v>
      </c>
      <c r="L16" s="115">
        <f t="shared" ref="L16:L40" si="5">C16+E4+F8+B16*1.25+D13</f>
        <v>15.75</v>
      </c>
    </row>
    <row r="17" spans="1:12">
      <c r="A17" s="101">
        <v>40834</v>
      </c>
      <c r="B17" s="113">
        <v>2</v>
      </c>
      <c r="C17" s="113">
        <v>1</v>
      </c>
      <c r="D17" s="113"/>
      <c r="E17" s="116">
        <v>5</v>
      </c>
      <c r="F17" s="116">
        <v>2</v>
      </c>
      <c r="G17" s="113">
        <f t="shared" si="0"/>
        <v>11</v>
      </c>
      <c r="H17" s="113">
        <f t="shared" si="1"/>
        <v>12</v>
      </c>
      <c r="I17" s="115">
        <f t="shared" si="2"/>
        <v>13</v>
      </c>
      <c r="J17" s="113">
        <f t="shared" si="3"/>
        <v>15</v>
      </c>
      <c r="K17" s="113">
        <f t="shared" si="4"/>
        <v>17</v>
      </c>
      <c r="L17" s="115">
        <f t="shared" si="5"/>
        <v>21.5</v>
      </c>
    </row>
    <row r="18" spans="1:12">
      <c r="A18" s="101">
        <v>40835</v>
      </c>
      <c r="B18" s="113">
        <v>1</v>
      </c>
      <c r="C18" s="113">
        <v>1</v>
      </c>
      <c r="D18" s="113">
        <v>1</v>
      </c>
      <c r="E18" s="116">
        <v>6</v>
      </c>
      <c r="F18" s="116">
        <v>1</v>
      </c>
      <c r="G18" s="113">
        <f t="shared" si="0"/>
        <v>9</v>
      </c>
      <c r="H18" s="113">
        <f t="shared" si="1"/>
        <v>11</v>
      </c>
      <c r="I18" s="115">
        <f t="shared" si="2"/>
        <v>12.5</v>
      </c>
      <c r="J18" s="113">
        <f t="shared" si="3"/>
        <v>13</v>
      </c>
      <c r="K18" s="113">
        <f t="shared" si="4"/>
        <v>16</v>
      </c>
      <c r="L18" s="115">
        <f t="shared" si="5"/>
        <v>16.25</v>
      </c>
    </row>
    <row r="19" spans="1:12">
      <c r="A19" s="101">
        <v>40836</v>
      </c>
      <c r="B19" s="113">
        <v>1</v>
      </c>
      <c r="C19" s="113">
        <v>1</v>
      </c>
      <c r="D19" s="113">
        <v>1</v>
      </c>
      <c r="E19" s="116">
        <v>6</v>
      </c>
      <c r="F19" s="116">
        <v>1</v>
      </c>
      <c r="G19" s="113">
        <f t="shared" si="0"/>
        <v>9</v>
      </c>
      <c r="H19" s="113">
        <f t="shared" si="1"/>
        <v>9</v>
      </c>
      <c r="I19" s="115">
        <f t="shared" si="2"/>
        <v>11.5</v>
      </c>
      <c r="J19" s="113">
        <f t="shared" si="3"/>
        <v>13</v>
      </c>
      <c r="K19" s="113">
        <f t="shared" si="4"/>
        <v>15</v>
      </c>
      <c r="L19" s="115">
        <f t="shared" si="5"/>
        <v>15.25</v>
      </c>
    </row>
    <row r="20" spans="1:12">
      <c r="A20" s="101">
        <v>40837</v>
      </c>
      <c r="B20" s="113"/>
      <c r="C20" s="113">
        <v>1</v>
      </c>
      <c r="D20" s="113">
        <v>2</v>
      </c>
      <c r="E20" s="132">
        <v>6</v>
      </c>
      <c r="F20" s="132">
        <v>1</v>
      </c>
      <c r="G20" s="113">
        <f t="shared" si="0"/>
        <v>8</v>
      </c>
      <c r="H20" s="113">
        <f t="shared" si="1"/>
        <v>9</v>
      </c>
      <c r="I20" s="115">
        <f t="shared" si="2"/>
        <v>9</v>
      </c>
      <c r="J20" s="113">
        <f t="shared" si="3"/>
        <v>11</v>
      </c>
      <c r="K20" s="113">
        <f t="shared" si="4"/>
        <v>13</v>
      </c>
      <c r="L20" s="115">
        <f t="shared" si="5"/>
        <v>13</v>
      </c>
    </row>
    <row r="21" spans="1:12">
      <c r="A21" s="101">
        <v>40838</v>
      </c>
      <c r="B21" s="113"/>
      <c r="C21" s="113">
        <v>1</v>
      </c>
      <c r="D21" s="113">
        <v>2</v>
      </c>
      <c r="E21" s="132">
        <v>6</v>
      </c>
      <c r="F21" s="132">
        <v>1</v>
      </c>
      <c r="G21" s="113">
        <f t="shared" si="0"/>
        <v>7</v>
      </c>
      <c r="H21" s="113">
        <f t="shared" si="1"/>
        <v>8</v>
      </c>
      <c r="I21" s="115">
        <f t="shared" si="2"/>
        <v>9</v>
      </c>
      <c r="J21" s="113">
        <f t="shared" si="3"/>
        <v>9</v>
      </c>
      <c r="K21" s="113">
        <f t="shared" ref="K21:K40" si="6">C21+E11+F13+B21+D20</f>
        <v>14</v>
      </c>
      <c r="L21" s="115">
        <f t="shared" si="5"/>
        <v>13</v>
      </c>
    </row>
    <row r="22" spans="1:12">
      <c r="A22" s="101">
        <v>40839</v>
      </c>
      <c r="B22" s="113"/>
      <c r="C22" s="113">
        <v>1</v>
      </c>
      <c r="D22" s="113">
        <v>1</v>
      </c>
      <c r="E22" s="132">
        <v>6</v>
      </c>
      <c r="F22" s="132">
        <v>1</v>
      </c>
      <c r="G22" s="113">
        <f t="shared" si="0"/>
        <v>7</v>
      </c>
      <c r="H22" s="113">
        <f t="shared" si="1"/>
        <v>7</v>
      </c>
      <c r="I22" s="115">
        <f t="shared" si="2"/>
        <v>8</v>
      </c>
      <c r="J22" s="113">
        <f t="shared" si="3"/>
        <v>9</v>
      </c>
      <c r="K22" s="113">
        <f t="shared" si="6"/>
        <v>13</v>
      </c>
      <c r="L22" s="115">
        <f t="shared" si="5"/>
        <v>13</v>
      </c>
    </row>
    <row r="23" spans="1:12">
      <c r="A23" s="101">
        <v>40840</v>
      </c>
      <c r="B23" s="113">
        <v>1</v>
      </c>
      <c r="C23" s="113">
        <v>1</v>
      </c>
      <c r="D23" s="113">
        <v>1</v>
      </c>
      <c r="E23" s="132">
        <v>6</v>
      </c>
      <c r="F23" s="132">
        <v>1</v>
      </c>
      <c r="G23" s="113">
        <f t="shared" si="0"/>
        <v>8</v>
      </c>
      <c r="H23" s="113">
        <f t="shared" si="1"/>
        <v>7</v>
      </c>
      <c r="I23" s="115">
        <f t="shared" si="2"/>
        <v>7.5</v>
      </c>
      <c r="J23" s="113">
        <f t="shared" si="3"/>
        <v>9</v>
      </c>
      <c r="K23" s="113">
        <f t="shared" si="6"/>
        <v>11</v>
      </c>
      <c r="L23" s="115">
        <f t="shared" si="5"/>
        <v>15.25</v>
      </c>
    </row>
    <row r="24" spans="1:12">
      <c r="A24" s="101">
        <v>40841</v>
      </c>
      <c r="B24" s="113">
        <v>1</v>
      </c>
      <c r="C24" s="113">
        <v>2</v>
      </c>
      <c r="D24" s="113">
        <v>1</v>
      </c>
      <c r="E24" s="132">
        <v>6</v>
      </c>
      <c r="F24" s="132">
        <v>1</v>
      </c>
      <c r="G24" s="113">
        <f t="shared" si="0"/>
        <v>9</v>
      </c>
      <c r="H24" s="113">
        <f t="shared" si="1"/>
        <v>9</v>
      </c>
      <c r="I24" s="115">
        <f t="shared" si="2"/>
        <v>8.5</v>
      </c>
      <c r="J24" s="113">
        <f t="shared" si="3"/>
        <v>9</v>
      </c>
      <c r="K24" s="113">
        <f t="shared" si="6"/>
        <v>12</v>
      </c>
      <c r="L24" s="115">
        <f t="shared" si="5"/>
        <v>15.25</v>
      </c>
    </row>
    <row r="25" spans="1:12">
      <c r="A25" s="133">
        <v>40842</v>
      </c>
      <c r="B25" s="100">
        <v>2</v>
      </c>
      <c r="C25" s="100">
        <v>2</v>
      </c>
      <c r="D25" s="100">
        <v>1</v>
      </c>
      <c r="E25" s="134">
        <v>6</v>
      </c>
      <c r="F25" s="134">
        <v>1</v>
      </c>
      <c r="G25" s="100">
        <f t="shared" si="0"/>
        <v>9</v>
      </c>
      <c r="H25" s="100">
        <f t="shared" si="1"/>
        <v>9</v>
      </c>
      <c r="I25" s="109">
        <f t="shared" si="2"/>
        <v>10</v>
      </c>
      <c r="J25" s="100">
        <f t="shared" si="3"/>
        <v>10</v>
      </c>
      <c r="K25" s="113">
        <f t="shared" si="6"/>
        <v>12</v>
      </c>
      <c r="L25" s="115">
        <f t="shared" si="5"/>
        <v>13.5</v>
      </c>
    </row>
    <row r="26" spans="1:12">
      <c r="A26" s="101">
        <v>40843</v>
      </c>
      <c r="B26" s="100">
        <v>3</v>
      </c>
      <c r="C26" s="100">
        <v>2</v>
      </c>
      <c r="D26" s="100">
        <v>1</v>
      </c>
      <c r="E26" s="134">
        <v>5</v>
      </c>
      <c r="F26" s="134">
        <v>2</v>
      </c>
      <c r="G26" s="100">
        <f t="shared" si="0"/>
        <v>9</v>
      </c>
      <c r="H26" s="100">
        <f t="shared" si="1"/>
        <v>9</v>
      </c>
      <c r="I26" s="109">
        <f t="shared" si="2"/>
        <v>10.5</v>
      </c>
      <c r="J26" s="100">
        <f t="shared" si="3"/>
        <v>12</v>
      </c>
      <c r="K26" s="113">
        <f t="shared" si="6"/>
        <v>12</v>
      </c>
      <c r="L26" s="115">
        <f t="shared" si="5"/>
        <v>13.75</v>
      </c>
    </row>
    <row r="27" spans="1:12">
      <c r="A27" s="101">
        <v>40844</v>
      </c>
      <c r="B27" s="100">
        <v>4</v>
      </c>
      <c r="C27" s="100">
        <v>1</v>
      </c>
      <c r="D27" s="100">
        <v>1</v>
      </c>
      <c r="E27" s="134">
        <v>4</v>
      </c>
      <c r="F27" s="134">
        <v>2</v>
      </c>
      <c r="G27" s="100">
        <f t="shared" si="0"/>
        <v>8</v>
      </c>
      <c r="H27" s="100">
        <f t="shared" si="1"/>
        <v>8</v>
      </c>
      <c r="I27" s="109">
        <f t="shared" si="2"/>
        <v>10</v>
      </c>
      <c r="J27" s="100">
        <f t="shared" si="3"/>
        <v>12</v>
      </c>
      <c r="K27" s="113">
        <f t="shared" si="6"/>
        <v>12</v>
      </c>
      <c r="L27" s="115">
        <f t="shared" si="5"/>
        <v>13</v>
      </c>
    </row>
    <row r="28" spans="1:12">
      <c r="A28" s="101">
        <v>40845</v>
      </c>
      <c r="B28" s="100">
        <v>4</v>
      </c>
      <c r="C28" s="100">
        <v>1</v>
      </c>
      <c r="D28" s="100">
        <v>1</v>
      </c>
      <c r="E28" s="134">
        <v>4</v>
      </c>
      <c r="F28" s="134">
        <v>2</v>
      </c>
      <c r="G28" s="100">
        <f t="shared" si="0"/>
        <v>8</v>
      </c>
      <c r="H28" s="100">
        <f t="shared" si="1"/>
        <v>8</v>
      </c>
      <c r="I28" s="109">
        <f t="shared" si="2"/>
        <v>10</v>
      </c>
      <c r="J28" s="100">
        <f t="shared" si="3"/>
        <v>12</v>
      </c>
      <c r="K28" s="113">
        <f t="shared" si="6"/>
        <v>13</v>
      </c>
      <c r="L28" s="115">
        <f t="shared" si="5"/>
        <v>13</v>
      </c>
    </row>
    <row r="29" spans="1:12">
      <c r="A29" s="101">
        <v>40846</v>
      </c>
      <c r="B29" s="100">
        <v>3</v>
      </c>
      <c r="C29" s="100">
        <v>1</v>
      </c>
      <c r="D29" s="100">
        <v>1</v>
      </c>
      <c r="E29" s="134">
        <v>4</v>
      </c>
      <c r="F29" s="134">
        <v>2</v>
      </c>
      <c r="G29" s="100">
        <f t="shared" si="0"/>
        <v>9</v>
      </c>
      <c r="H29" s="100">
        <f t="shared" si="1"/>
        <v>8</v>
      </c>
      <c r="I29" s="109">
        <f t="shared" si="2"/>
        <v>9.5</v>
      </c>
      <c r="J29" s="100">
        <f t="shared" si="3"/>
        <v>11</v>
      </c>
      <c r="K29" s="113">
        <f t="shared" si="6"/>
        <v>12</v>
      </c>
      <c r="L29" s="115">
        <f t="shared" si="5"/>
        <v>11.75</v>
      </c>
    </row>
    <row r="30" spans="1:12">
      <c r="A30" s="101">
        <v>40847</v>
      </c>
      <c r="B30" s="113">
        <v>3</v>
      </c>
      <c r="C30" s="113"/>
      <c r="D30" s="100">
        <v>2</v>
      </c>
      <c r="E30" s="132">
        <v>3</v>
      </c>
      <c r="F30" s="134">
        <v>2</v>
      </c>
      <c r="G30" s="100">
        <f t="shared" si="0"/>
        <v>8</v>
      </c>
      <c r="H30" s="100">
        <f t="shared" si="1"/>
        <v>8</v>
      </c>
      <c r="I30" s="109">
        <f t="shared" si="2"/>
        <v>8.5</v>
      </c>
      <c r="J30" s="100">
        <f t="shared" si="3"/>
        <v>10</v>
      </c>
      <c r="K30" s="113">
        <f t="shared" si="6"/>
        <v>11</v>
      </c>
      <c r="L30" s="115">
        <f t="shared" si="5"/>
        <v>11.75</v>
      </c>
    </row>
    <row r="31" spans="1:12">
      <c r="A31" s="98">
        <v>40848</v>
      </c>
      <c r="B31" s="113">
        <v>2</v>
      </c>
      <c r="C31" s="113"/>
      <c r="D31" s="100">
        <v>3</v>
      </c>
      <c r="E31" s="132">
        <v>3</v>
      </c>
      <c r="F31" s="134">
        <v>2</v>
      </c>
      <c r="G31" s="97">
        <f t="shared" si="0"/>
        <v>7</v>
      </c>
      <c r="H31" s="97">
        <f t="shared" si="1"/>
        <v>8</v>
      </c>
      <c r="I31" s="109">
        <f t="shared" si="2"/>
        <v>9</v>
      </c>
      <c r="J31" s="100">
        <f t="shared" si="3"/>
        <v>9</v>
      </c>
      <c r="K31" s="113">
        <f t="shared" si="6"/>
        <v>11</v>
      </c>
      <c r="L31" s="115">
        <f t="shared" si="5"/>
        <v>10.5</v>
      </c>
    </row>
    <row r="32" spans="1:12">
      <c r="A32" s="98">
        <v>40849</v>
      </c>
      <c r="B32" s="113">
        <v>1</v>
      </c>
      <c r="C32" s="113"/>
      <c r="D32" s="100">
        <v>3</v>
      </c>
      <c r="E32" s="132">
        <v>3</v>
      </c>
      <c r="F32" s="134">
        <v>2</v>
      </c>
      <c r="G32" s="97">
        <f t="shared" si="0"/>
        <v>6</v>
      </c>
      <c r="H32" s="97">
        <f t="shared" si="1"/>
        <v>7</v>
      </c>
      <c r="I32" s="109">
        <f t="shared" si="2"/>
        <v>8.5</v>
      </c>
      <c r="J32" s="100">
        <f t="shared" si="3"/>
        <v>9</v>
      </c>
      <c r="K32" s="113">
        <f t="shared" si="6"/>
        <v>11</v>
      </c>
      <c r="L32" s="115">
        <f t="shared" si="5"/>
        <v>9.25</v>
      </c>
    </row>
    <row r="33" spans="1:12">
      <c r="A33" s="98">
        <v>40850</v>
      </c>
      <c r="B33" s="113">
        <v>1</v>
      </c>
      <c r="C33" s="113"/>
      <c r="D33" s="100">
        <v>3</v>
      </c>
      <c r="E33" s="132">
        <v>3</v>
      </c>
      <c r="F33" s="134">
        <v>2</v>
      </c>
      <c r="G33" s="97">
        <f t="shared" si="0"/>
        <v>6</v>
      </c>
      <c r="H33" s="97">
        <f t="shared" si="1"/>
        <v>6</v>
      </c>
      <c r="I33" s="109">
        <f t="shared" si="2"/>
        <v>7.5</v>
      </c>
      <c r="J33" s="100">
        <f t="shared" si="3"/>
        <v>9</v>
      </c>
      <c r="K33" s="113">
        <f t="shared" si="6"/>
        <v>11</v>
      </c>
      <c r="L33" s="115">
        <f t="shared" si="5"/>
        <v>10.25</v>
      </c>
    </row>
    <row r="34" spans="1:12">
      <c r="A34" s="98">
        <v>40851</v>
      </c>
      <c r="B34" s="113"/>
      <c r="C34" s="113"/>
      <c r="D34" s="100">
        <v>3</v>
      </c>
      <c r="E34" s="132">
        <v>3</v>
      </c>
      <c r="F34" s="134">
        <v>2</v>
      </c>
      <c r="G34" s="97">
        <f t="shared" si="0"/>
        <v>6</v>
      </c>
      <c r="H34" s="97">
        <f t="shared" si="1"/>
        <v>6</v>
      </c>
      <c r="I34" s="109">
        <f t="shared" si="2"/>
        <v>6</v>
      </c>
      <c r="J34" s="100">
        <f t="shared" si="3"/>
        <v>7</v>
      </c>
      <c r="K34" s="113">
        <f t="shared" si="6"/>
        <v>11</v>
      </c>
      <c r="L34" s="115">
        <f t="shared" si="5"/>
        <v>11</v>
      </c>
    </row>
    <row r="35" spans="1:12">
      <c r="A35" s="98">
        <v>40852</v>
      </c>
      <c r="B35" s="113"/>
      <c r="C35" s="113"/>
      <c r="D35" s="100">
        <v>3</v>
      </c>
      <c r="E35" s="132">
        <v>3</v>
      </c>
      <c r="F35" s="134">
        <v>2</v>
      </c>
      <c r="G35" s="97">
        <f t="shared" si="0"/>
        <v>5</v>
      </c>
      <c r="H35" s="97">
        <f t="shared" si="1"/>
        <v>6</v>
      </c>
      <c r="I35" s="109">
        <f t="shared" si="2"/>
        <v>6</v>
      </c>
      <c r="J35" s="100">
        <f t="shared" si="3"/>
        <v>6</v>
      </c>
      <c r="K35" s="113">
        <f t="shared" si="6"/>
        <v>11</v>
      </c>
      <c r="L35" s="115">
        <f t="shared" si="5"/>
        <v>11</v>
      </c>
    </row>
    <row r="36" spans="1:12">
      <c r="A36" s="98">
        <v>40853</v>
      </c>
      <c r="B36" s="113"/>
      <c r="C36" s="113"/>
      <c r="D36" s="100">
        <v>3</v>
      </c>
      <c r="E36" s="132">
        <v>3</v>
      </c>
      <c r="F36" s="134">
        <v>2</v>
      </c>
      <c r="G36" s="97">
        <f t="shared" si="0"/>
        <v>5</v>
      </c>
      <c r="H36" s="97">
        <f t="shared" si="1"/>
        <v>5</v>
      </c>
      <c r="I36" s="109">
        <f t="shared" si="2"/>
        <v>6</v>
      </c>
      <c r="J36" s="100">
        <f t="shared" si="3"/>
        <v>6</v>
      </c>
      <c r="K36" s="113">
        <f t="shared" si="6"/>
        <v>10</v>
      </c>
      <c r="L36" s="115">
        <f t="shared" si="5"/>
        <v>11</v>
      </c>
    </row>
    <row r="37" spans="1:12">
      <c r="A37" s="98">
        <v>40854</v>
      </c>
      <c r="B37" s="97"/>
      <c r="C37" s="113"/>
      <c r="D37" s="100">
        <v>3</v>
      </c>
      <c r="E37" s="132">
        <v>3</v>
      </c>
      <c r="F37" s="134">
        <v>2</v>
      </c>
      <c r="G37" s="97">
        <f t="shared" si="0"/>
        <v>5</v>
      </c>
      <c r="H37" s="97">
        <f t="shared" si="1"/>
        <v>5</v>
      </c>
      <c r="I37" s="109">
        <f t="shared" si="2"/>
        <v>5</v>
      </c>
      <c r="J37" s="100">
        <f t="shared" si="3"/>
        <v>6</v>
      </c>
      <c r="K37" s="113">
        <f t="shared" si="6"/>
        <v>9</v>
      </c>
      <c r="L37" s="115">
        <f t="shared" si="5"/>
        <v>11</v>
      </c>
    </row>
    <row r="38" spans="1:12">
      <c r="A38" s="98">
        <v>40855</v>
      </c>
      <c r="B38" s="97"/>
      <c r="C38" s="113"/>
      <c r="D38" s="100">
        <v>3</v>
      </c>
      <c r="E38" s="132">
        <v>3</v>
      </c>
      <c r="F38" s="134">
        <v>2</v>
      </c>
      <c r="G38" s="97">
        <f t="shared" si="0"/>
        <v>5</v>
      </c>
      <c r="H38" s="97">
        <f t="shared" si="1"/>
        <v>5</v>
      </c>
      <c r="I38" s="109">
        <f t="shared" si="2"/>
        <v>5</v>
      </c>
      <c r="J38" s="100">
        <f t="shared" si="3"/>
        <v>5</v>
      </c>
      <c r="K38" s="113">
        <f t="shared" si="6"/>
        <v>9</v>
      </c>
      <c r="L38" s="115">
        <f t="shared" si="5"/>
        <v>10</v>
      </c>
    </row>
    <row r="39" spans="1:12">
      <c r="A39" s="98">
        <v>40856</v>
      </c>
      <c r="B39" s="97"/>
      <c r="C39" s="113"/>
      <c r="D39" s="100">
        <v>3</v>
      </c>
      <c r="E39" s="132">
        <v>3</v>
      </c>
      <c r="F39" s="134">
        <v>2</v>
      </c>
      <c r="G39" s="97">
        <f t="shared" si="0"/>
        <v>5</v>
      </c>
      <c r="H39" s="97">
        <f t="shared" si="1"/>
        <v>5</v>
      </c>
      <c r="I39" s="109">
        <f t="shared" si="2"/>
        <v>5</v>
      </c>
      <c r="J39" s="100">
        <f>C39+E31+F33+B39</f>
        <v>5</v>
      </c>
      <c r="K39" s="113">
        <f t="shared" si="6"/>
        <v>9</v>
      </c>
      <c r="L39" s="115">
        <f t="shared" si="5"/>
        <v>9</v>
      </c>
    </row>
    <row r="40" spans="1:12">
      <c r="A40" s="98">
        <v>40857</v>
      </c>
      <c r="B40" s="97"/>
      <c r="C40" s="113"/>
      <c r="D40" s="100">
        <v>3</v>
      </c>
      <c r="E40" s="132">
        <v>3</v>
      </c>
      <c r="F40" s="134">
        <v>2</v>
      </c>
      <c r="G40" s="97">
        <f t="shared" si="0"/>
        <v>5</v>
      </c>
      <c r="H40" s="97">
        <f t="shared" si="1"/>
        <v>5</v>
      </c>
      <c r="I40" s="109">
        <f t="shared" si="2"/>
        <v>5</v>
      </c>
      <c r="J40" s="100">
        <f t="shared" si="3"/>
        <v>5</v>
      </c>
      <c r="K40" s="113">
        <f t="shared" si="6"/>
        <v>8</v>
      </c>
      <c r="L40" s="115">
        <f t="shared" si="5"/>
        <v>9</v>
      </c>
    </row>
    <row r="41" spans="1:12">
      <c r="A41" s="98">
        <v>40858</v>
      </c>
      <c r="B41" s="97">
        <v>1</v>
      </c>
      <c r="C41" s="113"/>
      <c r="D41" s="100">
        <v>3</v>
      </c>
      <c r="E41" s="132">
        <v>3</v>
      </c>
      <c r="F41" s="134">
        <v>1</v>
      </c>
      <c r="G41" s="97">
        <f>C41+E36+F38</f>
        <v>5</v>
      </c>
      <c r="H41" s="97">
        <f>C41+E35+F37</f>
        <v>5</v>
      </c>
      <c r="I41" s="109">
        <f>C41+E34+F36+B41/2</f>
        <v>5.5</v>
      </c>
      <c r="J41" s="100">
        <f>C41+E33+F35+B41</f>
        <v>6</v>
      </c>
      <c r="K41" s="113">
        <f>C41+E31+F33+B41+D40</f>
        <v>9</v>
      </c>
      <c r="L41" s="115">
        <f>C41+E29+F33+B41*1.25+D38</f>
        <v>10.25</v>
      </c>
    </row>
    <row r="42" spans="1:12">
      <c r="A42" s="98">
        <v>40859</v>
      </c>
      <c r="B42" s="97">
        <v>2</v>
      </c>
      <c r="C42" s="113"/>
      <c r="D42" s="100">
        <v>3</v>
      </c>
      <c r="E42" s="132">
        <v>3</v>
      </c>
      <c r="F42" s="134">
        <v>1</v>
      </c>
      <c r="G42" s="97">
        <f>C42+E37+F39</f>
        <v>5</v>
      </c>
      <c r="H42" s="97">
        <f>C42+E36+F38</f>
        <v>5</v>
      </c>
      <c r="I42" s="109">
        <f>C42+E35+F37+B42/2</f>
        <v>6</v>
      </c>
      <c r="J42" s="100">
        <f>C42+E34+F36+B42</f>
        <v>7</v>
      </c>
      <c r="K42" s="113">
        <f>C42+E32+F34+B42+D41</f>
        <v>10</v>
      </c>
      <c r="L42" s="115">
        <f>C42+E30+F34+B42*1.25+D39</f>
        <v>10.5</v>
      </c>
    </row>
    <row r="43" spans="1:12">
      <c r="A43" s="98">
        <v>40860</v>
      </c>
      <c r="B43" s="97">
        <v>3</v>
      </c>
      <c r="C43" s="113"/>
      <c r="D43" s="100">
        <v>3</v>
      </c>
      <c r="E43" s="132">
        <v>3</v>
      </c>
      <c r="F43" s="134">
        <v>2</v>
      </c>
      <c r="G43" s="97">
        <f>C43+E38+F40</f>
        <v>5</v>
      </c>
      <c r="H43" s="97">
        <f>C43+E37+F39</f>
        <v>5</v>
      </c>
      <c r="I43" s="109">
        <f>C43+E36+F38+B43/2</f>
        <v>6.5</v>
      </c>
      <c r="J43" s="100">
        <f>C43+E35+F37+B43</f>
        <v>8</v>
      </c>
      <c r="K43" s="113">
        <f>C43+E33+F35+B43+D42</f>
        <v>11</v>
      </c>
      <c r="L43" s="115">
        <f>C43+E31+F35+B43*1.25+D40</f>
        <v>11.75</v>
      </c>
    </row>
    <row r="44" spans="1:12">
      <c r="A44" s="98">
        <v>40861</v>
      </c>
      <c r="B44" s="135">
        <v>2</v>
      </c>
      <c r="C44" s="113"/>
      <c r="D44" s="100">
        <v>3</v>
      </c>
      <c r="E44" s="132">
        <v>3</v>
      </c>
      <c r="F44" s="134">
        <v>2</v>
      </c>
      <c r="G44" s="97">
        <f>C44+E39+F41</f>
        <v>4</v>
      </c>
      <c r="H44" s="97">
        <f>C44+E38+F40</f>
        <v>5</v>
      </c>
      <c r="I44" s="109">
        <f>C44+E37+F39+B44/2</f>
        <v>6</v>
      </c>
      <c r="J44" s="100">
        <f>C44+E36+F38+B44</f>
        <v>7</v>
      </c>
      <c r="K44" s="113">
        <f>C44+E34+F36+B44+D43</f>
        <v>10</v>
      </c>
      <c r="L44" s="115">
        <f>C44+E32+F36+B44*1.25+D41</f>
        <v>10.5</v>
      </c>
    </row>
    <row r="45" spans="1:12">
      <c r="A45" s="98">
        <v>40862</v>
      </c>
      <c r="B45" s="135">
        <v>2</v>
      </c>
      <c r="C45" s="113"/>
      <c r="D45" s="100">
        <v>3</v>
      </c>
      <c r="E45" s="132">
        <v>2</v>
      </c>
      <c r="F45" s="134">
        <v>2</v>
      </c>
      <c r="G45" s="97">
        <f>C45+E40+F42</f>
        <v>4</v>
      </c>
      <c r="H45" s="97">
        <f>C45+E39+F41</f>
        <v>4</v>
      </c>
      <c r="I45" s="109">
        <f>C45+E38+F40+B45/2</f>
        <v>6</v>
      </c>
      <c r="J45" s="100">
        <f>C45+E37+F39+B45</f>
        <v>7</v>
      </c>
      <c r="K45" s="113">
        <f>C45+E35+F37+B45+D44</f>
        <v>10</v>
      </c>
      <c r="L45" s="115">
        <f>C45+E33+F37+B45*1.25+D42</f>
        <v>10.5</v>
      </c>
    </row>
    <row r="46" spans="1:12">
      <c r="A46" s="98">
        <v>40863</v>
      </c>
      <c r="B46" s="97">
        <v>1.3333333333333299</v>
      </c>
      <c r="C46" s="113"/>
      <c r="D46" s="100">
        <v>3</v>
      </c>
      <c r="E46" s="132">
        <v>2</v>
      </c>
      <c r="F46" s="134">
        <v>2</v>
      </c>
      <c r="G46" s="97">
        <f t="shared" ref="G46:G55" si="7">C46+E41+F43</f>
        <v>5</v>
      </c>
      <c r="H46" s="97">
        <f t="shared" ref="H46:H55" si="8">C46+E40+F42</f>
        <v>4</v>
      </c>
      <c r="I46" s="109">
        <f t="shared" ref="I46:I55" si="9">C46+E39+F41+B46/2</f>
        <v>4.6666666666666652</v>
      </c>
      <c r="J46" s="100">
        <f t="shared" ref="J46:J55" si="10">C46+E38+F40+B46</f>
        <v>6.3333333333333304</v>
      </c>
      <c r="K46" s="113">
        <f t="shared" ref="K46:K55" si="11">C46+E36+F38+B46+D45</f>
        <v>9.3333333333333304</v>
      </c>
      <c r="L46" s="115">
        <f t="shared" ref="L46:L55" si="12">C46+E34+F38+B46*1.25+D43</f>
        <v>9.6666666666666625</v>
      </c>
    </row>
    <row r="47" spans="1:12">
      <c r="A47" s="98">
        <v>40864</v>
      </c>
      <c r="B47" s="135">
        <v>0.83333333333333304</v>
      </c>
      <c r="C47" s="113"/>
      <c r="D47" s="100">
        <v>3</v>
      </c>
      <c r="E47" s="132">
        <v>2</v>
      </c>
      <c r="F47" s="134">
        <v>2</v>
      </c>
      <c r="G47" s="97">
        <f t="shared" si="7"/>
        <v>5</v>
      </c>
      <c r="H47" s="97">
        <f t="shared" si="8"/>
        <v>5</v>
      </c>
      <c r="I47" s="109">
        <f t="shared" si="9"/>
        <v>4.4166666666666661</v>
      </c>
      <c r="J47" s="100">
        <f t="shared" si="10"/>
        <v>4.833333333333333</v>
      </c>
      <c r="K47" s="113">
        <f t="shared" si="11"/>
        <v>8.8333333333333321</v>
      </c>
      <c r="L47" s="115">
        <f t="shared" si="12"/>
        <v>9.0416666666666661</v>
      </c>
    </row>
    <row r="48" spans="1:12">
      <c r="A48" s="98">
        <v>40865</v>
      </c>
      <c r="B48" s="135">
        <v>0.33333333333333298</v>
      </c>
      <c r="C48" s="113"/>
      <c r="D48" s="100">
        <v>3</v>
      </c>
      <c r="E48" s="132">
        <v>2</v>
      </c>
      <c r="F48" s="134">
        <v>2</v>
      </c>
      <c r="G48" s="97">
        <f t="shared" si="7"/>
        <v>5</v>
      </c>
      <c r="H48" s="97">
        <f t="shared" si="8"/>
        <v>5</v>
      </c>
      <c r="I48" s="109">
        <f t="shared" si="9"/>
        <v>5.1666666666666661</v>
      </c>
      <c r="J48" s="100">
        <f t="shared" si="10"/>
        <v>4.333333333333333</v>
      </c>
      <c r="K48" s="113">
        <f t="shared" si="11"/>
        <v>8.3333333333333321</v>
      </c>
      <c r="L48" s="115">
        <f t="shared" si="12"/>
        <v>8.4166666666666661</v>
      </c>
    </row>
    <row r="49" spans="1:12">
      <c r="A49" s="98">
        <v>40866</v>
      </c>
      <c r="B49" s="97"/>
      <c r="C49" s="113"/>
      <c r="D49" s="100">
        <v>3</v>
      </c>
      <c r="E49" s="117">
        <v>6</v>
      </c>
      <c r="F49" s="111">
        <v>2</v>
      </c>
      <c r="G49" s="97">
        <f t="shared" si="7"/>
        <v>5</v>
      </c>
      <c r="H49" s="97">
        <f t="shared" si="8"/>
        <v>5</v>
      </c>
      <c r="I49" s="109">
        <f t="shared" si="9"/>
        <v>5</v>
      </c>
      <c r="J49" s="100">
        <f t="shared" si="10"/>
        <v>5</v>
      </c>
      <c r="K49" s="113">
        <f t="shared" si="11"/>
        <v>7</v>
      </c>
      <c r="L49" s="115">
        <f t="shared" si="12"/>
        <v>7</v>
      </c>
    </row>
    <row r="50" spans="1:12">
      <c r="A50" s="98">
        <v>40867</v>
      </c>
      <c r="B50" s="135"/>
      <c r="C50" s="113"/>
      <c r="D50" s="100">
        <v>3</v>
      </c>
      <c r="E50" s="117">
        <v>6</v>
      </c>
      <c r="F50" s="111">
        <v>2</v>
      </c>
      <c r="G50" s="97">
        <f t="shared" si="7"/>
        <v>4</v>
      </c>
      <c r="H50" s="97">
        <f t="shared" si="8"/>
        <v>5</v>
      </c>
      <c r="I50" s="109">
        <f t="shared" si="9"/>
        <v>5</v>
      </c>
      <c r="J50" s="100">
        <f t="shared" si="10"/>
        <v>5</v>
      </c>
      <c r="K50" s="113">
        <f t="shared" si="11"/>
        <v>7</v>
      </c>
      <c r="L50" s="115">
        <f t="shared" si="12"/>
        <v>7</v>
      </c>
    </row>
    <row r="51" spans="1:12">
      <c r="A51" s="98">
        <v>40868</v>
      </c>
      <c r="B51" s="135"/>
      <c r="C51" s="113"/>
      <c r="D51" s="100">
        <v>3</v>
      </c>
      <c r="E51" s="117">
        <v>6</v>
      </c>
      <c r="F51" s="111">
        <v>2</v>
      </c>
      <c r="G51" s="97">
        <f t="shared" si="7"/>
        <v>4</v>
      </c>
      <c r="H51" s="97">
        <f t="shared" si="8"/>
        <v>4</v>
      </c>
      <c r="I51" s="109">
        <f t="shared" si="9"/>
        <v>5</v>
      </c>
      <c r="J51" s="100">
        <f t="shared" si="10"/>
        <v>5</v>
      </c>
      <c r="K51" s="113">
        <f t="shared" si="11"/>
        <v>8</v>
      </c>
      <c r="L51" s="115">
        <f t="shared" si="12"/>
        <v>8</v>
      </c>
    </row>
    <row r="52" spans="1:12">
      <c r="A52" s="98">
        <v>40869</v>
      </c>
      <c r="B52" s="97"/>
      <c r="C52" s="113"/>
      <c r="D52" s="100">
        <v>3</v>
      </c>
      <c r="E52" s="117">
        <v>6</v>
      </c>
      <c r="F52" s="111">
        <v>2</v>
      </c>
      <c r="G52" s="97">
        <f t="shared" si="7"/>
        <v>4</v>
      </c>
      <c r="H52" s="97">
        <f t="shared" si="8"/>
        <v>4</v>
      </c>
      <c r="I52" s="109">
        <f t="shared" si="9"/>
        <v>4</v>
      </c>
      <c r="J52" s="100">
        <f t="shared" si="10"/>
        <v>5</v>
      </c>
      <c r="K52" s="113">
        <f t="shared" si="11"/>
        <v>8</v>
      </c>
      <c r="L52" s="115">
        <f t="shared" si="12"/>
        <v>8</v>
      </c>
    </row>
    <row r="53" spans="1:12">
      <c r="A53" s="98">
        <v>40870</v>
      </c>
      <c r="B53" s="135"/>
      <c r="C53" s="113"/>
      <c r="D53" s="100">
        <v>3</v>
      </c>
      <c r="E53" s="117">
        <v>6</v>
      </c>
      <c r="F53" s="111">
        <v>2</v>
      </c>
      <c r="G53" s="97">
        <f t="shared" si="7"/>
        <v>4</v>
      </c>
      <c r="H53" s="97">
        <f t="shared" si="8"/>
        <v>4</v>
      </c>
      <c r="I53" s="109">
        <f t="shared" si="9"/>
        <v>4</v>
      </c>
      <c r="J53" s="100">
        <f t="shared" si="10"/>
        <v>4</v>
      </c>
      <c r="K53" s="113">
        <f t="shared" si="11"/>
        <v>8</v>
      </c>
      <c r="L53" s="115">
        <f t="shared" si="12"/>
        <v>8</v>
      </c>
    </row>
    <row r="54" spans="1:12">
      <c r="A54" s="98">
        <v>40871</v>
      </c>
      <c r="B54" s="135"/>
      <c r="C54" s="113"/>
      <c r="D54" s="100">
        <v>3</v>
      </c>
      <c r="E54" s="117">
        <v>6</v>
      </c>
      <c r="F54" s="111">
        <v>2</v>
      </c>
      <c r="G54" s="97">
        <f t="shared" si="7"/>
        <v>8</v>
      </c>
      <c r="H54" s="97">
        <f t="shared" si="8"/>
        <v>4</v>
      </c>
      <c r="I54" s="109">
        <f t="shared" si="9"/>
        <v>4</v>
      </c>
      <c r="J54" s="100">
        <f t="shared" si="10"/>
        <v>4</v>
      </c>
      <c r="K54" s="113">
        <f t="shared" si="11"/>
        <v>8</v>
      </c>
      <c r="L54" s="115">
        <f t="shared" si="12"/>
        <v>8</v>
      </c>
    </row>
    <row r="55" spans="1:12">
      <c r="A55" s="98">
        <v>40872</v>
      </c>
      <c r="B55" s="97"/>
      <c r="C55" s="113"/>
      <c r="D55" s="100">
        <v>3</v>
      </c>
      <c r="E55" s="117">
        <v>6</v>
      </c>
      <c r="F55" s="111">
        <v>2</v>
      </c>
      <c r="G55" s="97">
        <f t="shared" si="7"/>
        <v>8</v>
      </c>
      <c r="H55" s="97">
        <f t="shared" si="8"/>
        <v>8</v>
      </c>
      <c r="I55" s="109">
        <f t="shared" si="9"/>
        <v>4</v>
      </c>
      <c r="J55" s="100">
        <f t="shared" si="10"/>
        <v>4</v>
      </c>
      <c r="K55" s="113">
        <f t="shared" si="11"/>
        <v>7</v>
      </c>
      <c r="L55" s="115">
        <f t="shared" si="12"/>
        <v>8</v>
      </c>
    </row>
    <row r="56" spans="1:12">
      <c r="D56" s="54" t="s">
        <v>96</v>
      </c>
      <c r="E56" s="54" t="s">
        <v>85</v>
      </c>
      <c r="F56" s="54" t="s">
        <v>91</v>
      </c>
    </row>
    <row r="57" spans="1:12">
      <c r="D57" t="s">
        <v>87</v>
      </c>
      <c r="E57">
        <v>5</v>
      </c>
      <c r="F57" s="54">
        <v>3</v>
      </c>
    </row>
    <row r="58" spans="1:12">
      <c r="D58" t="s">
        <v>86</v>
      </c>
      <c r="E58">
        <f t="shared" ref="E58:F61" si="13">E57+1</f>
        <v>6</v>
      </c>
      <c r="F58">
        <f t="shared" si="13"/>
        <v>4</v>
      </c>
    </row>
    <row r="59" spans="1:12">
      <c r="D59" s="54" t="s">
        <v>88</v>
      </c>
      <c r="E59">
        <f t="shared" si="13"/>
        <v>7</v>
      </c>
      <c r="F59">
        <f t="shared" si="13"/>
        <v>5</v>
      </c>
    </row>
    <row r="60" spans="1:12">
      <c r="D60" s="54" t="s">
        <v>89</v>
      </c>
      <c r="E60">
        <f t="shared" si="13"/>
        <v>8</v>
      </c>
      <c r="F60">
        <f t="shared" si="13"/>
        <v>6</v>
      </c>
    </row>
    <row r="61" spans="1:12">
      <c r="D61" s="54" t="s">
        <v>90</v>
      </c>
      <c r="E61">
        <f t="shared" si="13"/>
        <v>9</v>
      </c>
      <c r="F61">
        <f t="shared" si="13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56" t="s">
        <v>160</v>
      </c>
      <c r="C1" s="257"/>
      <c r="D1" s="257"/>
      <c r="E1" s="257"/>
      <c r="F1" s="257"/>
      <c r="G1" s="257"/>
      <c r="H1" s="257"/>
      <c r="I1" s="257"/>
      <c r="J1" s="257"/>
    </row>
    <row r="2" spans="1:13">
      <c r="B2" s="108">
        <v>40846</v>
      </c>
      <c r="C2" s="108">
        <v>40847</v>
      </c>
      <c r="D2" s="108">
        <v>40848</v>
      </c>
      <c r="E2" s="108">
        <v>40849</v>
      </c>
      <c r="F2" s="108">
        <v>40850</v>
      </c>
      <c r="G2" s="108">
        <v>40851</v>
      </c>
      <c r="H2" s="108">
        <v>40852</v>
      </c>
      <c r="I2" s="108">
        <v>40853</v>
      </c>
      <c r="J2" s="108">
        <v>40854</v>
      </c>
    </row>
    <row r="3" spans="1:13" ht="18.75" customHeight="1">
      <c r="A3" s="106" t="s">
        <v>97</v>
      </c>
      <c r="B3" s="107">
        <v>40846</v>
      </c>
      <c r="C3" s="107">
        <v>40847</v>
      </c>
      <c r="D3" s="107">
        <v>40848</v>
      </c>
      <c r="E3" s="107">
        <v>40849</v>
      </c>
      <c r="F3" s="107">
        <v>40850</v>
      </c>
      <c r="G3" s="107">
        <v>40851</v>
      </c>
      <c r="H3" s="107">
        <v>40852</v>
      </c>
      <c r="I3" s="107">
        <v>40853</v>
      </c>
      <c r="J3" s="107">
        <v>40854</v>
      </c>
      <c r="M3" t="s">
        <v>98</v>
      </c>
    </row>
    <row r="4" spans="1:13">
      <c r="A4" s="104" t="s">
        <v>87</v>
      </c>
      <c r="B4" s="110">
        <f>VLOOKUP(B$3,'Crissis Table'!$A$3:$L$55,$M4,FALSE)</f>
        <v>9</v>
      </c>
      <c r="C4" s="110">
        <f>VLOOKUP(C$3,'Crissis Table'!$A$3:$L$55,$M4,FALSE)</f>
        <v>8</v>
      </c>
      <c r="D4" s="110">
        <f>VLOOKUP(D$3,'Crissis Table'!$A$3:$L$55,$M4,FALSE)</f>
        <v>7</v>
      </c>
      <c r="E4" s="110">
        <f>VLOOKUP(E$3,'Crissis Table'!$A$3:$L$55,$M4,FALSE)</f>
        <v>6</v>
      </c>
      <c r="F4" s="110">
        <f>VLOOKUP(F$3,'Crissis Table'!$A$3:$L$55,$M4,FALSE)</f>
        <v>6</v>
      </c>
      <c r="G4" s="110">
        <f>VLOOKUP(G$3,'Crissis Table'!$A$3:$L$55,$M4,FALSE)</f>
        <v>6</v>
      </c>
      <c r="H4" s="110">
        <f>VLOOKUP(H$3,'Crissis Table'!$A$3:$L$55,$M4,FALSE)</f>
        <v>5</v>
      </c>
      <c r="I4" s="110">
        <f>VLOOKUP(I$3,'Crissis Table'!$A$3:$L$55,$M4,FALSE)</f>
        <v>5</v>
      </c>
      <c r="J4" s="110">
        <f>VLOOKUP(J$3,'Crissis Table'!$A$3:$L$55,$M4,FALSE)</f>
        <v>5</v>
      </c>
      <c r="M4">
        <v>7</v>
      </c>
    </row>
    <row r="5" spans="1:13">
      <c r="A5" s="104" t="s">
        <v>86</v>
      </c>
      <c r="B5" s="110">
        <f>VLOOKUP(B$3,'Crissis Table'!$A$3:$L$55,$M5,FALSE)</f>
        <v>8</v>
      </c>
      <c r="C5" s="110">
        <f>VLOOKUP(C$3,'Crissis Table'!$A$3:$L$55,$M5,FALSE)</f>
        <v>8</v>
      </c>
      <c r="D5" s="110">
        <f>VLOOKUP(D$3,'Crissis Table'!$A$3:$L$55,$M5,FALSE)</f>
        <v>8</v>
      </c>
      <c r="E5" s="110">
        <f>VLOOKUP(E$3,'Crissis Table'!$A$3:$L$55,$M5,FALSE)</f>
        <v>7</v>
      </c>
      <c r="F5" s="110">
        <f>VLOOKUP(F$3,'Crissis Table'!$A$3:$L$55,$M5,FALSE)</f>
        <v>6</v>
      </c>
      <c r="G5" s="110">
        <f>VLOOKUP(G$3,'Crissis Table'!$A$3:$L$55,$M5,FALSE)</f>
        <v>6</v>
      </c>
      <c r="H5" s="110">
        <f>VLOOKUP(H$3,'Crissis Table'!$A$3:$L$55,$M5,FALSE)</f>
        <v>6</v>
      </c>
      <c r="I5" s="110">
        <f>VLOOKUP(I$3,'Crissis Table'!$A$3:$L$55,$M5,FALSE)</f>
        <v>5</v>
      </c>
      <c r="J5" s="110">
        <f>VLOOKUP(J$3,'Crissis Table'!$A$3:$L$55,$M5,FALSE)</f>
        <v>5</v>
      </c>
      <c r="M5">
        <v>8</v>
      </c>
    </row>
    <row r="6" spans="1:13">
      <c r="A6" s="105" t="s">
        <v>88</v>
      </c>
      <c r="B6" s="110">
        <f>VLOOKUP(B$3,'Crissis Table'!$A$3:$L$55,$M6,FALSE)</f>
        <v>9.5</v>
      </c>
      <c r="C6" s="110">
        <f>VLOOKUP(C$3,'Crissis Table'!$A$3:$L$55,$M6,FALSE)</f>
        <v>8.5</v>
      </c>
      <c r="D6" s="110">
        <f>VLOOKUP(D$3,'Crissis Table'!$A$3:$L$55,$M6,FALSE)</f>
        <v>9</v>
      </c>
      <c r="E6" s="110">
        <f>VLOOKUP(E$3,'Crissis Table'!$A$3:$L$55,$M6,FALSE)</f>
        <v>8.5</v>
      </c>
      <c r="F6" s="110">
        <f>VLOOKUP(F$3,'Crissis Table'!$A$3:$L$55,$M6,FALSE)</f>
        <v>7.5</v>
      </c>
      <c r="G6" s="110">
        <f>VLOOKUP(G$3,'Crissis Table'!$A$3:$L$55,$M6,FALSE)</f>
        <v>6</v>
      </c>
      <c r="H6" s="110">
        <f>VLOOKUP(H$3,'Crissis Table'!$A$3:$L$55,$M6,FALSE)</f>
        <v>6</v>
      </c>
      <c r="I6" s="110">
        <f>VLOOKUP(I$3,'Crissis Table'!$A$3:$L$55,$M6,FALSE)</f>
        <v>6</v>
      </c>
      <c r="J6" s="110">
        <f>VLOOKUP(J$3,'Crissis Table'!$A$3:$L$55,$M6,FALSE)</f>
        <v>5</v>
      </c>
      <c r="M6">
        <v>9</v>
      </c>
    </row>
    <row r="7" spans="1:13" ht="69.75">
      <c r="A7" s="131" t="s">
        <v>158</v>
      </c>
      <c r="B7" s="110">
        <f>VLOOKUP(B$3,'Crissis Table'!$A$3:$L$55,$M7,FALSE)</f>
        <v>11</v>
      </c>
      <c r="C7" s="110">
        <f>VLOOKUP(C$3,'Crissis Table'!$A$3:$L$55,$M7,FALSE)</f>
        <v>10</v>
      </c>
      <c r="D7" s="110">
        <f>VLOOKUP(D$3,'Crissis Table'!$A$3:$L$55,$M7,FALSE)</f>
        <v>9</v>
      </c>
      <c r="E7" s="110">
        <f>VLOOKUP(E$3,'Crissis Table'!$A$3:$L$55,$M7,FALSE)</f>
        <v>9</v>
      </c>
      <c r="F7" s="110">
        <f>VLOOKUP(F$3,'Crissis Table'!$A$3:$L$55,$M7,FALSE)</f>
        <v>9</v>
      </c>
      <c r="G7" s="110">
        <f>VLOOKUP(G$3,'Crissis Table'!$A$3:$L$55,$M7,FALSE)</f>
        <v>7</v>
      </c>
      <c r="H7" s="110">
        <f>VLOOKUP(H$3,'Crissis Table'!$A$3:$L$55,$M7,FALSE)</f>
        <v>6</v>
      </c>
      <c r="I7" s="110">
        <f>VLOOKUP(I$3,'Crissis Table'!$A$3:$L$55,$M7,FALSE)</f>
        <v>6</v>
      </c>
      <c r="J7" s="110">
        <f>VLOOKUP(J$3,'Crissis Table'!$A$3:$L$55,$M7,FALSE)</f>
        <v>6</v>
      </c>
      <c r="M7">
        <v>10</v>
      </c>
    </row>
    <row r="8" spans="1:13">
      <c r="A8" s="131" t="s">
        <v>157</v>
      </c>
      <c r="B8" s="110">
        <f>VLOOKUP(B$3,'Crissis Table'!$A$3:$L$55,$M8,FALSE)</f>
        <v>12</v>
      </c>
      <c r="C8" s="110">
        <f>VLOOKUP(C$3,'Crissis Table'!$A$3:$L$55,$M8,FALSE)</f>
        <v>11</v>
      </c>
      <c r="D8" s="110">
        <f>VLOOKUP(D$3,'Crissis Table'!$A$3:$L$55,$M8,FALSE)</f>
        <v>11</v>
      </c>
      <c r="E8" s="110">
        <f>VLOOKUP(E$3,'Crissis Table'!$A$3:$L$55,$M8,FALSE)</f>
        <v>11</v>
      </c>
      <c r="F8" s="110">
        <f>VLOOKUP(F$3,'Crissis Table'!$A$3:$L$55,$M8,FALSE)</f>
        <v>11</v>
      </c>
      <c r="G8" s="110">
        <f>VLOOKUP(G$3,'Crissis Table'!$A$3:$L$55,$M8,FALSE)</f>
        <v>11</v>
      </c>
      <c r="H8" s="110">
        <f>VLOOKUP(H$3,'Crissis Table'!$A$3:$L$55,$M8,FALSE)</f>
        <v>11</v>
      </c>
      <c r="I8" s="110">
        <f>VLOOKUP(I$3,'Crissis Table'!$A$3:$L$55,$M8,FALSE)</f>
        <v>10</v>
      </c>
      <c r="J8" s="110">
        <f>VLOOKUP(J$3,'Crissis Table'!$A$3:$L$55,$M8,FALSE)</f>
        <v>9</v>
      </c>
      <c r="M8">
        <v>11</v>
      </c>
    </row>
    <row r="9" spans="1:13" ht="69.75">
      <c r="A9" s="128" t="s">
        <v>159</v>
      </c>
      <c r="B9" s="110">
        <f>VLOOKUP(B$3,'Crissis Table'!$A$3:$L$55,$M9,FALSE)</f>
        <v>11.75</v>
      </c>
      <c r="C9" s="110">
        <f>VLOOKUP(C$3,'Crissis Table'!$A$3:$L$55,$M9,FALSE)</f>
        <v>11.75</v>
      </c>
      <c r="D9" s="110">
        <f>VLOOKUP(D$3,'Crissis Table'!$A$3:$L$55,$M9,FALSE)</f>
        <v>10.5</v>
      </c>
      <c r="E9" s="110">
        <f>VLOOKUP(E$3,'Crissis Table'!$A$3:$L$55,$M9,FALSE)</f>
        <v>9.25</v>
      </c>
      <c r="F9" s="110">
        <f>VLOOKUP(F$3,'Crissis Table'!$A$3:$L$55,$M9,FALSE)</f>
        <v>10.25</v>
      </c>
      <c r="G9" s="110">
        <f>VLOOKUP(G$3,'Crissis Table'!$A$3:$L$55,$M9,FALSE)</f>
        <v>11</v>
      </c>
      <c r="H9" s="110">
        <f>VLOOKUP(H$3,'Crissis Table'!$A$3:$L$55,$M9,FALSE)</f>
        <v>11</v>
      </c>
      <c r="I9" s="110">
        <f>VLOOKUP(I$3,'Crissis Table'!$A$3:$L$55,$M9,FALSE)</f>
        <v>11</v>
      </c>
      <c r="J9" s="110">
        <f>VLOOKUP(J$3,'Crissis Table'!$A$3:$L$55,$M9,FALSE)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56" t="s">
        <v>100</v>
      </c>
      <c r="B1" s="256"/>
      <c r="C1" s="256"/>
      <c r="D1" s="256"/>
      <c r="E1" s="256"/>
      <c r="F1" s="256"/>
    </row>
    <row r="2" spans="1:7" ht="18.75" customHeight="1">
      <c r="A2" s="106" t="s">
        <v>97</v>
      </c>
      <c r="B2" s="112">
        <v>40836</v>
      </c>
      <c r="C2" s="112">
        <v>40837</v>
      </c>
      <c r="D2" s="112">
        <v>40838</v>
      </c>
      <c r="E2" s="112">
        <v>40839</v>
      </c>
      <c r="F2" s="112">
        <v>40840</v>
      </c>
      <c r="G2" t="s">
        <v>98</v>
      </c>
    </row>
    <row r="3" spans="1:7">
      <c r="A3" s="104" t="s">
        <v>87</v>
      </c>
      <c r="B3" s="104">
        <f>VLOOKUP(B$2,'Crissis Table'!$A$3:$L$40,$G3,FALSE)</f>
        <v>9</v>
      </c>
      <c r="C3" s="104">
        <f>VLOOKUP(C$2,'Crissis Table'!$A$3:$L$40,$G3,FALSE)</f>
        <v>8</v>
      </c>
      <c r="D3" s="104">
        <f>VLOOKUP(D$2,'Crissis Table'!$A$3:$L$40,$G3,FALSE)</f>
        <v>7</v>
      </c>
      <c r="E3" s="104">
        <f>VLOOKUP(E$2,'Crissis Table'!$A$3:$L$40,$G3,FALSE)</f>
        <v>7</v>
      </c>
      <c r="F3" s="110">
        <f>VLOOKUP(F$2,'Crissis Table'!$A$3:$L$40,$G3,FALSE)</f>
        <v>8</v>
      </c>
      <c r="G3">
        <v>7</v>
      </c>
    </row>
    <row r="4" spans="1:7">
      <c r="A4" s="104" t="s">
        <v>86</v>
      </c>
      <c r="B4" s="104">
        <f>VLOOKUP(B$2,'Crissis Table'!$A$3:$L$40,$G4,FALSE)</f>
        <v>9</v>
      </c>
      <c r="C4" s="104">
        <f>VLOOKUP(C$2,'Crissis Table'!$A$3:$L$40,$G4,FALSE)</f>
        <v>9</v>
      </c>
      <c r="D4" s="104">
        <f>VLOOKUP(D$2,'Crissis Table'!$A$3:$L$40,$G4,FALSE)</f>
        <v>8</v>
      </c>
      <c r="E4" s="104">
        <f>VLOOKUP(E$2,'Crissis Table'!$A$3:$L$40,$G4,FALSE)</f>
        <v>7</v>
      </c>
      <c r="F4" s="110">
        <f>VLOOKUP(F$2,'Crissis Table'!$A$3:$L$40,$G4,FALSE)</f>
        <v>7</v>
      </c>
      <c r="G4">
        <v>8</v>
      </c>
    </row>
    <row r="5" spans="1:7">
      <c r="A5" s="105" t="s">
        <v>88</v>
      </c>
      <c r="B5" s="104">
        <f>VLOOKUP(B$2,'Crissis Table'!$A$3:$L$40,$G5,FALSE)</f>
        <v>11.5</v>
      </c>
      <c r="C5" s="104">
        <f>VLOOKUP(C$2,'Crissis Table'!$A$3:$L$40,$G5,FALSE)</f>
        <v>9</v>
      </c>
      <c r="D5" s="104">
        <f>VLOOKUP(D$2,'Crissis Table'!$A$3:$L$40,$G5,FALSE)</f>
        <v>9</v>
      </c>
      <c r="E5" s="104">
        <f>VLOOKUP(E$2,'Crissis Table'!$A$3:$L$40,$G5,FALSE)</f>
        <v>8</v>
      </c>
      <c r="F5" s="110">
        <f>VLOOKUP(F$2,'Crissis Table'!$A$3:$L$40,$G5,FALSE)</f>
        <v>7.5</v>
      </c>
      <c r="G5">
        <v>9</v>
      </c>
    </row>
    <row r="6" spans="1:7" ht="69.75">
      <c r="A6" s="131" t="s">
        <v>158</v>
      </c>
      <c r="B6" s="104">
        <f>VLOOKUP(B$2,'Crissis Table'!$A$3:$L$40,$G6,FALSE)</f>
        <v>13</v>
      </c>
      <c r="C6" s="104">
        <f>VLOOKUP(C$2,'Crissis Table'!$A$3:$L$40,$G6,FALSE)</f>
        <v>11</v>
      </c>
      <c r="D6" s="104">
        <f>VLOOKUP(D$2,'Crissis Table'!$A$3:$L$40,$G6,FALSE)</f>
        <v>9</v>
      </c>
      <c r="E6" s="104">
        <f>VLOOKUP(E$2,'Crissis Table'!$A$3:$L$40,$G6,FALSE)</f>
        <v>9</v>
      </c>
      <c r="F6" s="110">
        <f>VLOOKUP(F$2,'Crissis Table'!$A$3:$L$40,$G6,FALSE)</f>
        <v>9</v>
      </c>
      <c r="G6">
        <v>10</v>
      </c>
    </row>
    <row r="7" spans="1:7">
      <c r="A7" s="131" t="s">
        <v>157</v>
      </c>
      <c r="B7" s="104">
        <f>VLOOKUP(B$2,'Crissis Table'!$A$3:$L$40,$G7,FALSE)</f>
        <v>15</v>
      </c>
      <c r="C7" s="104">
        <f>VLOOKUP(C$2,'Crissis Table'!$A$3:$L$40,$G7,FALSE)</f>
        <v>13</v>
      </c>
      <c r="D7" s="104">
        <f>VLOOKUP(D$2,'Crissis Table'!$A$3:$L$40,$G7,FALSE)</f>
        <v>14</v>
      </c>
      <c r="E7" s="104">
        <f>VLOOKUP(E$2,'Crissis Table'!$A$3:$L$40,$G7,FALSE)</f>
        <v>13</v>
      </c>
      <c r="F7" s="110">
        <f>VLOOKUP(F$2,'Crissis Table'!$A$3:$L$40,$G7,FALSE)</f>
        <v>11</v>
      </c>
      <c r="G7">
        <v>11</v>
      </c>
    </row>
    <row r="8" spans="1:7" ht="69.75">
      <c r="A8" s="128" t="s">
        <v>159</v>
      </c>
      <c r="B8" s="104">
        <f>VLOOKUP(B$2,'Crissis Table'!$A$3:$L$40,$G8,FALSE)</f>
        <v>15.25</v>
      </c>
      <c r="C8" s="104">
        <f>VLOOKUP(C$2,'Crissis Table'!$A$3:$L$40,$G8,FALSE)</f>
        <v>13</v>
      </c>
      <c r="D8" s="104">
        <f>VLOOKUP(D$2,'Crissis Table'!$A$3:$L$40,$G8,FALSE)</f>
        <v>13</v>
      </c>
      <c r="E8" s="104">
        <f>VLOOKUP(E$2,'Crissis Table'!$A$3:$L$40,$G8,FALSE)</f>
        <v>13</v>
      </c>
      <c r="F8" s="110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2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2">
        <v>1454</v>
      </c>
      <c r="C38" s="123">
        <v>148</v>
      </c>
      <c r="D38" s="124">
        <v>180</v>
      </c>
      <c r="E38" s="125">
        <v>1565</v>
      </c>
      <c r="F38" s="125">
        <v>4632</v>
      </c>
      <c r="G38" s="124">
        <v>1365</v>
      </c>
      <c r="H38" s="125">
        <v>202</v>
      </c>
      <c r="I38" s="124">
        <v>3979</v>
      </c>
    </row>
    <row r="39" spans="1:9">
      <c r="A39" s="55">
        <v>40833</v>
      </c>
      <c r="B39" s="122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58" t="s">
        <v>69</v>
      </c>
      <c r="B1" s="69" t="s">
        <v>50</v>
      </c>
      <c r="C1" s="260" t="s">
        <v>53</v>
      </c>
      <c r="D1" s="260"/>
      <c r="E1" s="69" t="s">
        <v>70</v>
      </c>
      <c r="F1" s="69" t="s">
        <v>71</v>
      </c>
      <c r="G1" s="73">
        <v>40827</v>
      </c>
      <c r="I1" s="267" t="s">
        <v>69</v>
      </c>
      <c r="J1" s="87" t="s">
        <v>50</v>
      </c>
      <c r="K1" s="269" t="s">
        <v>53</v>
      </c>
      <c r="L1" s="270"/>
      <c r="M1" s="87" t="s">
        <v>70</v>
      </c>
      <c r="N1" s="88" t="s">
        <v>71</v>
      </c>
    </row>
    <row r="2" spans="1:14">
      <c r="A2" s="259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68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58" t="s">
        <v>69</v>
      </c>
      <c r="B6" s="69" t="s">
        <v>50</v>
      </c>
      <c r="C6" s="260" t="s">
        <v>53</v>
      </c>
      <c r="D6" s="260"/>
      <c r="E6" s="69" t="s">
        <v>70</v>
      </c>
      <c r="F6" s="69" t="s">
        <v>71</v>
      </c>
      <c r="G6" s="73">
        <v>40829</v>
      </c>
    </row>
    <row r="7" spans="1:14">
      <c r="A7" s="259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61" t="s">
        <v>53</v>
      </c>
      <c r="D11" s="262"/>
      <c r="E11" s="262"/>
      <c r="F11" s="262"/>
      <c r="G11" s="263"/>
      <c r="H11" s="261" t="s">
        <v>54</v>
      </c>
      <c r="I11" s="262"/>
      <c r="J11" s="262"/>
      <c r="K11" s="263"/>
      <c r="L11" s="261" t="s">
        <v>55</v>
      </c>
      <c r="M11" s="263"/>
    </row>
    <row r="12" spans="1:14" ht="27">
      <c r="A12" s="75" t="s">
        <v>49</v>
      </c>
      <c r="B12" s="75" t="s">
        <v>51</v>
      </c>
      <c r="C12" s="264"/>
      <c r="D12" s="265"/>
      <c r="E12" s="265"/>
      <c r="F12" s="265"/>
      <c r="G12" s="266"/>
      <c r="H12" s="264"/>
      <c r="I12" s="265"/>
      <c r="J12" s="265"/>
      <c r="K12" s="266"/>
      <c r="L12" s="264"/>
      <c r="M12" s="266"/>
    </row>
    <row r="13" spans="1:14" ht="27">
      <c r="A13" s="75"/>
      <c r="B13" s="75" t="s">
        <v>52</v>
      </c>
      <c r="C13" s="74" t="s">
        <v>73</v>
      </c>
      <c r="D13" s="261" t="s">
        <v>56</v>
      </c>
      <c r="E13" s="263"/>
      <c r="F13" s="261" t="s">
        <v>57</v>
      </c>
      <c r="G13" s="263"/>
      <c r="H13" s="74" t="s">
        <v>58</v>
      </c>
      <c r="I13" s="74" t="s">
        <v>60</v>
      </c>
      <c r="J13" s="261" t="s">
        <v>75</v>
      </c>
      <c r="K13" s="263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64"/>
      <c r="E14" s="266"/>
      <c r="F14" s="264"/>
      <c r="G14" s="266"/>
      <c r="H14" s="75" t="s">
        <v>59</v>
      </c>
      <c r="I14" s="75" t="s">
        <v>72</v>
      </c>
      <c r="J14" s="264"/>
      <c r="K14" s="266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Q67"/>
  <sheetViews>
    <sheetView workbookViewId="0">
      <pane xSplit="7620" ySplit="1980" activePane="bottomRight"/>
      <selection activeCell="D1" sqref="D1"/>
      <selection pane="topRight" sqref="A1:AA56"/>
      <selection pane="bottomLeft" activeCell="E4" sqref="E4"/>
      <selection pane="bottomRight" activeCell="I3" sqref="I3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9.28515625" bestFit="1" customWidth="1"/>
    <col min="9" max="9" width="3.28515625" customWidth="1"/>
    <col min="10" max="10" width="8.7109375" customWidth="1"/>
    <col min="11" max="11" width="5.140625" customWidth="1"/>
    <col min="12" max="12" width="5.7109375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32" width="9.85546875" customWidth="1"/>
    <col min="33" max="33" width="14.7109375" customWidth="1"/>
    <col min="34" max="34" width="2.5703125" customWidth="1"/>
    <col min="35" max="35" width="6.85546875" customWidth="1"/>
    <col min="36" max="36" width="9.85546875" bestFit="1" customWidth="1"/>
    <col min="37" max="37" width="7.85546875" customWidth="1"/>
    <col min="38" max="38" width="8.5703125" customWidth="1"/>
    <col min="39" max="39" width="7" customWidth="1"/>
    <col min="40" max="40" width="13.5703125" customWidth="1"/>
    <col min="41" max="41" width="5.5703125" bestFit="1" customWidth="1"/>
    <col min="42" max="61" width="13.5703125" customWidth="1"/>
  </cols>
  <sheetData>
    <row r="1" spans="1:69" ht="52.5" customHeight="1">
      <c r="A1" s="148" t="s">
        <v>161</v>
      </c>
      <c r="B1" s="148" t="s">
        <v>211</v>
      </c>
      <c r="C1" s="148" t="s">
        <v>97</v>
      </c>
      <c r="D1" s="148" t="s">
        <v>312</v>
      </c>
      <c r="E1" s="148" t="s">
        <v>346</v>
      </c>
      <c r="F1" s="148" t="s">
        <v>347</v>
      </c>
      <c r="G1" s="148" t="s">
        <v>208</v>
      </c>
      <c r="H1" s="148" t="s">
        <v>200</v>
      </c>
      <c r="I1" s="148" t="s">
        <v>201</v>
      </c>
      <c r="J1" s="203" t="s">
        <v>374</v>
      </c>
      <c r="K1" s="203" t="s">
        <v>375</v>
      </c>
      <c r="L1" s="203" t="s">
        <v>376</v>
      </c>
      <c r="M1" s="231" t="s">
        <v>235</v>
      </c>
      <c r="N1" s="232" t="s">
        <v>406</v>
      </c>
      <c r="O1" s="194" t="s">
        <v>428</v>
      </c>
      <c r="P1" s="194" t="s">
        <v>387</v>
      </c>
      <c r="Q1" s="194" t="s">
        <v>374</v>
      </c>
      <c r="R1" s="194" t="s">
        <v>375</v>
      </c>
      <c r="S1" s="194" t="s">
        <v>376</v>
      </c>
      <c r="T1" s="148" t="s">
        <v>270</v>
      </c>
      <c r="U1" s="136" t="s">
        <v>243</v>
      </c>
      <c r="V1" s="172" t="s">
        <v>273</v>
      </c>
      <c r="W1" s="172" t="s">
        <v>274</v>
      </c>
      <c r="X1" s="172" t="s">
        <v>275</v>
      </c>
      <c r="Y1" s="172" t="s">
        <v>276</v>
      </c>
      <c r="Z1" s="188" t="s">
        <v>345</v>
      </c>
      <c r="AA1" s="149" t="s">
        <v>277</v>
      </c>
      <c r="AB1" s="202" t="s">
        <v>335</v>
      </c>
      <c r="AC1" s="202" t="s">
        <v>336</v>
      </c>
      <c r="AD1" s="222" t="s">
        <v>398</v>
      </c>
      <c r="AE1" s="222" t="s">
        <v>399</v>
      </c>
      <c r="AF1" s="202"/>
      <c r="AG1" s="136"/>
      <c r="AH1" s="206" t="s">
        <v>396</v>
      </c>
      <c r="AI1" s="162"/>
      <c r="AJ1" s="155" t="s">
        <v>194</v>
      </c>
      <c r="AK1" s="162"/>
      <c r="AL1" s="163" t="s">
        <v>199</v>
      </c>
      <c r="AN1" s="155" t="s">
        <v>267</v>
      </c>
      <c r="AO1" s="156"/>
      <c r="AP1" s="155" t="s">
        <v>287</v>
      </c>
      <c r="AQ1" s="168">
        <v>0.8125</v>
      </c>
      <c r="AR1" s="155" t="s">
        <v>337</v>
      </c>
      <c r="AS1" s="168">
        <v>0.27083333333333331</v>
      </c>
      <c r="AT1" t="s">
        <v>341</v>
      </c>
      <c r="AU1" s="187">
        <v>0.21875</v>
      </c>
      <c r="AV1" t="s">
        <v>342</v>
      </c>
      <c r="AW1" s="187">
        <v>0.23611111111111113</v>
      </c>
      <c r="AX1" s="191" t="s">
        <v>361</v>
      </c>
      <c r="AY1" s="187">
        <v>0</v>
      </c>
      <c r="AZ1" s="206" t="s">
        <v>372</v>
      </c>
      <c r="BA1" s="207">
        <v>0.20833333333333334</v>
      </c>
      <c r="BB1" s="204" t="s">
        <v>381</v>
      </c>
      <c r="BC1" s="205"/>
      <c r="BD1" s="208" t="s">
        <v>382</v>
      </c>
      <c r="BE1" s="205"/>
      <c r="BF1" s="191" t="s">
        <v>394</v>
      </c>
      <c r="BG1" s="198">
        <v>6</v>
      </c>
      <c r="BH1" s="191" t="s">
        <v>395</v>
      </c>
      <c r="BI1" s="198">
        <v>10</v>
      </c>
      <c r="BJ1" s="198" t="s">
        <v>397</v>
      </c>
      <c r="BK1" s="198">
        <v>12</v>
      </c>
      <c r="BL1" s="198" t="s">
        <v>400</v>
      </c>
      <c r="BM1" s="198">
        <v>14</v>
      </c>
      <c r="BN1" s="198">
        <v>15</v>
      </c>
      <c r="BO1" s="198">
        <v>16</v>
      </c>
      <c r="BP1" s="198">
        <v>17</v>
      </c>
      <c r="BQ1" s="198">
        <v>18</v>
      </c>
    </row>
    <row r="2" spans="1:69" ht="24" thickBot="1">
      <c r="A2" s="136"/>
      <c r="B2" s="136" t="s">
        <v>172</v>
      </c>
      <c r="E2" s="216" t="s">
        <v>384</v>
      </c>
      <c r="F2" s="217"/>
      <c r="G2" s="136"/>
      <c r="H2" s="136"/>
      <c r="I2" s="136"/>
      <c r="J2" s="136"/>
      <c r="K2" s="136"/>
      <c r="L2" s="136"/>
      <c r="M2" s="233">
        <v>31</v>
      </c>
      <c r="N2" s="234">
        <v>4</v>
      </c>
      <c r="O2" s="136"/>
      <c r="P2" s="201">
        <v>16</v>
      </c>
      <c r="Q2" s="200">
        <v>21</v>
      </c>
      <c r="R2" s="200">
        <v>31</v>
      </c>
      <c r="S2" s="200">
        <v>41</v>
      </c>
      <c r="T2" s="136"/>
      <c r="U2" s="136"/>
      <c r="V2" s="136"/>
      <c r="W2" s="136"/>
      <c r="X2" s="136"/>
      <c r="Y2" s="136"/>
      <c r="Z2" s="136"/>
      <c r="AA2" s="149"/>
      <c r="AB2" s="136"/>
      <c r="AC2" s="136"/>
      <c r="AD2" s="136"/>
      <c r="AE2" s="136"/>
      <c r="AF2" s="136"/>
      <c r="AG2" s="136"/>
      <c r="AH2" s="157"/>
      <c r="AI2" s="99"/>
      <c r="AJ2" s="158"/>
      <c r="AL2" s="157"/>
      <c r="AM2" s="158"/>
      <c r="AX2" s="157"/>
      <c r="AY2" s="99"/>
      <c r="AZ2" s="157" t="s">
        <v>383</v>
      </c>
      <c r="BA2" s="99" t="s">
        <v>384</v>
      </c>
      <c r="BB2" s="157" t="s">
        <v>383</v>
      </c>
      <c r="BC2" s="99" t="s">
        <v>384</v>
      </c>
      <c r="BD2" s="157" t="s">
        <v>383</v>
      </c>
      <c r="BE2" s="99" t="s">
        <v>384</v>
      </c>
      <c r="BF2" s="157" t="s">
        <v>383</v>
      </c>
      <c r="BG2" s="99" t="s">
        <v>384</v>
      </c>
      <c r="BH2" s="157" t="s">
        <v>383</v>
      </c>
      <c r="BI2" s="99" t="s">
        <v>384</v>
      </c>
    </row>
    <row r="3" spans="1:69">
      <c r="A3" s="136" t="s">
        <v>170</v>
      </c>
      <c r="B3" s="136" t="s">
        <v>218</v>
      </c>
      <c r="C3" s="136" t="s">
        <v>313</v>
      </c>
      <c r="D3" s="136" t="s">
        <v>171</v>
      </c>
      <c r="E3" s="140">
        <f>Z3</f>
        <v>1.31</v>
      </c>
      <c r="F3" s="189">
        <f>AA3</f>
        <v>2</v>
      </c>
      <c r="G3">
        <f t="shared" ref="G3:G48" si="0">X3</f>
        <v>2</v>
      </c>
      <c r="H3" s="138">
        <f>L3-AA3</f>
        <v>8.3333333333333339</v>
      </c>
      <c r="I3" s="136">
        <f>IF(M3&lt;-5,-1,IF(M3&lt;-1,0,IF(M3&lt;1,1,IF(M3&lt;5,2,3))))</f>
        <v>0</v>
      </c>
      <c r="J3" s="140">
        <f>Q3</f>
        <v>1.31</v>
      </c>
      <c r="K3" s="140">
        <f>AD3</f>
        <v>-1</v>
      </c>
      <c r="L3" s="140">
        <f>AE3</f>
        <v>10.333333333333334</v>
      </c>
      <c r="M3" s="139">
        <f>(INDEX(AH3:CC3,1,$M$2)-INDEX(AH3:CC3,1,$M$2-2))/$N$2*100</f>
        <v>-2.9999999999999973</v>
      </c>
      <c r="N3" s="139"/>
      <c r="O3" s="139">
        <f>(R3-Q3)/10*100</f>
        <v>-3.0000000000000004</v>
      </c>
      <c r="P3" s="138">
        <f>INDEX('OBS data INSIDE'!$E$3:$AA$62,'OBS data INSIDE'!D3,$P$2)</f>
        <v>1.31</v>
      </c>
      <c r="Q3" s="195">
        <f>TREND('OBS data INSIDE'!$R3:$T3,'OBS data INSIDE'!$R$58:$T$58,Q$2)-$P3+$E3</f>
        <v>1.31</v>
      </c>
      <c r="R3" s="195">
        <f>TREND('OBS data INSIDE'!$R3:$T3,'OBS data INSIDE'!$R$58:$T$58,R$2)-$P3+$E3</f>
        <v>1.01</v>
      </c>
      <c r="S3" s="195">
        <f>TREND('OBS data INSIDE'!$R3:$T3,'OBS data INSIDE'!$R$58:$T$58,S$2)-$P3+$E3</f>
        <v>0.71</v>
      </c>
      <c r="T3" s="136"/>
      <c r="U3" s="150" t="s">
        <v>363</v>
      </c>
      <c r="V3" s="196">
        <f t="shared" ref="V3:V11" si="1">$AA3-AB3</f>
        <v>0.69</v>
      </c>
      <c r="W3" s="197">
        <f t="shared" ref="W3:W11" si="2">$AA3-AC3</f>
        <v>0.69</v>
      </c>
      <c r="X3" s="136">
        <f>IF(V3&gt;0.8,1,IF(V3&gt;0.5,2,IF(V3&gt;0.3,3,IF(V3&gt;0.1,4,IF(V3&gt;0,5,6)))))</f>
        <v>2</v>
      </c>
      <c r="Y3" s="136">
        <f>IF(W3&gt;0.8,1,IF(W3&gt;0.5,2,IF(W3&gt;0.3,3,IF(W3&gt;0.1,4,IF(W3&gt;0,5,6)))))</f>
        <v>2</v>
      </c>
      <c r="Z3" s="136">
        <f>AB3</f>
        <v>1.31</v>
      </c>
      <c r="AA3" s="173">
        <v>2</v>
      </c>
      <c r="AB3" s="139">
        <f t="shared" ref="AB3:AB34" si="3">MAX(BL3:BM3)</f>
        <v>1.31</v>
      </c>
      <c r="AC3" s="195">
        <f t="shared" ref="AC3:AC34" si="4">MIN(BL3:BM3)</f>
        <v>1.31</v>
      </c>
      <c r="AD3" s="195">
        <f>IFERROR(IF((E3-1.5)&gt;0,(E3-1.5)/O$3*-100,-1),120)</f>
        <v>-1</v>
      </c>
      <c r="AE3" s="195">
        <f>IFERROR(IF((E3-1)&gt;0,(E3-1)/$O3*-100,0),120)</f>
        <v>10.333333333333334</v>
      </c>
      <c r="AF3" s="195"/>
      <c r="AG3" s="139"/>
      <c r="AH3" s="157"/>
      <c r="AI3" s="99"/>
      <c r="AJ3" s="158">
        <v>1.47</v>
      </c>
      <c r="AL3" s="157">
        <v>1.5349999999999999</v>
      </c>
      <c r="AM3" s="158"/>
      <c r="AN3">
        <v>1.58</v>
      </c>
      <c r="AP3">
        <v>1.6</v>
      </c>
      <c r="AR3">
        <v>1.61</v>
      </c>
      <c r="AT3">
        <v>1.62</v>
      </c>
      <c r="AV3">
        <v>1.61</v>
      </c>
      <c r="AX3" s="157">
        <v>1.6</v>
      </c>
      <c r="AY3" s="99"/>
      <c r="AZ3" s="157">
        <v>1.59</v>
      </c>
      <c r="BA3" s="158"/>
      <c r="BB3" s="99">
        <v>1.57</v>
      </c>
      <c r="BC3" s="158"/>
      <c r="BD3">
        <v>1.56</v>
      </c>
      <c r="BE3" s="140"/>
      <c r="BF3">
        <v>1.54</v>
      </c>
      <c r="BG3" s="140"/>
      <c r="BH3">
        <v>1.52</v>
      </c>
      <c r="BI3" s="140"/>
      <c r="BJ3">
        <v>1.43</v>
      </c>
      <c r="BL3">
        <v>1.31</v>
      </c>
    </row>
    <row r="4" spans="1:69">
      <c r="A4" s="136" t="s">
        <v>163</v>
      </c>
      <c r="B4" s="136" t="s">
        <v>219</v>
      </c>
      <c r="C4" s="136" t="s">
        <v>318</v>
      </c>
      <c r="D4" s="136" t="s">
        <v>162</v>
      </c>
      <c r="E4" s="140">
        <f t="shared" ref="E4:E11" si="5">Z4</f>
        <v>-0.75</v>
      </c>
      <c r="F4" s="189">
        <f t="shared" ref="F4:F11" si="6">AA4</f>
        <v>2</v>
      </c>
      <c r="G4">
        <f>Y4</f>
        <v>1</v>
      </c>
      <c r="H4" s="138">
        <f t="shared" ref="H4:H11" si="7">L4-AA4</f>
        <v>-2</v>
      </c>
      <c r="I4" s="136">
        <f t="shared" ref="I4:I11" si="8">IF(M4&lt;-5,-1,IF(M4&lt;-1,0,IF(M4&lt;1,1,IF(M4&lt;5,2,3))))</f>
        <v>0</v>
      </c>
      <c r="J4" s="140">
        <f t="shared" ref="J4:J11" si="9">Q4</f>
        <v>-0.79256756756756763</v>
      </c>
      <c r="K4" s="140">
        <f t="shared" ref="K4:K11" si="10">AD4</f>
        <v>-1</v>
      </c>
      <c r="L4" s="140">
        <f t="shared" ref="L4:L11" si="11">AE4</f>
        <v>0</v>
      </c>
      <c r="M4" s="139">
        <f>(INDEX(AH4:CC4,1,$M$2)-INDEX(AH4:CC4,1,$M$2-2))/$N$2*100</f>
        <v>-1.2500000000000011</v>
      </c>
      <c r="N4" s="139"/>
      <c r="O4" s="139">
        <f t="shared" ref="O4:O11" si="12">(R4-Q4)/10*100</f>
        <v>-4.7972972972972965</v>
      </c>
      <c r="P4" s="138">
        <f>INDEX('OBS data INSIDE'!$E$3:$AA$62,'OBS data INSIDE'!D4,$P$2)</f>
        <v>-0.75</v>
      </c>
      <c r="Q4" s="195">
        <f>TREND('OBS data INSIDE'!$R4:$T4,'OBS data INSIDE'!$R$58:$T$58,Q$2)-$P4+$E4</f>
        <v>-0.79256756756756763</v>
      </c>
      <c r="R4" s="195">
        <f>TREND('OBS data INSIDE'!$R4:$T4,'OBS data INSIDE'!$R$58:$T$58,R$2)-$P4+$E4</f>
        <v>-1.2722972972972972</v>
      </c>
      <c r="S4" s="195">
        <f>TREND('OBS data INSIDE'!$R4:$T4,'OBS data INSIDE'!$R$58:$T$58,S$2)-$P4+$E4</f>
        <v>-1.7520270270270268</v>
      </c>
      <c r="T4" s="136">
        <v>30</v>
      </c>
      <c r="U4" s="150" t="s">
        <v>364</v>
      </c>
      <c r="V4" s="151">
        <f t="shared" si="1"/>
        <v>2.75</v>
      </c>
      <c r="W4" s="136">
        <f t="shared" si="2"/>
        <v>2.75</v>
      </c>
      <c r="X4" s="136">
        <f t="shared" ref="X4:X9" si="13">IF(V4&gt;0.8,1,IF(V4&gt;0.5,2,IF(V4&gt;0.3,3,IF(V4&gt;0.1,4,IF(V4&gt;0,5,6)))))</f>
        <v>1</v>
      </c>
      <c r="Y4" s="136">
        <f t="shared" ref="Y4:Y9" si="14">IF(W4&gt;0.8,1,IF(W4&gt;0.5,2,IF(W4&gt;0.3,3,IF(W4&gt;0.1,4,IF(W4&gt;0,5,6)))))</f>
        <v>1</v>
      </c>
      <c r="Z4" s="136">
        <f>AC4</f>
        <v>-0.75</v>
      </c>
      <c r="AA4" s="173">
        <v>2</v>
      </c>
      <c r="AB4" s="139">
        <f t="shared" si="3"/>
        <v>-0.75</v>
      </c>
      <c r="AC4" s="195">
        <f t="shared" si="4"/>
        <v>-0.75</v>
      </c>
      <c r="AD4" s="195">
        <f t="shared" ref="AD4:AD56" si="15">IFERROR(IF((E4-1.5)&gt;0,(E4-1.5)/O$3*-100,-1),120)</f>
        <v>-1</v>
      </c>
      <c r="AE4" s="195">
        <f t="shared" ref="AE4:AE56" si="16">IFERROR(IF((E4-1)&gt;0,(E4-1)/$O4*-100,0),120)</f>
        <v>0</v>
      </c>
      <c r="AF4" s="195"/>
      <c r="AG4" s="139"/>
      <c r="AH4" s="157"/>
      <c r="AI4" s="99"/>
      <c r="AJ4" s="158">
        <v>-0.1</v>
      </c>
      <c r="AL4" s="157">
        <v>-0.1</v>
      </c>
      <c r="AM4" s="158">
        <v>2.5099999999999998</v>
      </c>
      <c r="AN4" s="169">
        <v>0.19</v>
      </c>
      <c r="AO4" s="169">
        <v>2.4</v>
      </c>
      <c r="AP4" s="169">
        <v>0.1</v>
      </c>
      <c r="AQ4" s="169">
        <v>2.2200000000000002</v>
      </c>
      <c r="AR4" s="169">
        <v>0.2</v>
      </c>
      <c r="AS4" s="169">
        <v>2.2599999999999998</v>
      </c>
      <c r="AT4" s="169">
        <v>-0.1</v>
      </c>
      <c r="AU4">
        <v>2.27</v>
      </c>
      <c r="AV4">
        <v>0</v>
      </c>
      <c r="AX4" s="157">
        <v>-0.2</v>
      </c>
      <c r="AY4" s="99"/>
      <c r="AZ4" s="157">
        <v>-0.2</v>
      </c>
      <c r="BA4" s="158">
        <v>2.4</v>
      </c>
      <c r="BB4" s="169">
        <v>-0.31</v>
      </c>
      <c r="BC4" s="158">
        <v>2.5499999999999998</v>
      </c>
      <c r="BD4" s="169">
        <v>-0.32</v>
      </c>
      <c r="BE4" s="140"/>
      <c r="BF4" s="169">
        <v>-0.45</v>
      </c>
      <c r="BG4" s="140"/>
      <c r="BH4" s="169">
        <v>-0.4</v>
      </c>
      <c r="BI4" s="140"/>
      <c r="BJ4">
        <v>-0.7</v>
      </c>
      <c r="BL4">
        <v>-0.75</v>
      </c>
    </row>
    <row r="5" spans="1:69">
      <c r="A5" s="136" t="s">
        <v>164</v>
      </c>
      <c r="B5" s="136" t="s">
        <v>220</v>
      </c>
      <c r="C5" s="136" t="s">
        <v>319</v>
      </c>
      <c r="D5" s="136" t="s">
        <v>300</v>
      </c>
      <c r="E5" s="218">
        <f t="shared" si="5"/>
        <v>0.48</v>
      </c>
      <c r="F5" s="189">
        <f t="shared" si="6"/>
        <v>1</v>
      </c>
      <c r="G5">
        <f t="shared" si="0"/>
        <v>2</v>
      </c>
      <c r="H5" s="138">
        <f t="shared" si="7"/>
        <v>-1</v>
      </c>
      <c r="I5" s="136">
        <f t="shared" si="8"/>
        <v>0</v>
      </c>
      <c r="J5" s="140">
        <f t="shared" si="9"/>
        <v>0.46459459459459462</v>
      </c>
      <c r="K5" s="140">
        <f t="shared" si="10"/>
        <v>-1</v>
      </c>
      <c r="L5" s="140">
        <f t="shared" si="11"/>
        <v>0</v>
      </c>
      <c r="M5" s="139">
        <f t="shared" ref="M5:M11" si="17">(INDEX(AH5:CC5,1,$M$2)-INDEX(AH5:CC5,1,$M$2-2))/$N$2*100</f>
        <v>-2.0000000000000004</v>
      </c>
      <c r="N5" s="139"/>
      <c r="O5" s="139">
        <f t="shared" si="12"/>
        <v>-2.7837837837837842</v>
      </c>
      <c r="P5" s="138">
        <f>INDEX('OBS data OUTSIDE'!$E$3:$X$60,'OBS data OUTSIDE'!D5,$P$2)</f>
        <v>0.48</v>
      </c>
      <c r="Q5" s="195">
        <f>TREND('OBS data OUTSIDE'!$R5:$T5,'OBS data OUTSIDE'!$R$58:$T$58,Q$2)-$P5+$E5</f>
        <v>0.46459459459459462</v>
      </c>
      <c r="R5" s="195">
        <f>TREND('OBS data OUTSIDE'!$R5:$T5,'OBS data OUTSIDE'!$R$58:$T$58,R$2)-$P5+$E5</f>
        <v>0.1862162162162162</v>
      </c>
      <c r="S5" s="195">
        <f>TREND('OBS data OUTSIDE'!$R5:$T5,'OBS data OUTSIDE'!$R$58:$T$58,S$2)-$P5+$E5</f>
        <v>-9.216216216216222E-2</v>
      </c>
      <c r="T5" s="136"/>
      <c r="U5" s="150" t="s">
        <v>363</v>
      </c>
      <c r="V5" s="151">
        <f t="shared" si="1"/>
        <v>0.52</v>
      </c>
      <c r="W5" s="136">
        <f t="shared" si="2"/>
        <v>0.54</v>
      </c>
      <c r="X5" s="136">
        <f t="shared" si="13"/>
        <v>2</v>
      </c>
      <c r="Y5" s="136">
        <f t="shared" si="14"/>
        <v>2</v>
      </c>
      <c r="Z5" s="136">
        <f>AB5</f>
        <v>0.48</v>
      </c>
      <c r="AA5" s="173">
        <v>1</v>
      </c>
      <c r="AB5" s="139">
        <f t="shared" si="3"/>
        <v>0.48</v>
      </c>
      <c r="AC5" s="195">
        <f t="shared" si="4"/>
        <v>0.46</v>
      </c>
      <c r="AD5" s="195">
        <f t="shared" si="15"/>
        <v>-1</v>
      </c>
      <c r="AE5" s="195">
        <f t="shared" si="16"/>
        <v>0</v>
      </c>
      <c r="AF5" s="195"/>
      <c r="AG5" s="139"/>
      <c r="AH5" s="157"/>
      <c r="AI5" s="99"/>
      <c r="AJ5" s="158"/>
      <c r="AK5">
        <v>0.49</v>
      </c>
      <c r="AL5" s="157">
        <v>0.53</v>
      </c>
      <c r="AM5" s="158">
        <v>0.56999999999999995</v>
      </c>
      <c r="AN5" s="169">
        <v>0.6</v>
      </c>
      <c r="AO5" s="169">
        <v>0.61</v>
      </c>
      <c r="AP5" s="169">
        <v>0.62</v>
      </c>
      <c r="AQ5" s="169">
        <v>0.67</v>
      </c>
      <c r="AR5" s="169">
        <v>0.66</v>
      </c>
      <c r="AS5" s="169">
        <v>0.71</v>
      </c>
      <c r="AT5" s="169">
        <v>0.72</v>
      </c>
      <c r="AU5" s="169">
        <v>0.77</v>
      </c>
      <c r="AV5" s="169">
        <v>0.73</v>
      </c>
      <c r="AW5" s="169">
        <v>0.79</v>
      </c>
      <c r="AX5" s="209">
        <v>0.75</v>
      </c>
      <c r="AY5" s="99">
        <v>0.79</v>
      </c>
      <c r="AZ5" s="157">
        <v>0.8</v>
      </c>
      <c r="BA5" s="158">
        <v>0.85</v>
      </c>
      <c r="BB5" s="169">
        <v>0.75</v>
      </c>
      <c r="BC5" s="158">
        <v>0.78</v>
      </c>
      <c r="BD5" s="169">
        <v>0.72</v>
      </c>
      <c r="BE5" s="218">
        <v>0.75</v>
      </c>
      <c r="BF5" s="169">
        <v>0.69</v>
      </c>
      <c r="BG5" s="218">
        <v>0.71</v>
      </c>
      <c r="BH5" s="169">
        <v>0.65</v>
      </c>
      <c r="BI5" s="218">
        <v>0.68</v>
      </c>
      <c r="BJ5" s="169">
        <v>0.54</v>
      </c>
      <c r="BK5" s="220">
        <v>0.54</v>
      </c>
      <c r="BL5" s="169">
        <v>0.46</v>
      </c>
      <c r="BM5" s="220">
        <v>0.48</v>
      </c>
    </row>
    <row r="6" spans="1:69">
      <c r="A6" s="136" t="s">
        <v>165</v>
      </c>
      <c r="B6" s="136" t="s">
        <v>221</v>
      </c>
      <c r="C6" s="136" t="s">
        <v>320</v>
      </c>
      <c r="D6" s="136" t="s">
        <v>166</v>
      </c>
      <c r="E6" s="140">
        <f t="shared" si="5"/>
        <v>-1.5</v>
      </c>
      <c r="F6" s="189">
        <f t="shared" si="6"/>
        <v>2</v>
      </c>
      <c r="G6">
        <f>Y6</f>
        <v>1</v>
      </c>
      <c r="H6" s="138">
        <f t="shared" si="7"/>
        <v>-2</v>
      </c>
      <c r="I6" s="136">
        <f t="shared" si="8"/>
        <v>-1</v>
      </c>
      <c r="J6" s="140">
        <f t="shared" si="9"/>
        <v>-1.4468918918918918</v>
      </c>
      <c r="K6" s="140">
        <f t="shared" si="10"/>
        <v>-1</v>
      </c>
      <c r="L6" s="140">
        <f t="shared" si="11"/>
        <v>0</v>
      </c>
      <c r="M6" s="139">
        <f t="shared" si="17"/>
        <v>-9.2500000000000036</v>
      </c>
      <c r="N6" s="139"/>
      <c r="O6" s="139">
        <f t="shared" si="12"/>
        <v>-4.8243243243243246</v>
      </c>
      <c r="P6" s="138">
        <f>INDEX('OBS data INSIDE'!$E$3:$AA$62,'OBS data INSIDE'!D6,$P$2)</f>
        <v>-1.5</v>
      </c>
      <c r="Q6" s="195">
        <f>TREND('OBS data INSIDE'!$R6:$T6,'OBS data INSIDE'!$R$58:$T$58,Q$2)-$P6+$E6</f>
        <v>-1.4468918918918918</v>
      </c>
      <c r="R6" s="195">
        <f>TREND('OBS data INSIDE'!$R6:$T6,'OBS data INSIDE'!$R$58:$T$58,R$2)-$P6+$E6</f>
        <v>-1.9293243243243243</v>
      </c>
      <c r="S6" s="195">
        <f>TREND('OBS data INSIDE'!$R6:$T6,'OBS data INSIDE'!$R$58:$T$58,S$2)-$P6+$E6</f>
        <v>-2.4117567567567564</v>
      </c>
      <c r="T6" s="136">
        <v>30</v>
      </c>
      <c r="U6" s="150" t="s">
        <v>364</v>
      </c>
      <c r="V6" s="151">
        <f t="shared" si="1"/>
        <v>3.5</v>
      </c>
      <c r="W6" s="136">
        <f t="shared" si="2"/>
        <v>3.5</v>
      </c>
      <c r="X6" s="136">
        <f t="shared" si="13"/>
        <v>1</v>
      </c>
      <c r="Y6" s="136">
        <f t="shared" si="14"/>
        <v>1</v>
      </c>
      <c r="Z6" s="136">
        <f>AC6</f>
        <v>-1.5</v>
      </c>
      <c r="AA6" s="173">
        <v>2</v>
      </c>
      <c r="AB6" s="139">
        <f t="shared" si="3"/>
        <v>-1.5</v>
      </c>
      <c r="AC6" s="195">
        <f t="shared" si="4"/>
        <v>-1.5</v>
      </c>
      <c r="AD6" s="195">
        <f t="shared" si="15"/>
        <v>-1</v>
      </c>
      <c r="AE6" s="195">
        <f t="shared" si="16"/>
        <v>0</v>
      </c>
      <c r="AF6" s="195"/>
      <c r="AG6" s="139"/>
      <c r="AH6" s="157"/>
      <c r="AI6" s="99"/>
      <c r="AJ6" s="158">
        <v>-0.9</v>
      </c>
      <c r="AL6" s="157">
        <v>-0.85</v>
      </c>
      <c r="AM6" s="158">
        <v>2.37</v>
      </c>
      <c r="AN6" s="169">
        <v>-0.8</v>
      </c>
      <c r="AO6" s="169">
        <v>2.25</v>
      </c>
      <c r="AP6" s="169">
        <v>-0.9</v>
      </c>
      <c r="AQ6" s="169">
        <v>2.0499999999999998</v>
      </c>
      <c r="AR6" s="169">
        <v>-0.78</v>
      </c>
      <c r="AS6" s="169">
        <v>2.1</v>
      </c>
      <c r="AT6" s="169">
        <v>-0.92</v>
      </c>
      <c r="AU6" s="169">
        <v>2.12</v>
      </c>
      <c r="AV6" s="169">
        <v>-0.75</v>
      </c>
      <c r="AX6" s="209">
        <v>-1</v>
      </c>
      <c r="AY6" s="99"/>
      <c r="AZ6" s="157">
        <v>-1.19</v>
      </c>
      <c r="BA6" s="158">
        <v>2.2999999999999998</v>
      </c>
      <c r="BB6" s="169">
        <v>-1.1200000000000001</v>
      </c>
      <c r="BC6" s="158">
        <v>2.48</v>
      </c>
      <c r="BD6" s="169">
        <v>-1.1200000000000001</v>
      </c>
      <c r="BE6" s="140"/>
      <c r="BF6" s="169">
        <v>-1.08</v>
      </c>
      <c r="BG6" s="140"/>
      <c r="BH6" s="169">
        <v>-1.18</v>
      </c>
      <c r="BI6" s="140"/>
      <c r="BJ6" s="169">
        <v>-1.1299999999999999</v>
      </c>
      <c r="BL6" s="169">
        <v>-1.5</v>
      </c>
    </row>
    <row r="7" spans="1:69">
      <c r="A7" s="136" t="s">
        <v>168</v>
      </c>
      <c r="B7" s="136" t="s">
        <v>222</v>
      </c>
      <c r="C7" s="136" t="s">
        <v>321</v>
      </c>
      <c r="D7" s="136" t="s">
        <v>167</v>
      </c>
      <c r="E7" s="140">
        <f t="shared" si="5"/>
        <v>-0.46</v>
      </c>
      <c r="F7" s="189">
        <f t="shared" si="6"/>
        <v>2</v>
      </c>
      <c r="G7">
        <f t="shared" si="0"/>
        <v>1</v>
      </c>
      <c r="H7" s="138">
        <f t="shared" si="7"/>
        <v>-2</v>
      </c>
      <c r="I7" s="136">
        <f t="shared" si="8"/>
        <v>3</v>
      </c>
      <c r="J7" s="140">
        <f t="shared" si="9"/>
        <v>-0.53378378378378355</v>
      </c>
      <c r="K7" s="140">
        <f t="shared" si="10"/>
        <v>-1</v>
      </c>
      <c r="L7" s="140">
        <f t="shared" si="11"/>
        <v>0</v>
      </c>
      <c r="M7" s="139">
        <f t="shared" si="17"/>
        <v>12.499999999999998</v>
      </c>
      <c r="N7" s="139"/>
      <c r="O7" s="139">
        <f t="shared" si="12"/>
        <v>6.35135135135135</v>
      </c>
      <c r="P7" s="138">
        <f>INDEX('OBS data INSIDE'!$E$3:$AA$62,'OBS data INSIDE'!D7,$P$2)</f>
        <v>-0.46</v>
      </c>
      <c r="Q7" s="195">
        <f>TREND('OBS data INSIDE'!$R7:$T7,'OBS data INSIDE'!$R$58:$T$58,Q$2)-$P7+$E7</f>
        <v>-0.53378378378378355</v>
      </c>
      <c r="R7" s="195">
        <f>TREND('OBS data INSIDE'!$R7:$T7,'OBS data INSIDE'!$R$58:$T$58,R$2)-$P7+$E7</f>
        <v>0.10135135135135148</v>
      </c>
      <c r="S7" s="195">
        <f>TREND('OBS data INSIDE'!$R7:$T7,'OBS data INSIDE'!$R$58:$T$58,S$2)-$P7+$E7</f>
        <v>0.73648648648648662</v>
      </c>
      <c r="T7" s="136">
        <v>10</v>
      </c>
      <c r="U7" s="150" t="s">
        <v>363</v>
      </c>
      <c r="V7" s="151">
        <f t="shared" si="1"/>
        <v>2.46</v>
      </c>
      <c r="W7" s="136">
        <f t="shared" si="2"/>
        <v>2.46</v>
      </c>
      <c r="X7" s="136">
        <f t="shared" si="13"/>
        <v>1</v>
      </c>
      <c r="Y7" s="136">
        <f t="shared" si="14"/>
        <v>1</v>
      </c>
      <c r="Z7" s="136">
        <f>AB7</f>
        <v>-0.46</v>
      </c>
      <c r="AA7" s="173">
        <v>2</v>
      </c>
      <c r="AB7" s="139">
        <f t="shared" si="3"/>
        <v>-0.46</v>
      </c>
      <c r="AC7" s="195">
        <f t="shared" si="4"/>
        <v>-0.46</v>
      </c>
      <c r="AD7" s="195">
        <f t="shared" si="15"/>
        <v>-1</v>
      </c>
      <c r="AE7" s="195">
        <f t="shared" si="16"/>
        <v>0</v>
      </c>
      <c r="AF7" s="195"/>
      <c r="AG7" s="139"/>
      <c r="AH7" s="157"/>
      <c r="AI7" s="99"/>
      <c r="AJ7" s="158">
        <v>-0.92</v>
      </c>
      <c r="AL7" s="157">
        <v>-0.92</v>
      </c>
      <c r="AM7" s="158">
        <v>0</v>
      </c>
      <c r="AN7" s="169">
        <v>-1.18</v>
      </c>
      <c r="AO7" s="169">
        <v>0</v>
      </c>
      <c r="AP7" s="169">
        <v>-1.08</v>
      </c>
      <c r="AQ7" s="169">
        <v>0</v>
      </c>
      <c r="AR7" s="169">
        <v>-0.51</v>
      </c>
      <c r="AS7" s="169"/>
      <c r="AT7" s="169">
        <v>-0.62</v>
      </c>
      <c r="AU7" s="169">
        <v>0</v>
      </c>
      <c r="AV7" s="169">
        <v>-0.78</v>
      </c>
      <c r="AW7" s="169"/>
      <c r="AX7" s="209">
        <v>-0.86</v>
      </c>
      <c r="AY7" s="99"/>
      <c r="AZ7" s="157">
        <v>-0.99</v>
      </c>
      <c r="BA7" s="158"/>
      <c r="BB7" s="169">
        <v>-0.91</v>
      </c>
      <c r="BC7" s="158"/>
      <c r="BD7" s="169">
        <v>-0.86</v>
      </c>
      <c r="BE7" s="140"/>
      <c r="BF7" s="169">
        <v>-0.88</v>
      </c>
      <c r="BG7" s="140"/>
      <c r="BH7" s="169">
        <v>-0.88</v>
      </c>
      <c r="BI7" s="140"/>
      <c r="BJ7" s="169">
        <v>-0.96</v>
      </c>
      <c r="BL7" s="192">
        <v>-0.46</v>
      </c>
      <c r="BM7" s="191" t="s">
        <v>401</v>
      </c>
    </row>
    <row r="8" spans="1:69">
      <c r="A8" s="136" t="s">
        <v>169</v>
      </c>
      <c r="B8" s="136" t="s">
        <v>223</v>
      </c>
      <c r="C8" s="136" t="s">
        <v>301</v>
      </c>
      <c r="D8" s="136" t="s">
        <v>301</v>
      </c>
      <c r="E8" s="140">
        <f t="shared" si="5"/>
        <v>0.36</v>
      </c>
      <c r="F8" s="189">
        <f t="shared" si="6"/>
        <v>2</v>
      </c>
      <c r="G8">
        <f t="shared" si="0"/>
        <v>1</v>
      </c>
      <c r="H8" s="138">
        <f t="shared" si="7"/>
        <v>-2</v>
      </c>
      <c r="I8" s="136">
        <f t="shared" si="8"/>
        <v>0</v>
      </c>
      <c r="J8" s="140">
        <f t="shared" si="9"/>
        <v>0.36608108108108106</v>
      </c>
      <c r="K8" s="140">
        <f t="shared" si="10"/>
        <v>-1</v>
      </c>
      <c r="L8" s="140">
        <f t="shared" si="11"/>
        <v>0</v>
      </c>
      <c r="M8" s="139">
        <f t="shared" si="17"/>
        <v>-1.2499999999999998</v>
      </c>
      <c r="N8" s="139"/>
      <c r="O8" s="139">
        <f t="shared" si="12"/>
        <v>-0.74324324324324342</v>
      </c>
      <c r="P8" s="138">
        <f>INDEX('OBS data INSIDE'!$E$3:$AA$62,'OBS data INSIDE'!D8,$P$2)</f>
        <v>0.36</v>
      </c>
      <c r="Q8" s="195">
        <f>TREND('OBS data INSIDE'!$R8:$T8,'OBS data INSIDE'!$R$58:$T$58,Q$2)-$P8+$E8</f>
        <v>0.36608108108108106</v>
      </c>
      <c r="R8" s="195">
        <f>TREND('OBS data INSIDE'!$R8:$T8,'OBS data INSIDE'!$R$58:$T$58,R$2)-$P8+$E8</f>
        <v>0.29175675675675672</v>
      </c>
      <c r="S8" s="195">
        <f>TREND('OBS data INSIDE'!$R8:$T8,'OBS data INSIDE'!$R$58:$T$58,S$2)-$P8+$E8</f>
        <v>0.21743243243243243</v>
      </c>
      <c r="T8" s="136">
        <v>15</v>
      </c>
      <c r="U8" s="150" t="s">
        <v>363</v>
      </c>
      <c r="V8" s="151">
        <f t="shared" si="1"/>
        <v>1.6400000000000001</v>
      </c>
      <c r="W8" s="136">
        <f t="shared" si="2"/>
        <v>1.6400000000000001</v>
      </c>
      <c r="X8" s="136">
        <f t="shared" si="13"/>
        <v>1</v>
      </c>
      <c r="Y8" s="136">
        <f t="shared" si="14"/>
        <v>1</v>
      </c>
      <c r="Z8" s="136">
        <f>AB8</f>
        <v>0.36</v>
      </c>
      <c r="AA8" s="173">
        <v>2</v>
      </c>
      <c r="AB8" s="139">
        <f t="shared" si="3"/>
        <v>0.36</v>
      </c>
      <c r="AC8" s="195">
        <f t="shared" si="4"/>
        <v>0.36</v>
      </c>
      <c r="AD8" s="195">
        <f t="shared" si="15"/>
        <v>-1</v>
      </c>
      <c r="AE8" s="195">
        <f t="shared" si="16"/>
        <v>0</v>
      </c>
      <c r="AF8" s="195"/>
      <c r="AG8" s="139"/>
      <c r="AH8" s="157"/>
      <c r="AI8" s="99"/>
      <c r="AJ8" s="158">
        <v>7.0000000000000007E-2</v>
      </c>
      <c r="AL8" s="157">
        <v>0.14000000000000001</v>
      </c>
      <c r="AM8" s="159"/>
      <c r="AN8" s="169">
        <v>0.16</v>
      </c>
      <c r="AP8" s="169">
        <v>0.18</v>
      </c>
      <c r="AR8" s="169">
        <v>0.26</v>
      </c>
      <c r="AT8" s="169">
        <v>0.3</v>
      </c>
      <c r="AV8" s="169">
        <v>0.38</v>
      </c>
      <c r="AX8" s="157">
        <v>0.37</v>
      </c>
      <c r="AY8" s="99"/>
      <c r="AZ8" s="157">
        <v>0.43</v>
      </c>
      <c r="BA8" s="158"/>
      <c r="BB8" s="169">
        <v>0.46</v>
      </c>
      <c r="BC8" s="158"/>
      <c r="BD8" s="169">
        <v>0.45</v>
      </c>
      <c r="BE8" s="140"/>
      <c r="BF8" s="169">
        <v>0.44</v>
      </c>
      <c r="BG8" s="140"/>
      <c r="BH8" s="169">
        <v>0.41</v>
      </c>
      <c r="BI8" s="140"/>
      <c r="BJ8" s="169">
        <v>0.41</v>
      </c>
      <c r="BL8" s="192">
        <v>0.36</v>
      </c>
      <c r="BM8" s="191" t="s">
        <v>401</v>
      </c>
    </row>
    <row r="9" spans="1:69">
      <c r="A9" s="136" t="s">
        <v>255</v>
      </c>
      <c r="B9" s="136" t="s">
        <v>256</v>
      </c>
      <c r="C9" t="s">
        <v>257</v>
      </c>
      <c r="D9" t="s">
        <v>257</v>
      </c>
      <c r="E9" s="140">
        <f t="shared" si="5"/>
        <v>0.25</v>
      </c>
      <c r="F9" s="189">
        <f t="shared" si="6"/>
        <v>2</v>
      </c>
      <c r="G9">
        <f t="shared" si="0"/>
        <v>1</v>
      </c>
      <c r="H9" s="138">
        <f t="shared" si="7"/>
        <v>-2</v>
      </c>
      <c r="I9" s="136">
        <f t="shared" si="8"/>
        <v>0</v>
      </c>
      <c r="J9" s="140">
        <f t="shared" si="9"/>
        <v>0.22770270270270254</v>
      </c>
      <c r="K9" s="140">
        <f t="shared" si="10"/>
        <v>-1</v>
      </c>
      <c r="L9" s="140">
        <f t="shared" si="11"/>
        <v>0</v>
      </c>
      <c r="M9" s="139">
        <f t="shared" si="17"/>
        <v>-3.7500000000000004</v>
      </c>
      <c r="N9" s="139"/>
      <c r="O9" s="139">
        <f t="shared" si="12"/>
        <v>-5.6081081081081097</v>
      </c>
      <c r="P9" s="138">
        <f>INDEX('OBS data INSIDE'!$E$3:$AA$62,'OBS data INSIDE'!D9,$P$2)</f>
        <v>0.25</v>
      </c>
      <c r="Q9" s="195">
        <f>TREND('OBS data INSIDE'!$R9:$T9,'OBS data INSIDE'!$R$58:$T$58,Q$2)-$P9+$E9</f>
        <v>0.22770270270270254</v>
      </c>
      <c r="R9" s="195">
        <f>TREND('OBS data INSIDE'!$R9:$T9,'OBS data INSIDE'!$R$58:$T$58,R$2)-$P9+$E9</f>
        <v>-0.33310810810810842</v>
      </c>
      <c r="S9" s="195">
        <f>TREND('OBS data INSIDE'!$R9:$T9,'OBS data INSIDE'!$R$58:$T$58,S$2)-$P9+$E9</f>
        <v>-0.89391891891891939</v>
      </c>
      <c r="T9" s="136">
        <v>30</v>
      </c>
      <c r="U9" s="150" t="s">
        <v>363</v>
      </c>
      <c r="V9" s="151">
        <f t="shared" si="1"/>
        <v>1.75</v>
      </c>
      <c r="W9" s="136">
        <f t="shared" si="2"/>
        <v>1.75</v>
      </c>
      <c r="X9" s="136">
        <f t="shared" si="13"/>
        <v>1</v>
      </c>
      <c r="Y9" s="136">
        <f t="shared" si="14"/>
        <v>1</v>
      </c>
      <c r="Z9" s="136">
        <f>AB9</f>
        <v>0.25</v>
      </c>
      <c r="AA9" s="173">
        <v>2</v>
      </c>
      <c r="AB9" s="139">
        <f t="shared" si="3"/>
        <v>0.25</v>
      </c>
      <c r="AC9" s="195">
        <f t="shared" si="4"/>
        <v>0.25</v>
      </c>
      <c r="AD9" s="195">
        <f t="shared" si="15"/>
        <v>-1</v>
      </c>
      <c r="AE9" s="195">
        <f t="shared" si="16"/>
        <v>0</v>
      </c>
      <c r="AF9" s="195"/>
      <c r="AG9" s="139"/>
      <c r="AH9" s="157"/>
      <c r="AI9" s="99"/>
      <c r="AJ9" s="158">
        <v>0.36</v>
      </c>
      <c r="AL9" s="157">
        <v>0.43</v>
      </c>
      <c r="AM9" s="159"/>
      <c r="AN9" s="169">
        <v>0.3</v>
      </c>
      <c r="AP9" s="169">
        <v>0.54</v>
      </c>
      <c r="AR9" s="169">
        <v>0.64</v>
      </c>
      <c r="AT9" s="169">
        <v>0.56000000000000005</v>
      </c>
      <c r="AV9" s="169">
        <v>0.56999999999999995</v>
      </c>
      <c r="AX9" s="157">
        <v>0.44</v>
      </c>
      <c r="AY9" s="99"/>
      <c r="AZ9" s="157">
        <v>0.45</v>
      </c>
      <c r="BA9" s="158"/>
      <c r="BB9" s="169">
        <v>0.6</v>
      </c>
      <c r="BC9" s="158"/>
      <c r="BD9" s="169">
        <v>0.93</v>
      </c>
      <c r="BE9" s="140"/>
      <c r="BF9" s="169">
        <v>0.93</v>
      </c>
      <c r="BG9" s="140"/>
      <c r="BH9" s="169">
        <v>0.65</v>
      </c>
      <c r="BI9" s="140"/>
      <c r="BJ9" s="169">
        <v>0.4</v>
      </c>
      <c r="BL9" s="169">
        <v>0.25</v>
      </c>
    </row>
    <row r="10" spans="1:69">
      <c r="A10" s="136" t="s">
        <v>290</v>
      </c>
      <c r="B10" s="136" t="s">
        <v>309</v>
      </c>
      <c r="C10" s="136" t="s">
        <v>322</v>
      </c>
      <c r="D10" s="136" t="s">
        <v>292</v>
      </c>
      <c r="E10" s="140">
        <f t="shared" si="5"/>
        <v>3.2399999999999998</v>
      </c>
      <c r="F10" s="189">
        <f t="shared" si="6"/>
        <v>2</v>
      </c>
      <c r="G10">
        <v>6</v>
      </c>
      <c r="H10" s="138">
        <f t="shared" si="7"/>
        <v>109.9999999999999</v>
      </c>
      <c r="I10" s="136">
        <f t="shared" si="8"/>
        <v>0</v>
      </c>
      <c r="J10" s="140">
        <f t="shared" si="9"/>
        <v>3.2399999999999998</v>
      </c>
      <c r="K10" s="140">
        <f t="shared" si="10"/>
        <v>57.999999999999986</v>
      </c>
      <c r="L10" s="140">
        <f t="shared" si="11"/>
        <v>111.9999999999999</v>
      </c>
      <c r="M10" s="139">
        <f t="shared" si="17"/>
        <v>-2.0000000000000018</v>
      </c>
      <c r="N10" s="139"/>
      <c r="O10" s="139">
        <f t="shared" si="12"/>
        <v>-2.0000000000000018</v>
      </c>
      <c r="P10" s="138">
        <f>INDEX('OBS data INSIDE'!$E$3:$AA$62,'OBS data INSIDE'!D10,$P$2)</f>
        <v>3.2399999999999998</v>
      </c>
      <c r="Q10" s="195">
        <f>TREND('OBS data INSIDE'!$R10:$T10,'OBS data INSIDE'!$R$58:$T$58,Q$2)-$P10+$E10</f>
        <v>3.2399999999999998</v>
      </c>
      <c r="R10" s="195">
        <f>TREND('OBS data INSIDE'!$R10:$T10,'OBS data INSIDE'!$R$58:$T$58,R$2)-$P10+$E10</f>
        <v>3.0399999999999996</v>
      </c>
      <c r="S10" s="195">
        <f>TREND('OBS data INSIDE'!$R10:$T10,'OBS data INSIDE'!$R$58:$T$58,S$2)-$P10+$E10</f>
        <v>2.8399999999999994</v>
      </c>
      <c r="U10" s="150" t="s">
        <v>308</v>
      </c>
      <c r="V10" s="151">
        <f t="shared" si="1"/>
        <v>-1.2399999999999998</v>
      </c>
      <c r="W10" s="136">
        <f t="shared" si="2"/>
        <v>-1.2399999999999998</v>
      </c>
      <c r="X10" s="136"/>
      <c r="Y10" s="136"/>
      <c r="Z10" s="136">
        <f>AB10</f>
        <v>3.2399999999999998</v>
      </c>
      <c r="AA10" s="173">
        <v>2</v>
      </c>
      <c r="AB10" s="139">
        <f t="shared" si="3"/>
        <v>3.2399999999999998</v>
      </c>
      <c r="AC10" s="195">
        <f t="shared" si="4"/>
        <v>3.2399999999999998</v>
      </c>
      <c r="AD10" s="195">
        <f t="shared" si="15"/>
        <v>57.999999999999986</v>
      </c>
      <c r="AE10" s="195">
        <f t="shared" si="16"/>
        <v>111.9999999999999</v>
      </c>
      <c r="AF10" s="195"/>
      <c r="AG10" s="139"/>
      <c r="AH10" s="157"/>
      <c r="AI10" s="99"/>
      <c r="AJ10" s="158"/>
      <c r="AL10" s="157"/>
      <c r="AM10" s="159"/>
      <c r="AN10" s="169">
        <v>0</v>
      </c>
      <c r="AP10" s="169">
        <v>0</v>
      </c>
      <c r="AR10" s="169">
        <v>3.5</v>
      </c>
      <c r="AS10" s="169">
        <v>3.5</v>
      </c>
      <c r="AT10" s="169">
        <v>3.5</v>
      </c>
      <c r="AU10" s="169">
        <v>3.5</v>
      </c>
      <c r="AV10" s="169">
        <v>3.5</v>
      </c>
      <c r="AW10" s="169">
        <v>3.5</v>
      </c>
      <c r="AX10" s="150">
        <f t="shared" ref="AX10:BC11" si="18">AV10-0.02</f>
        <v>3.48</v>
      </c>
      <c r="AY10" s="150">
        <f t="shared" si="18"/>
        <v>3.48</v>
      </c>
      <c r="AZ10" s="150">
        <f t="shared" si="18"/>
        <v>3.46</v>
      </c>
      <c r="BA10" s="150">
        <f t="shared" si="18"/>
        <v>3.46</v>
      </c>
      <c r="BB10" s="150">
        <f t="shared" si="18"/>
        <v>3.44</v>
      </c>
      <c r="BC10" s="150">
        <f t="shared" si="18"/>
        <v>3.44</v>
      </c>
      <c r="BD10" s="170">
        <f>BB10-0.02</f>
        <v>3.42</v>
      </c>
      <c r="BE10" s="170">
        <f t="shared" ref="BE10:BI11" si="19">BC10-0.02</f>
        <v>3.42</v>
      </c>
      <c r="BF10" s="170">
        <f t="shared" si="19"/>
        <v>3.4</v>
      </c>
      <c r="BG10" s="170">
        <f t="shared" si="19"/>
        <v>3.4</v>
      </c>
      <c r="BH10" s="170">
        <f t="shared" si="19"/>
        <v>3.38</v>
      </c>
      <c r="BI10" s="170">
        <f t="shared" si="19"/>
        <v>3.38</v>
      </c>
      <c r="BJ10" s="170">
        <f>BH10-0.02*3</f>
        <v>3.32</v>
      </c>
      <c r="BK10" s="170">
        <f>BI10-0.02*3</f>
        <v>3.32</v>
      </c>
      <c r="BL10" s="170">
        <f>BJ10-0.02*4</f>
        <v>3.2399999999999998</v>
      </c>
      <c r="BM10" s="170">
        <f>BK10-0.02*4</f>
        <v>3.2399999999999998</v>
      </c>
      <c r="BN10" s="170" t="s">
        <v>373</v>
      </c>
    </row>
    <row r="11" spans="1:69">
      <c r="A11" s="136" t="s">
        <v>291</v>
      </c>
      <c r="B11" s="136" t="s">
        <v>310</v>
      </c>
      <c r="C11" s="136" t="s">
        <v>323</v>
      </c>
      <c r="D11" s="136" t="s">
        <v>293</v>
      </c>
      <c r="E11" s="140">
        <f t="shared" si="5"/>
        <v>3.2399999999999998</v>
      </c>
      <c r="F11" s="189">
        <f t="shared" si="6"/>
        <v>2</v>
      </c>
      <c r="G11">
        <v>6</v>
      </c>
      <c r="H11" s="138">
        <f t="shared" si="7"/>
        <v>109.9999999999999</v>
      </c>
      <c r="I11" s="136">
        <f t="shared" si="8"/>
        <v>0</v>
      </c>
      <c r="J11" s="140">
        <f t="shared" si="9"/>
        <v>3.2399999999999998</v>
      </c>
      <c r="K11" s="140">
        <f t="shared" si="10"/>
        <v>57.999999999999986</v>
      </c>
      <c r="L11" s="140">
        <f t="shared" si="11"/>
        <v>111.9999999999999</v>
      </c>
      <c r="M11" s="139">
        <f t="shared" si="17"/>
        <v>-2.0000000000000018</v>
      </c>
      <c r="N11" s="139"/>
      <c r="O11" s="139">
        <f t="shared" si="12"/>
        <v>-2.0000000000000018</v>
      </c>
      <c r="P11" s="138">
        <f>INDEX('OBS data INSIDE'!$E$3:$AA$62,'OBS data INSIDE'!D11,$P$2)</f>
        <v>3.2399999999999998</v>
      </c>
      <c r="Q11" s="195">
        <f>TREND('OBS data INSIDE'!$R11:$T11,'OBS data INSIDE'!$R$58:$T$58,Q$2)-$P11+$E11</f>
        <v>3.2399999999999998</v>
      </c>
      <c r="R11" s="195">
        <f>TREND('OBS data INSIDE'!$R11:$T11,'OBS data INSIDE'!$R$58:$T$58,R$2)-$P11+$E11</f>
        <v>3.0399999999999996</v>
      </c>
      <c r="S11" s="195">
        <f>TREND('OBS data INSIDE'!$R11:$T11,'OBS data INSIDE'!$R$58:$T$58,S$2)-$P11+$E11</f>
        <v>2.8399999999999994</v>
      </c>
      <c r="U11" s="150" t="s">
        <v>308</v>
      </c>
      <c r="V11" s="151">
        <f t="shared" si="1"/>
        <v>-1.2399999999999998</v>
      </c>
      <c r="W11" s="136">
        <f t="shared" si="2"/>
        <v>-1.2399999999999998</v>
      </c>
      <c r="X11" s="136"/>
      <c r="Y11" s="136"/>
      <c r="Z11" s="136">
        <f>AB11</f>
        <v>3.2399999999999998</v>
      </c>
      <c r="AA11" s="173">
        <v>2</v>
      </c>
      <c r="AB11" s="139">
        <f t="shared" si="3"/>
        <v>3.2399999999999998</v>
      </c>
      <c r="AC11" s="195">
        <f t="shared" si="4"/>
        <v>3.2399999999999998</v>
      </c>
      <c r="AD11" s="195">
        <f t="shared" si="15"/>
        <v>57.999999999999986</v>
      </c>
      <c r="AE11" s="195">
        <f t="shared" si="16"/>
        <v>111.9999999999999</v>
      </c>
      <c r="AF11" s="195"/>
      <c r="AG11" s="139"/>
      <c r="AH11" s="157"/>
      <c r="AI11" s="99"/>
      <c r="AJ11" s="158"/>
      <c r="AL11" s="169">
        <v>1.02</v>
      </c>
      <c r="AM11">
        <v>1.94</v>
      </c>
      <c r="AN11" s="169">
        <v>1.02</v>
      </c>
      <c r="AO11">
        <v>1.94</v>
      </c>
      <c r="AP11" s="169">
        <v>1.02</v>
      </c>
      <c r="AQ11" s="169">
        <v>1.94</v>
      </c>
      <c r="AR11" s="169">
        <v>3.5</v>
      </c>
      <c r="AS11" s="169">
        <v>3.5</v>
      </c>
      <c r="AT11" s="169">
        <v>3.5</v>
      </c>
      <c r="AU11" s="169">
        <v>3.5</v>
      </c>
      <c r="AV11" s="169">
        <v>3.5</v>
      </c>
      <c r="AW11" s="169">
        <v>3.5</v>
      </c>
      <c r="AX11" s="150">
        <f t="shared" si="18"/>
        <v>3.48</v>
      </c>
      <c r="AY11" s="150">
        <f t="shared" si="18"/>
        <v>3.48</v>
      </c>
      <c r="AZ11" s="150">
        <f t="shared" si="18"/>
        <v>3.46</v>
      </c>
      <c r="BA11" s="150">
        <f t="shared" si="18"/>
        <v>3.46</v>
      </c>
      <c r="BB11" s="150">
        <f t="shared" si="18"/>
        <v>3.44</v>
      </c>
      <c r="BC11" s="150">
        <f t="shared" si="18"/>
        <v>3.44</v>
      </c>
      <c r="BD11" s="170">
        <f>BB11-0.02</f>
        <v>3.42</v>
      </c>
      <c r="BE11" s="170">
        <f t="shared" si="19"/>
        <v>3.42</v>
      </c>
      <c r="BF11" s="170">
        <f t="shared" si="19"/>
        <v>3.4</v>
      </c>
      <c r="BG11" s="170">
        <f t="shared" si="19"/>
        <v>3.4</v>
      </c>
      <c r="BH11" s="170">
        <f t="shared" si="19"/>
        <v>3.38</v>
      </c>
      <c r="BI11" s="170">
        <f t="shared" si="19"/>
        <v>3.38</v>
      </c>
      <c r="BJ11" s="170">
        <f>BH11-0.02*3</f>
        <v>3.32</v>
      </c>
      <c r="BK11" s="170">
        <f>BI11-0.02*3</f>
        <v>3.32</v>
      </c>
      <c r="BL11" s="170">
        <f>BJ11-0.02*4</f>
        <v>3.2399999999999998</v>
      </c>
      <c r="BM11" s="170">
        <f>BK11-0.02*4</f>
        <v>3.2399999999999998</v>
      </c>
      <c r="BN11" s="170" t="s">
        <v>373</v>
      </c>
    </row>
    <row r="12" spans="1:69">
      <c r="A12" s="178"/>
      <c r="B12" s="178"/>
      <c r="C12" s="178"/>
      <c r="D12" s="178"/>
      <c r="E12" s="140"/>
      <c r="F12" s="177"/>
      <c r="G12" s="178"/>
      <c r="H12" s="178"/>
      <c r="I12" s="176"/>
      <c r="J12" s="176"/>
      <c r="K12" s="176"/>
      <c r="L12" s="176"/>
      <c r="M12" s="179"/>
      <c r="N12" s="179"/>
      <c r="O12" s="179"/>
      <c r="P12" s="179"/>
      <c r="Q12" s="179"/>
      <c r="R12" s="179"/>
      <c r="S12" s="179"/>
      <c r="T12" s="176"/>
      <c r="U12" s="176"/>
      <c r="V12" s="181"/>
      <c r="W12" s="176"/>
      <c r="X12" s="176"/>
      <c r="Y12" s="176"/>
      <c r="Z12" s="176"/>
      <c r="AA12" s="179"/>
      <c r="AB12" s="139">
        <f t="shared" si="3"/>
        <v>0</v>
      </c>
      <c r="AC12" s="195">
        <f t="shared" si="4"/>
        <v>0</v>
      </c>
      <c r="AD12" s="195">
        <f t="shared" si="15"/>
        <v>-1</v>
      </c>
      <c r="AE12" s="195">
        <f t="shared" si="16"/>
        <v>0</v>
      </c>
      <c r="AF12" s="195"/>
      <c r="AG12" s="179"/>
      <c r="AH12" s="182"/>
      <c r="AI12" s="183"/>
      <c r="AJ12" s="184"/>
      <c r="AK12" s="178"/>
      <c r="AL12" s="182"/>
      <c r="AM12" s="184"/>
      <c r="AN12" s="178"/>
      <c r="AO12" s="178"/>
      <c r="AP12" s="178"/>
      <c r="AQ12" s="178"/>
      <c r="AX12" s="157"/>
      <c r="AY12" s="99"/>
      <c r="AZ12" s="157"/>
      <c r="BA12" s="158"/>
      <c r="BB12" s="99"/>
      <c r="BC12" s="158"/>
      <c r="BE12" s="140"/>
      <c r="BG12" s="140"/>
      <c r="BI12" s="140"/>
    </row>
    <row r="13" spans="1:69">
      <c r="B13" s="136" t="s">
        <v>173</v>
      </c>
      <c r="E13" s="140"/>
      <c r="F13" s="138"/>
      <c r="H13" s="136"/>
      <c r="I13" s="136"/>
      <c r="J13" s="136"/>
      <c r="K13" s="136"/>
      <c r="L13" s="136"/>
      <c r="M13" s="139"/>
      <c r="N13" s="139"/>
      <c r="O13" s="139"/>
      <c r="P13" s="139"/>
      <c r="Q13" s="139"/>
      <c r="R13" s="139"/>
      <c r="S13" s="139"/>
      <c r="T13" s="136"/>
      <c r="U13" s="136"/>
      <c r="V13" s="151"/>
      <c r="W13" s="136"/>
      <c r="X13" s="136"/>
      <c r="Y13" s="136"/>
      <c r="Z13" s="136"/>
      <c r="AA13" s="173"/>
      <c r="AB13" s="139">
        <f t="shared" si="3"/>
        <v>0</v>
      </c>
      <c r="AC13" s="195">
        <f t="shared" si="4"/>
        <v>0</v>
      </c>
      <c r="AD13" s="195">
        <f t="shared" si="15"/>
        <v>-1</v>
      </c>
      <c r="AE13" s="195">
        <f t="shared" si="16"/>
        <v>0</v>
      </c>
      <c r="AF13" s="195"/>
      <c r="AG13" s="139"/>
      <c r="AH13" s="157"/>
      <c r="AI13" s="99"/>
      <c r="AJ13" s="158"/>
      <c r="AL13" s="157"/>
      <c r="AM13" s="158"/>
      <c r="AX13" s="157"/>
      <c r="AY13" s="99"/>
      <c r="AZ13" s="157"/>
      <c r="BA13" s="158"/>
      <c r="BB13" s="99"/>
      <c r="BC13" s="158"/>
      <c r="BE13" s="140"/>
      <c r="BG13" s="140"/>
      <c r="BI13" s="140"/>
    </row>
    <row r="14" spans="1:69">
      <c r="A14" s="136" t="s">
        <v>176</v>
      </c>
      <c r="B14" s="136" t="s">
        <v>212</v>
      </c>
      <c r="C14" t="s">
        <v>324</v>
      </c>
      <c r="D14" t="s">
        <v>175</v>
      </c>
      <c r="E14" s="218">
        <f>Z14</f>
        <v>1.79</v>
      </c>
      <c r="F14" s="189">
        <f>AA14</f>
        <v>2</v>
      </c>
      <c r="G14">
        <f t="shared" si="0"/>
        <v>4</v>
      </c>
      <c r="H14" s="138">
        <f>L14-AA14</f>
        <v>32.591715976331358</v>
      </c>
      <c r="I14" s="136">
        <f>IF(M14&lt;-5,-1,IF(M14&lt;-1,0,IF(M14&lt;1,1,IF(M14&lt;5,2,3))))</f>
        <v>0</v>
      </c>
      <c r="J14" s="140">
        <f>Q14</f>
        <v>1.7895945945945944</v>
      </c>
      <c r="K14" s="140">
        <f>AD14</f>
        <v>9.6666666666666661</v>
      </c>
      <c r="L14" s="140">
        <f>AE14</f>
        <v>34.591715976331358</v>
      </c>
      <c r="M14" s="139">
        <f>(INDEX(AH14:CC14,1,$M$2)-INDEX(AH14:CC14,1,$M$2-2))/$N$2*100</f>
        <v>-2.2499999999999964</v>
      </c>
      <c r="N14" s="139"/>
      <c r="O14" s="139">
        <f>(R14-Q14)/10*100</f>
        <v>-2.2837837837837838</v>
      </c>
      <c r="P14" s="138">
        <f>INDEX('OBS data OUTSIDE'!$E$3:$X$60,'OBS data OUTSIDE'!D14,$P$2)</f>
        <v>1.79</v>
      </c>
      <c r="Q14" s="195">
        <f>TREND('OBS data OUTSIDE'!$R14:$T14,'OBS data OUTSIDE'!$R$58:$T$58,Q$2)-$P14+$E14</f>
        <v>1.7895945945945944</v>
      </c>
      <c r="R14" s="195">
        <f>TREND('OBS data OUTSIDE'!$R14:$T14,'OBS data OUTSIDE'!$R$58:$T$58,R$2)-$P14+$E14</f>
        <v>1.561216216216216</v>
      </c>
      <c r="S14" s="195">
        <f>TREND('OBS data OUTSIDE'!$R14:$T14,'OBS data OUTSIDE'!$R$58:$T$58,S$2)-$P14+$E14</f>
        <v>1.3328378378378378</v>
      </c>
      <c r="T14" s="136"/>
      <c r="U14" s="150" t="s">
        <v>363</v>
      </c>
      <c r="V14" s="151">
        <f t="shared" ref="V14:V33" si="20">$AA14-AB14</f>
        <v>0.20999999999999996</v>
      </c>
      <c r="W14" s="136">
        <f t="shared" ref="W14:W33" si="21">$AA14-AC14</f>
        <v>0.66999999999999993</v>
      </c>
      <c r="X14" s="136">
        <f>IF(V14&gt;0.8,1,IF(V14&gt;0.5,2,IF(V14&gt;0.3,3,IF(V14&gt;0.1,4,IF(V14&gt;0,5,6)))))</f>
        <v>4</v>
      </c>
      <c r="Y14" s="136">
        <f>IF(W14&gt;0.8,1,IF(W14&gt;0.5,2,IF(W14&gt;0.3,3,IF(W14&gt;0.1,4,IF(W14&gt;0,5,6)))))</f>
        <v>2</v>
      </c>
      <c r="Z14" s="136">
        <f t="shared" ref="Z14:Z33" si="22">AB14</f>
        <v>1.79</v>
      </c>
      <c r="AA14" s="173">
        <v>2</v>
      </c>
      <c r="AB14" s="139">
        <f t="shared" si="3"/>
        <v>1.79</v>
      </c>
      <c r="AC14" s="195">
        <f t="shared" si="4"/>
        <v>1.33</v>
      </c>
      <c r="AD14" s="195">
        <f t="shared" si="15"/>
        <v>9.6666666666666661</v>
      </c>
      <c r="AE14" s="195">
        <f t="shared" si="16"/>
        <v>34.591715976331358</v>
      </c>
      <c r="AF14" s="195"/>
      <c r="AG14" s="139"/>
      <c r="AH14" s="157"/>
      <c r="AI14" s="99"/>
      <c r="AJ14" s="158">
        <v>1.29</v>
      </c>
      <c r="AK14">
        <v>1.92</v>
      </c>
      <c r="AL14" s="157">
        <v>1.29</v>
      </c>
      <c r="AM14" s="158">
        <v>2</v>
      </c>
      <c r="AN14" s="169">
        <v>1.34</v>
      </c>
      <c r="AO14" s="169">
        <v>2.0499999999999998</v>
      </c>
      <c r="AP14" s="169">
        <v>1.4</v>
      </c>
      <c r="AQ14" s="169">
        <v>2.02</v>
      </c>
      <c r="AR14" s="169">
        <v>1.44</v>
      </c>
      <c r="AS14" s="169">
        <v>2.04</v>
      </c>
      <c r="AT14" s="169">
        <v>1.48</v>
      </c>
      <c r="AU14" s="169">
        <v>2.06</v>
      </c>
      <c r="AV14" s="169">
        <v>1.5</v>
      </c>
      <c r="AW14" s="169">
        <v>2.0499999999999998</v>
      </c>
      <c r="AX14" s="209">
        <v>1.51</v>
      </c>
      <c r="AY14" s="169">
        <v>2.06</v>
      </c>
      <c r="AZ14" s="157">
        <v>1.5</v>
      </c>
      <c r="BA14" s="158">
        <v>2.02</v>
      </c>
      <c r="BB14" s="169">
        <v>1.5</v>
      </c>
      <c r="BC14" s="158">
        <v>2.02</v>
      </c>
      <c r="BD14" s="169">
        <v>1.49</v>
      </c>
      <c r="BE14" s="218">
        <v>2.0099999999999998</v>
      </c>
      <c r="BF14" s="169">
        <v>1.49</v>
      </c>
      <c r="BG14" s="218">
        <v>1.97</v>
      </c>
      <c r="BH14" s="169">
        <v>1.48</v>
      </c>
      <c r="BI14" s="218">
        <v>1.95</v>
      </c>
      <c r="BJ14" s="169">
        <v>1.42</v>
      </c>
      <c r="BK14" s="169">
        <v>1.88</v>
      </c>
      <c r="BL14" s="169">
        <v>1.33</v>
      </c>
      <c r="BM14" s="169">
        <v>1.79</v>
      </c>
    </row>
    <row r="15" spans="1:69">
      <c r="A15" s="136" t="s">
        <v>174</v>
      </c>
      <c r="B15" s="136" t="s">
        <v>213</v>
      </c>
      <c r="C15" s="136" t="s">
        <v>302</v>
      </c>
      <c r="D15" s="136" t="s">
        <v>302</v>
      </c>
      <c r="E15" s="218">
        <f t="shared" ref="E15:F30" si="23">Z15</f>
        <v>0.9</v>
      </c>
      <c r="F15" s="189">
        <f t="shared" si="23"/>
        <v>1</v>
      </c>
      <c r="G15">
        <f t="shared" si="0"/>
        <v>5</v>
      </c>
      <c r="H15" s="138">
        <f t="shared" ref="H15:H31" si="24">L15-AA15</f>
        <v>-1</v>
      </c>
      <c r="I15" s="136">
        <f t="shared" ref="I15:I33" si="25">IF(M15&lt;-5,-1,IF(M15&lt;-1,0,IF(M15&lt;1,1,IF(M15&lt;5,2,3))))</f>
        <v>0</v>
      </c>
      <c r="J15" s="140">
        <f t="shared" ref="J15:J23" si="26">Q15</f>
        <v>0.90891891891891885</v>
      </c>
      <c r="K15" s="140">
        <f t="shared" ref="K15:K23" si="27">AD15</f>
        <v>-1</v>
      </c>
      <c r="L15" s="140">
        <f t="shared" ref="L15:L23" si="28">AE15</f>
        <v>0</v>
      </c>
      <c r="M15" s="139">
        <f>(INDEX(AH15:CC15,1,$M$2)-INDEX(AH15:CC15,1,$M$2-2))/$N$2*100</f>
        <v>-2.2500000000000018</v>
      </c>
      <c r="N15" s="139"/>
      <c r="O15" s="139">
        <f t="shared" ref="O15:O33" si="29">(R15-Q15)/10*100</f>
        <v>-1.7567567567567566</v>
      </c>
      <c r="P15" s="138">
        <f>INDEX('OBS data OUTSIDE'!$E$3:$X$60,'OBS data OUTSIDE'!D15,$P$2)</f>
        <v>0.9</v>
      </c>
      <c r="Q15" s="195">
        <f>TREND('OBS data OUTSIDE'!$R15:$T15,'OBS data OUTSIDE'!$R$58:$T$58,Q$2)-$P15+$E15</f>
        <v>0.90891891891891885</v>
      </c>
      <c r="R15" s="195">
        <f>TREND('OBS data OUTSIDE'!$R15:$T15,'OBS data OUTSIDE'!$R$58:$T$58,R$2)-$P15+$E15</f>
        <v>0.73324324324324319</v>
      </c>
      <c r="S15" s="195">
        <f>TREND('OBS data OUTSIDE'!$R15:$T15,'OBS data OUTSIDE'!$R$58:$T$58,S$2)-$P15+$E15</f>
        <v>0.55756756756756753</v>
      </c>
      <c r="T15" s="136"/>
      <c r="U15" s="150" t="s">
        <v>363</v>
      </c>
      <c r="V15" s="151">
        <f t="shared" si="20"/>
        <v>9.9999999999999978E-2</v>
      </c>
      <c r="W15" s="136">
        <f t="shared" si="21"/>
        <v>0.18000000000000005</v>
      </c>
      <c r="X15" s="136">
        <f t="shared" ref="X15:X20" si="30">IF(V15&gt;0.8,1,IF(V15&gt;0.5,2,IF(V15&gt;0.3,3,IF(V15&gt;0.1,4,IF(V15&gt;0,5,6)))))</f>
        <v>5</v>
      </c>
      <c r="Y15" s="136">
        <f t="shared" ref="Y15:Y20" si="31">IF(W15&gt;0.8,1,IF(W15&gt;0.5,2,IF(W15&gt;0.3,3,IF(W15&gt;0.1,4,IF(W15&gt;0,5,6)))))</f>
        <v>4</v>
      </c>
      <c r="Z15" s="136">
        <f t="shared" si="22"/>
        <v>0.9</v>
      </c>
      <c r="AA15" s="173">
        <v>1</v>
      </c>
      <c r="AB15" s="139">
        <f t="shared" si="3"/>
        <v>0.9</v>
      </c>
      <c r="AC15" s="195">
        <f t="shared" si="4"/>
        <v>0.82</v>
      </c>
      <c r="AD15" s="195">
        <f t="shared" si="15"/>
        <v>-1</v>
      </c>
      <c r="AE15" s="195">
        <f t="shared" si="16"/>
        <v>0</v>
      </c>
      <c r="AF15" s="195"/>
      <c r="AG15" s="139"/>
      <c r="AH15" s="157"/>
      <c r="AI15" s="99"/>
      <c r="AJ15" s="158">
        <v>0.6</v>
      </c>
      <c r="AL15" s="157">
        <v>0.65</v>
      </c>
      <c r="AM15" s="158">
        <v>0.71</v>
      </c>
      <c r="AN15" s="169">
        <v>0.7</v>
      </c>
      <c r="AO15" s="169">
        <v>0.76</v>
      </c>
      <c r="AP15" s="169">
        <v>0.76</v>
      </c>
      <c r="AQ15" s="169">
        <v>0.84</v>
      </c>
      <c r="AR15" s="169">
        <v>0.8</v>
      </c>
      <c r="AS15" s="169">
        <v>0.88</v>
      </c>
      <c r="AT15" s="169">
        <v>0.85</v>
      </c>
      <c r="AU15" s="169">
        <v>0.92</v>
      </c>
      <c r="AV15" s="169">
        <v>0.88</v>
      </c>
      <c r="AW15" s="169">
        <v>0.97</v>
      </c>
      <c r="AX15" s="209">
        <v>0.91</v>
      </c>
      <c r="AY15" s="169">
        <v>1.01</v>
      </c>
      <c r="AZ15" s="157">
        <v>0.93</v>
      </c>
      <c r="BA15" s="158">
        <v>1.02</v>
      </c>
      <c r="BB15" s="169">
        <v>0.95</v>
      </c>
      <c r="BC15" s="158">
        <v>1.04</v>
      </c>
      <c r="BD15" s="169">
        <v>0.96</v>
      </c>
      <c r="BE15" s="218">
        <v>1.04</v>
      </c>
      <c r="BF15" s="169">
        <v>0.95</v>
      </c>
      <c r="BG15" s="218">
        <v>1.03</v>
      </c>
      <c r="BH15" s="169">
        <v>0.94</v>
      </c>
      <c r="BI15" s="218">
        <v>1.02</v>
      </c>
      <c r="BJ15" s="169">
        <v>0.91</v>
      </c>
      <c r="BK15" s="220">
        <v>1</v>
      </c>
      <c r="BL15" s="169">
        <v>0.82</v>
      </c>
      <c r="BM15" s="220">
        <v>0.9</v>
      </c>
    </row>
    <row r="16" spans="1:69">
      <c r="A16" s="136" t="s">
        <v>178</v>
      </c>
      <c r="B16" s="136" t="s">
        <v>214</v>
      </c>
      <c r="C16" t="s">
        <v>177</v>
      </c>
      <c r="D16" t="s">
        <v>177</v>
      </c>
      <c r="E16" s="218">
        <f t="shared" si="23"/>
        <v>1.46</v>
      </c>
      <c r="F16" s="189">
        <f t="shared" si="23"/>
        <v>2</v>
      </c>
      <c r="G16">
        <f t="shared" si="0"/>
        <v>2</v>
      </c>
      <c r="H16" s="138">
        <f t="shared" si="24"/>
        <v>22.314285714285703</v>
      </c>
      <c r="I16" s="136">
        <f t="shared" si="25"/>
        <v>0</v>
      </c>
      <c r="J16" s="140">
        <f t="shared" si="26"/>
        <v>1.4672972972972975</v>
      </c>
      <c r="K16" s="140">
        <f t="shared" si="27"/>
        <v>-1</v>
      </c>
      <c r="L16" s="140">
        <f t="shared" si="28"/>
        <v>24.314285714285703</v>
      </c>
      <c r="M16" s="139">
        <f t="shared" ref="M16:M33" si="32">(INDEX(AH16:CC16,1,$M$2)-INDEX(AH16:CC16,1,$M$2-2))/$N$2*100</f>
        <v>-2.4999999999999964</v>
      </c>
      <c r="N16" s="139"/>
      <c r="O16" s="139">
        <f t="shared" si="29"/>
        <v>-1.8918918918918928</v>
      </c>
      <c r="P16" s="138">
        <f>INDEX('OBS data OUTSIDE'!$E$3:$X$60,'OBS data OUTSIDE'!D16,$P$2)</f>
        <v>1.46</v>
      </c>
      <c r="Q16" s="195">
        <f>TREND('OBS data OUTSIDE'!$R16:$T16,'OBS data OUTSIDE'!$R$58:$T$58,Q$2)-$P16+$E16</f>
        <v>1.4672972972972975</v>
      </c>
      <c r="R16" s="195">
        <f>TREND('OBS data OUTSIDE'!$R16:$T16,'OBS data OUTSIDE'!$R$58:$T$58,R$2)-$P16+$E16</f>
        <v>1.2781081081081083</v>
      </c>
      <c r="S16" s="195">
        <f>TREND('OBS data OUTSIDE'!$R16:$T16,'OBS data OUTSIDE'!$R$58:$T$58,S$2)-$P16+$E16</f>
        <v>1.0889189189189188</v>
      </c>
      <c r="T16" s="136"/>
      <c r="U16" s="150" t="s">
        <v>363</v>
      </c>
      <c r="V16" s="151">
        <f t="shared" si="20"/>
        <v>0.54</v>
      </c>
      <c r="W16" s="136">
        <f t="shared" si="21"/>
        <v>0.96</v>
      </c>
      <c r="X16" s="136">
        <f t="shared" si="30"/>
        <v>2</v>
      </c>
      <c r="Y16" s="136">
        <f t="shared" si="31"/>
        <v>1</v>
      </c>
      <c r="Z16" s="136">
        <f t="shared" si="22"/>
        <v>1.46</v>
      </c>
      <c r="AA16" s="173">
        <v>2</v>
      </c>
      <c r="AB16" s="139">
        <f t="shared" si="3"/>
        <v>1.46</v>
      </c>
      <c r="AC16" s="195">
        <f t="shared" si="4"/>
        <v>1.04</v>
      </c>
      <c r="AD16" s="195">
        <f t="shared" si="15"/>
        <v>-1</v>
      </c>
      <c r="AE16" s="195">
        <f t="shared" si="16"/>
        <v>24.314285714285703</v>
      </c>
      <c r="AF16" s="195"/>
      <c r="AG16" s="139"/>
      <c r="AH16" s="157"/>
      <c r="AI16" s="99"/>
      <c r="AJ16" s="158">
        <v>0.92</v>
      </c>
      <c r="AK16">
        <v>1.5</v>
      </c>
      <c r="AL16" s="157">
        <v>0.96</v>
      </c>
      <c r="AM16" s="158">
        <v>1.55</v>
      </c>
      <c r="AN16" s="169">
        <v>1</v>
      </c>
      <c r="AO16" s="169">
        <v>1.61</v>
      </c>
      <c r="AP16" s="169">
        <v>1.08</v>
      </c>
      <c r="AQ16" s="169">
        <v>1.64</v>
      </c>
      <c r="AR16" s="169">
        <v>1.1299999999999999</v>
      </c>
      <c r="AS16" s="169">
        <v>1.65</v>
      </c>
      <c r="AT16" s="169">
        <v>1.17</v>
      </c>
      <c r="AU16" s="169">
        <v>1.65</v>
      </c>
      <c r="AV16" s="169">
        <v>1.19</v>
      </c>
      <c r="AW16" s="169">
        <v>1.66</v>
      </c>
      <c r="AX16" s="209">
        <v>1.21</v>
      </c>
      <c r="AY16" s="169">
        <v>1.65</v>
      </c>
      <c r="AZ16" s="157">
        <v>1.2</v>
      </c>
      <c r="BA16" s="158">
        <v>1.65</v>
      </c>
      <c r="BB16" s="169">
        <v>1.21</v>
      </c>
      <c r="BC16" s="158">
        <v>1.64</v>
      </c>
      <c r="BD16" s="169">
        <v>1.22</v>
      </c>
      <c r="BE16" s="218">
        <v>1.63</v>
      </c>
      <c r="BF16" s="169">
        <v>1.21</v>
      </c>
      <c r="BG16" s="218">
        <v>1.61</v>
      </c>
      <c r="BH16" s="169">
        <v>1.2</v>
      </c>
      <c r="BI16" s="218">
        <v>1.59</v>
      </c>
      <c r="BJ16" s="169">
        <v>1.1399999999999999</v>
      </c>
      <c r="BK16" s="220">
        <v>1.56</v>
      </c>
      <c r="BL16" s="169">
        <v>1.04</v>
      </c>
      <c r="BM16" s="220">
        <v>1.46</v>
      </c>
    </row>
    <row r="17" spans="1:66">
      <c r="A17" s="136" t="s">
        <v>180</v>
      </c>
      <c r="B17" s="136" t="s">
        <v>215</v>
      </c>
      <c r="C17" t="s">
        <v>179</v>
      </c>
      <c r="D17" t="s">
        <v>179</v>
      </c>
      <c r="E17" s="218">
        <f t="shared" si="23"/>
        <v>1.71</v>
      </c>
      <c r="F17" s="189">
        <f t="shared" si="23"/>
        <v>2</v>
      </c>
      <c r="G17">
        <f t="shared" si="0"/>
        <v>4</v>
      </c>
      <c r="H17" s="138">
        <f t="shared" si="24"/>
        <v>46.648148148148124</v>
      </c>
      <c r="I17" s="136">
        <f t="shared" si="25"/>
        <v>0</v>
      </c>
      <c r="J17" s="140">
        <f t="shared" si="26"/>
        <v>1.7164864864864868</v>
      </c>
      <c r="K17" s="140">
        <f t="shared" si="27"/>
        <v>6.9999999999999982</v>
      </c>
      <c r="L17" s="140">
        <f t="shared" si="28"/>
        <v>48.648148148148124</v>
      </c>
      <c r="M17" s="139">
        <f t="shared" si="32"/>
        <v>-2.0000000000000018</v>
      </c>
      <c r="N17" s="139"/>
      <c r="O17" s="139">
        <f t="shared" si="29"/>
        <v>-1.4594594594594601</v>
      </c>
      <c r="P17" s="138">
        <f>INDEX('OBS data OUTSIDE'!$E$3:$X$60,'OBS data OUTSIDE'!D17,$P$2)</f>
        <v>1.71</v>
      </c>
      <c r="Q17" s="195">
        <f>TREND('OBS data OUTSIDE'!$R17:$T17,'OBS data OUTSIDE'!$R$58:$T$58,Q$2)-$P17+$E17</f>
        <v>1.7164864864864868</v>
      </c>
      <c r="R17" s="195">
        <f>TREND('OBS data OUTSIDE'!$R17:$T17,'OBS data OUTSIDE'!$R$58:$T$58,R$2)-$P17+$E17</f>
        <v>1.5705405405405408</v>
      </c>
      <c r="S17" s="195">
        <f>TREND('OBS data OUTSIDE'!$R17:$T17,'OBS data OUTSIDE'!$R$58:$T$58,S$2)-$P17+$E17</f>
        <v>1.4245945945945948</v>
      </c>
      <c r="T17" s="136"/>
      <c r="U17" s="150" t="s">
        <v>363</v>
      </c>
      <c r="V17" s="151">
        <f t="shared" si="20"/>
        <v>0.29000000000000004</v>
      </c>
      <c r="W17" s="136">
        <f t="shared" si="21"/>
        <v>0.78</v>
      </c>
      <c r="X17" s="136">
        <f t="shared" si="30"/>
        <v>4</v>
      </c>
      <c r="Y17" s="136">
        <f t="shared" si="31"/>
        <v>2</v>
      </c>
      <c r="Z17" s="136">
        <f t="shared" si="22"/>
        <v>1.71</v>
      </c>
      <c r="AA17" s="173">
        <v>2</v>
      </c>
      <c r="AB17" s="139">
        <f t="shared" si="3"/>
        <v>1.71</v>
      </c>
      <c r="AC17" s="195">
        <f t="shared" si="4"/>
        <v>1.22</v>
      </c>
      <c r="AD17" s="195">
        <f t="shared" si="15"/>
        <v>6.9999999999999982</v>
      </c>
      <c r="AE17" s="195">
        <f t="shared" si="16"/>
        <v>48.648148148148124</v>
      </c>
      <c r="AF17" s="195"/>
      <c r="AG17" s="139"/>
      <c r="AH17" s="157">
        <v>1.62</v>
      </c>
      <c r="AI17" s="99">
        <v>2.42</v>
      </c>
      <c r="AJ17" s="158">
        <v>1.4</v>
      </c>
      <c r="AK17">
        <v>1.72</v>
      </c>
      <c r="AL17" s="157">
        <v>1.44</v>
      </c>
      <c r="AM17" s="158">
        <v>1.73</v>
      </c>
      <c r="AN17" s="169">
        <v>1.46</v>
      </c>
      <c r="AO17" s="169">
        <v>1.73</v>
      </c>
      <c r="AP17" s="169">
        <v>1.35</v>
      </c>
      <c r="AQ17" s="169">
        <v>1.83</v>
      </c>
      <c r="AR17" s="169">
        <v>1.39</v>
      </c>
      <c r="AS17" s="169">
        <v>1.81</v>
      </c>
      <c r="AT17" s="169">
        <v>1.39</v>
      </c>
      <c r="AU17" s="169">
        <v>1.82</v>
      </c>
      <c r="AV17" s="169">
        <v>1.42</v>
      </c>
      <c r="AW17" s="169">
        <v>1.84</v>
      </c>
      <c r="AX17" s="209">
        <v>1.42</v>
      </c>
      <c r="AY17" s="169">
        <v>1.85</v>
      </c>
      <c r="AZ17" s="157">
        <v>1.38</v>
      </c>
      <c r="BA17" s="158">
        <v>1.85</v>
      </c>
      <c r="BB17" s="169">
        <v>1.38</v>
      </c>
      <c r="BC17" s="158">
        <v>1.83</v>
      </c>
      <c r="BD17">
        <v>1.38</v>
      </c>
      <c r="BE17" s="218">
        <v>1.82</v>
      </c>
      <c r="BF17">
        <v>1.34</v>
      </c>
      <c r="BG17" s="218">
        <v>1.82</v>
      </c>
      <c r="BH17" s="169">
        <v>1.32</v>
      </c>
      <c r="BI17" s="218">
        <v>1.81</v>
      </c>
      <c r="BJ17" s="169">
        <v>1.3</v>
      </c>
      <c r="BK17" s="220">
        <v>1.79</v>
      </c>
      <c r="BL17" s="169">
        <v>1.22</v>
      </c>
      <c r="BM17" s="225">
        <v>1.71</v>
      </c>
    </row>
    <row r="18" spans="1:66">
      <c r="A18" s="137" t="s">
        <v>197</v>
      </c>
      <c r="B18" s="136" t="s">
        <v>216</v>
      </c>
      <c r="C18" s="137" t="s">
        <v>314</v>
      </c>
      <c r="D18" s="137" t="s">
        <v>198</v>
      </c>
      <c r="E18" s="140">
        <f t="shared" si="23"/>
        <v>1.46</v>
      </c>
      <c r="F18" s="189">
        <f t="shared" si="23"/>
        <v>2</v>
      </c>
      <c r="G18">
        <f t="shared" si="0"/>
        <v>2</v>
      </c>
      <c r="H18" s="138">
        <f t="shared" si="24"/>
        <v>20.845637583892582</v>
      </c>
      <c r="I18" s="136">
        <f t="shared" si="25"/>
        <v>0</v>
      </c>
      <c r="J18" s="140">
        <f t="shared" si="26"/>
        <v>1.4628378378378379</v>
      </c>
      <c r="K18" s="140">
        <f t="shared" si="27"/>
        <v>-1</v>
      </c>
      <c r="L18" s="140">
        <f t="shared" si="28"/>
        <v>22.845637583892582</v>
      </c>
      <c r="M18" s="139">
        <f t="shared" si="32"/>
        <v>-2.2500000000000018</v>
      </c>
      <c r="N18" s="139"/>
      <c r="O18" s="139">
        <f t="shared" si="29"/>
        <v>-2.0135135135135163</v>
      </c>
      <c r="P18" s="138">
        <f>INDEX('OBS data INSIDE'!$E$3:$AA$62,'OBS data INSIDE'!D18,$P$2)</f>
        <v>1.46</v>
      </c>
      <c r="Q18" s="195">
        <f>TREND('OBS data INSIDE'!$R18:$T18,'OBS data INSIDE'!$R$58:$T$58,Q$2)-$P18+$E18</f>
        <v>1.4628378378378379</v>
      </c>
      <c r="R18" s="195">
        <f>TREND('OBS data INSIDE'!$R18:$T18,'OBS data INSIDE'!$R$58:$T$58,R$2)-$P18+$E18</f>
        <v>1.2614864864864863</v>
      </c>
      <c r="S18" s="195">
        <f>TREND('OBS data INSIDE'!$R18:$T18,'OBS data INSIDE'!$R$58:$T$58,S$2)-$P18+$E18</f>
        <v>1.0601351351351349</v>
      </c>
      <c r="T18" s="136"/>
      <c r="U18" s="150" t="s">
        <v>363</v>
      </c>
      <c r="V18" s="151">
        <f t="shared" si="20"/>
        <v>0.54</v>
      </c>
      <c r="W18" s="136">
        <f t="shared" si="21"/>
        <v>0.54</v>
      </c>
      <c r="X18" s="136">
        <f t="shared" si="30"/>
        <v>2</v>
      </c>
      <c r="Y18" s="136">
        <f t="shared" si="31"/>
        <v>2</v>
      </c>
      <c r="Z18" s="136">
        <f t="shared" si="22"/>
        <v>1.46</v>
      </c>
      <c r="AA18" s="173">
        <v>2</v>
      </c>
      <c r="AB18" s="139">
        <f t="shared" si="3"/>
        <v>1.46</v>
      </c>
      <c r="AC18" s="195">
        <f t="shared" si="4"/>
        <v>1.46</v>
      </c>
      <c r="AD18" s="195">
        <f t="shared" si="15"/>
        <v>-1</v>
      </c>
      <c r="AE18" s="195">
        <f t="shared" si="16"/>
        <v>22.845637583892582</v>
      </c>
      <c r="AF18" s="195"/>
      <c r="AG18" s="139"/>
      <c r="AH18" s="157"/>
      <c r="AI18" s="99"/>
      <c r="AJ18" s="164">
        <v>1.66</v>
      </c>
      <c r="AK18" s="141">
        <v>0</v>
      </c>
      <c r="AL18" s="157">
        <v>1.67</v>
      </c>
      <c r="AM18" s="158">
        <v>0</v>
      </c>
      <c r="AN18" s="141">
        <v>1.68</v>
      </c>
      <c r="AO18" s="141">
        <v>0</v>
      </c>
      <c r="AP18" s="186">
        <v>1.66</v>
      </c>
      <c r="AQ18" s="186">
        <v>0</v>
      </c>
      <c r="AR18" s="186">
        <v>1.67</v>
      </c>
      <c r="AS18" s="186">
        <v>0</v>
      </c>
      <c r="AT18" s="186">
        <v>1.67</v>
      </c>
      <c r="AU18" s="186">
        <v>0</v>
      </c>
      <c r="AV18" s="186">
        <v>1.68</v>
      </c>
      <c r="AW18" s="186">
        <v>0</v>
      </c>
      <c r="AX18" s="210">
        <v>1.71</v>
      </c>
      <c r="AY18" s="99"/>
      <c r="AZ18" s="157">
        <v>1.67</v>
      </c>
      <c r="BA18" s="158"/>
      <c r="BB18" s="169">
        <v>1.65</v>
      </c>
      <c r="BC18" s="158"/>
      <c r="BD18">
        <v>1.64</v>
      </c>
      <c r="BE18" s="140"/>
      <c r="BF18">
        <v>1.62</v>
      </c>
      <c r="BG18" s="140"/>
      <c r="BH18" s="169">
        <v>1.6</v>
      </c>
      <c r="BI18" s="140"/>
      <c r="BJ18" s="169">
        <v>1.55</v>
      </c>
      <c r="BL18" s="169">
        <v>1.46</v>
      </c>
    </row>
    <row r="19" spans="1:66">
      <c r="A19" s="136" t="s">
        <v>182</v>
      </c>
      <c r="B19" s="136" t="s">
        <v>217</v>
      </c>
      <c r="C19" t="s">
        <v>181</v>
      </c>
      <c r="D19" t="s">
        <v>181</v>
      </c>
      <c r="E19" s="218">
        <f t="shared" si="23"/>
        <v>0.63</v>
      </c>
      <c r="F19" s="189">
        <f t="shared" si="23"/>
        <v>2</v>
      </c>
      <c r="G19">
        <f t="shared" si="0"/>
        <v>1</v>
      </c>
      <c r="H19" s="138">
        <f t="shared" si="24"/>
        <v>-2</v>
      </c>
      <c r="I19" s="136">
        <f t="shared" si="25"/>
        <v>1</v>
      </c>
      <c r="J19" s="140">
        <f t="shared" si="26"/>
        <v>0.63405405405405402</v>
      </c>
      <c r="K19" s="140">
        <f t="shared" si="27"/>
        <v>-1</v>
      </c>
      <c r="L19" s="140">
        <f t="shared" si="28"/>
        <v>0</v>
      </c>
      <c r="M19" s="139">
        <f t="shared" si="32"/>
        <v>-0.74999999999999789</v>
      </c>
      <c r="N19" s="139"/>
      <c r="O19" s="139">
        <f t="shared" si="29"/>
        <v>-1.1621621621621614</v>
      </c>
      <c r="P19" s="138">
        <f>INDEX('OBS data OUTSIDE'!$E$3:$X$60,'OBS data OUTSIDE'!D19,$P$2)</f>
        <v>0.63</v>
      </c>
      <c r="Q19" s="195">
        <f>TREND('OBS data OUTSIDE'!$R19:$T19,'OBS data OUTSIDE'!$R$58:$T$58,Q$2)-$P19+$E19</f>
        <v>0.63405405405405402</v>
      </c>
      <c r="R19" s="195">
        <f>TREND('OBS data OUTSIDE'!$R19:$T19,'OBS data OUTSIDE'!$R$58:$T$58,R$2)-$P19+$E19</f>
        <v>0.51783783783783788</v>
      </c>
      <c r="S19" s="195">
        <f>TREND('OBS data OUTSIDE'!$R19:$T19,'OBS data OUTSIDE'!$R$58:$T$58,S$2)-$P19+$E19</f>
        <v>0.40162162162162174</v>
      </c>
      <c r="T19" s="136"/>
      <c r="U19" s="150" t="s">
        <v>363</v>
      </c>
      <c r="V19" s="151">
        <f t="shared" si="20"/>
        <v>1.37</v>
      </c>
      <c r="W19" s="136">
        <f t="shared" si="21"/>
        <v>1.44</v>
      </c>
      <c r="X19" s="136">
        <f t="shared" si="30"/>
        <v>1</v>
      </c>
      <c r="Y19" s="136">
        <f t="shared" si="31"/>
        <v>1</v>
      </c>
      <c r="Z19" s="136">
        <f t="shared" si="22"/>
        <v>0.63</v>
      </c>
      <c r="AA19" s="173">
        <v>2</v>
      </c>
      <c r="AB19" s="139">
        <f t="shared" si="3"/>
        <v>0.63</v>
      </c>
      <c r="AC19" s="195">
        <f t="shared" si="4"/>
        <v>0.56000000000000005</v>
      </c>
      <c r="AD19" s="195">
        <f t="shared" si="15"/>
        <v>-1</v>
      </c>
      <c r="AE19" s="195">
        <f t="shared" si="16"/>
        <v>0</v>
      </c>
      <c r="AF19" s="195"/>
      <c r="AG19" s="139"/>
      <c r="AH19" s="157"/>
      <c r="AI19" s="99"/>
      <c r="AJ19" s="158">
        <v>0.37</v>
      </c>
      <c r="AK19">
        <v>0.5</v>
      </c>
      <c r="AL19" s="157">
        <v>0.36</v>
      </c>
      <c r="AM19" s="158">
        <v>0.5</v>
      </c>
      <c r="AN19" s="169">
        <v>0.38</v>
      </c>
      <c r="AO19" s="169">
        <v>0.51</v>
      </c>
      <c r="AP19" s="169">
        <v>0.41</v>
      </c>
      <c r="AQ19" s="169">
        <v>0.56000000000000005</v>
      </c>
      <c r="AR19" s="169">
        <v>0.44</v>
      </c>
      <c r="AS19" s="169">
        <v>0.56000000000000005</v>
      </c>
      <c r="AT19" s="169">
        <v>0.47</v>
      </c>
      <c r="AU19" s="169">
        <v>0.61</v>
      </c>
      <c r="AV19" s="169">
        <v>0.52</v>
      </c>
      <c r="AW19" s="169">
        <v>0.64</v>
      </c>
      <c r="AX19" s="209">
        <v>0.54</v>
      </c>
      <c r="AY19" s="169">
        <v>0.67</v>
      </c>
      <c r="AZ19" s="157">
        <v>0.56000000000000005</v>
      </c>
      <c r="BA19" s="158">
        <v>0.68</v>
      </c>
      <c r="BB19" s="99">
        <v>0.57999999999999996</v>
      </c>
      <c r="BC19" s="158">
        <v>0.7</v>
      </c>
      <c r="BD19" s="169">
        <v>0.56999999999999995</v>
      </c>
      <c r="BE19" s="218">
        <v>0.7</v>
      </c>
      <c r="BF19" s="169">
        <v>0.59</v>
      </c>
      <c r="BG19" s="218">
        <v>0.71</v>
      </c>
      <c r="BH19" s="169">
        <v>0.6</v>
      </c>
      <c r="BI19" s="218">
        <v>0.71</v>
      </c>
      <c r="BJ19" s="169">
        <v>0.59</v>
      </c>
      <c r="BK19" s="220">
        <v>0.69</v>
      </c>
      <c r="BL19" s="169">
        <v>0.56000000000000005</v>
      </c>
      <c r="BM19" s="225">
        <v>0.63</v>
      </c>
    </row>
    <row r="20" spans="1:66">
      <c r="A20" s="136" t="s">
        <v>281</v>
      </c>
      <c r="B20" s="136" t="s">
        <v>224</v>
      </c>
      <c r="C20" s="136" t="s">
        <v>282</v>
      </c>
      <c r="D20" s="136" t="s">
        <v>282</v>
      </c>
      <c r="E20" s="140">
        <f t="shared" si="23"/>
        <v>-1.28</v>
      </c>
      <c r="F20" s="189">
        <f t="shared" si="23"/>
        <v>2</v>
      </c>
      <c r="G20">
        <f t="shared" si="0"/>
        <v>1</v>
      </c>
      <c r="H20" s="138">
        <f t="shared" si="24"/>
        <v>-2</v>
      </c>
      <c r="I20" s="136">
        <f t="shared" si="25"/>
        <v>1</v>
      </c>
      <c r="J20" s="140">
        <f t="shared" si="26"/>
        <v>-1.28</v>
      </c>
      <c r="K20" s="140">
        <f t="shared" si="27"/>
        <v>-1</v>
      </c>
      <c r="L20" s="140">
        <f t="shared" si="28"/>
        <v>0</v>
      </c>
      <c r="M20" s="139">
        <f t="shared" si="32"/>
        <v>0</v>
      </c>
      <c r="N20" s="139"/>
      <c r="O20" s="139">
        <f t="shared" si="29"/>
        <v>0</v>
      </c>
      <c r="P20" s="138">
        <f>INDEX('OBS data INSIDE'!$E$3:$AA$62,'OBS data INSIDE'!D20,$P$2)</f>
        <v>-1.28</v>
      </c>
      <c r="Q20" s="195">
        <f>TREND('OBS data INSIDE'!$R20:$T20,'OBS data INSIDE'!$R$58:$T$58,Q$2)-$P20+$E20</f>
        <v>-1.28</v>
      </c>
      <c r="R20" s="195">
        <f>TREND('OBS data INSIDE'!$R20:$T20,'OBS data INSIDE'!$R$58:$T$58,R$2)-$P20+$E20</f>
        <v>-1.28</v>
      </c>
      <c r="S20" s="195">
        <f>TREND('OBS data INSIDE'!$R20:$T20,'OBS data INSIDE'!$R$58:$T$58,S$2)-$P20+$E20</f>
        <v>-1.28</v>
      </c>
      <c r="T20" s="136"/>
      <c r="U20" s="150" t="s">
        <v>363</v>
      </c>
      <c r="V20" s="151">
        <f t="shared" si="20"/>
        <v>3.2800000000000002</v>
      </c>
      <c r="W20" s="136">
        <f t="shared" si="21"/>
        <v>3.2800000000000002</v>
      </c>
      <c r="X20" s="136">
        <f t="shared" si="30"/>
        <v>1</v>
      </c>
      <c r="Y20" s="136">
        <f t="shared" si="31"/>
        <v>1</v>
      </c>
      <c r="Z20" s="136">
        <f t="shared" si="22"/>
        <v>-1.28</v>
      </c>
      <c r="AA20" s="173">
        <v>2</v>
      </c>
      <c r="AB20" s="139">
        <f t="shared" si="3"/>
        <v>-1.28</v>
      </c>
      <c r="AC20" s="195">
        <f t="shared" si="4"/>
        <v>-1.28</v>
      </c>
      <c r="AD20" s="195">
        <f t="shared" si="15"/>
        <v>-1</v>
      </c>
      <c r="AE20" s="195">
        <f t="shared" si="16"/>
        <v>0</v>
      </c>
      <c r="AF20" s="195"/>
      <c r="AG20" s="139"/>
      <c r="AH20" s="157"/>
      <c r="AI20" s="99"/>
      <c r="AJ20" s="158"/>
      <c r="AK20" s="147">
        <v>-1.4</v>
      </c>
      <c r="AL20" s="157">
        <v>-1.4</v>
      </c>
      <c r="AM20" s="158"/>
      <c r="AN20" s="169">
        <v>-1.37</v>
      </c>
      <c r="AP20" s="169">
        <v>-1.33</v>
      </c>
      <c r="AR20" s="169">
        <v>-1.36</v>
      </c>
      <c r="AT20" s="169">
        <v>-1.32</v>
      </c>
      <c r="AV20" s="169">
        <v>-1.29</v>
      </c>
      <c r="AX20" s="209">
        <v>-1.28</v>
      </c>
      <c r="AY20" s="99"/>
      <c r="AZ20" s="157">
        <v>-1.28</v>
      </c>
      <c r="BA20" s="158"/>
      <c r="BB20" s="169">
        <v>-1.28</v>
      </c>
      <c r="BC20" s="158"/>
      <c r="BD20" s="169">
        <v>-1.28</v>
      </c>
      <c r="BE20" s="140"/>
      <c r="BF20" s="169">
        <v>-1.28</v>
      </c>
      <c r="BG20" s="140"/>
      <c r="BH20" s="169">
        <v>-1.28</v>
      </c>
      <c r="BI20" s="140"/>
      <c r="BJ20" s="169">
        <v>-1.28</v>
      </c>
      <c r="BL20" s="169">
        <v>-1.28</v>
      </c>
    </row>
    <row r="21" spans="1:66">
      <c r="A21" s="137" t="s">
        <v>196</v>
      </c>
      <c r="B21" s="137" t="s">
        <v>225</v>
      </c>
      <c r="C21" s="137" t="s">
        <v>325</v>
      </c>
      <c r="D21" s="137" t="s">
        <v>245</v>
      </c>
      <c r="E21" s="218">
        <f t="shared" si="23"/>
        <v>1.3</v>
      </c>
      <c r="F21" s="189">
        <f t="shared" si="23"/>
        <v>2</v>
      </c>
      <c r="G21">
        <f t="shared" si="0"/>
        <v>2</v>
      </c>
      <c r="H21" s="138">
        <f t="shared" si="24"/>
        <v>18.555555555555578</v>
      </c>
      <c r="I21" s="136">
        <f t="shared" si="25"/>
        <v>1</v>
      </c>
      <c r="J21" s="140">
        <f t="shared" si="26"/>
        <v>1.3064864864864867</v>
      </c>
      <c r="K21" s="140">
        <f t="shared" si="27"/>
        <v>-1</v>
      </c>
      <c r="L21" s="140">
        <f t="shared" si="28"/>
        <v>20.555555555555578</v>
      </c>
      <c r="M21" s="139">
        <f t="shared" si="32"/>
        <v>0</v>
      </c>
      <c r="N21" s="139"/>
      <c r="O21" s="139">
        <f t="shared" si="29"/>
        <v>-1.4594594594594579</v>
      </c>
      <c r="P21" s="138">
        <f>INDEX('OBS data OUTSIDE'!$E$3:$X$60,'OBS data OUTSIDE'!D21,$P$2)</f>
        <v>1.3</v>
      </c>
      <c r="Q21" s="195">
        <f>TREND('OBS data OUTSIDE'!$R21:$T21,'OBS data OUTSIDE'!$R$58:$T$58,Q$2)-$P21+$E21</f>
        <v>1.3064864864864867</v>
      </c>
      <c r="R21" s="195">
        <f>TREND('OBS data OUTSIDE'!$R21:$T21,'OBS data OUTSIDE'!$R$58:$T$58,R$2)-$P21+$E21</f>
        <v>1.1605405405405409</v>
      </c>
      <c r="S21" s="195">
        <f>TREND('OBS data OUTSIDE'!$R21:$T21,'OBS data OUTSIDE'!$R$58:$T$58,S$2)-$P21+$E21</f>
        <v>1.0145945945945951</v>
      </c>
      <c r="T21" s="136"/>
      <c r="U21" s="136"/>
      <c r="V21" s="151">
        <f t="shared" si="20"/>
        <v>0.7</v>
      </c>
      <c r="W21" s="136">
        <f t="shared" si="21"/>
        <v>0.87000000000000011</v>
      </c>
      <c r="X21" s="136">
        <f>IF(V21&gt;0.8,1,IF(V21&gt;0.5,2,IF(V21&gt;0.3,3,IF(V21&gt;0.1,4,IF(V21&gt;0,5,6)))))</f>
        <v>2</v>
      </c>
      <c r="Y21" s="136">
        <f>IF(W21&gt;0.8,1,IF(W21&gt;0.5,2,IF(W21&gt;0.3,3,IF(W21&gt;0.1,4,IF(W21&gt;0,5,6)))))</f>
        <v>1</v>
      </c>
      <c r="Z21" s="136">
        <f t="shared" si="22"/>
        <v>1.3</v>
      </c>
      <c r="AA21" s="173">
        <v>2</v>
      </c>
      <c r="AB21" s="139">
        <f t="shared" si="3"/>
        <v>1.3</v>
      </c>
      <c r="AC21" s="195">
        <f t="shared" si="4"/>
        <v>1.1299999999999999</v>
      </c>
      <c r="AD21" s="195">
        <f t="shared" si="15"/>
        <v>-1</v>
      </c>
      <c r="AE21" s="195">
        <f t="shared" si="16"/>
        <v>20.555555555555578</v>
      </c>
      <c r="AF21" s="195"/>
      <c r="AG21" s="139"/>
      <c r="AH21" s="157"/>
      <c r="AI21" s="99"/>
      <c r="AJ21" s="158">
        <v>1.18</v>
      </c>
      <c r="AK21">
        <v>1.36</v>
      </c>
      <c r="AL21" s="157">
        <v>1.1299999999999999</v>
      </c>
      <c r="AM21" s="158">
        <v>1.42</v>
      </c>
      <c r="AN21" s="169">
        <v>1.1200000000000001</v>
      </c>
      <c r="AO21" s="169">
        <v>1.37</v>
      </c>
      <c r="AP21" s="169">
        <v>1.1200000000000001</v>
      </c>
      <c r="AQ21" s="169">
        <v>1.41</v>
      </c>
      <c r="AR21" s="169">
        <v>1.1299999999999999</v>
      </c>
      <c r="AS21" s="169">
        <v>1.39</v>
      </c>
      <c r="AT21" s="169">
        <v>1.1200000000000001</v>
      </c>
      <c r="AU21" s="169">
        <v>1.43</v>
      </c>
      <c r="AV21" s="169">
        <v>1.1299999999999999</v>
      </c>
      <c r="AW21" s="169">
        <v>1.44</v>
      </c>
      <c r="AX21" s="209">
        <v>1.1299999999999999</v>
      </c>
      <c r="AY21" s="169">
        <v>1.43</v>
      </c>
      <c r="AZ21" s="157">
        <v>1.1299999999999999</v>
      </c>
      <c r="BA21" s="158">
        <v>1.42</v>
      </c>
      <c r="BB21" s="169">
        <v>1.1299999999999999</v>
      </c>
      <c r="BC21" s="158">
        <v>1.41</v>
      </c>
      <c r="BD21" s="169">
        <v>1.1299999999999999</v>
      </c>
      <c r="BE21" s="140"/>
      <c r="BF21" s="169">
        <v>1.1299999999999999</v>
      </c>
      <c r="BG21" s="140"/>
      <c r="BH21" s="169">
        <v>1.1299999999999999</v>
      </c>
      <c r="BI21" s="218">
        <v>1.4</v>
      </c>
      <c r="BJ21" s="169">
        <v>1.1299999999999999</v>
      </c>
      <c r="BK21" s="218">
        <v>1.38</v>
      </c>
      <c r="BL21" s="169">
        <v>1.1299999999999999</v>
      </c>
      <c r="BM21" s="225">
        <v>1.3</v>
      </c>
    </row>
    <row r="22" spans="1:66">
      <c r="A22" t="s">
        <v>251</v>
      </c>
      <c r="B22" s="136" t="s">
        <v>254</v>
      </c>
      <c r="C22" s="136" t="s">
        <v>303</v>
      </c>
      <c r="D22" s="136" t="s">
        <v>303</v>
      </c>
      <c r="E22" s="140">
        <f t="shared" si="23"/>
        <v>1.57</v>
      </c>
      <c r="F22" s="189">
        <f t="shared" si="23"/>
        <v>2</v>
      </c>
      <c r="G22">
        <f t="shared" si="0"/>
        <v>3</v>
      </c>
      <c r="H22" s="138">
        <f t="shared" si="24"/>
        <v>48.214285714285843</v>
      </c>
      <c r="I22" s="136">
        <f t="shared" si="25"/>
        <v>1</v>
      </c>
      <c r="J22" s="140">
        <f t="shared" si="26"/>
        <v>1.5683783783783785</v>
      </c>
      <c r="K22" s="140">
        <f t="shared" si="27"/>
        <v>2.3333333333333353</v>
      </c>
      <c r="L22" s="140">
        <f t="shared" si="28"/>
        <v>50.214285714285843</v>
      </c>
      <c r="M22" s="139">
        <f t="shared" si="32"/>
        <v>-1.0000000000000009</v>
      </c>
      <c r="N22" s="139"/>
      <c r="O22" s="139">
        <f t="shared" si="29"/>
        <v>-1.1351351351351324</v>
      </c>
      <c r="P22" s="138">
        <f>INDEX('OBS data INSIDE'!$E$3:$AA$62,'OBS data INSIDE'!D22,$P$2)</f>
        <v>1.57</v>
      </c>
      <c r="Q22" s="195">
        <f>TREND('OBS data INSIDE'!$R22:$T22,'OBS data INSIDE'!$R$58:$T$58,Q$2)-$P22+$E22</f>
        <v>1.5683783783783785</v>
      </c>
      <c r="R22" s="195">
        <f>TREND('OBS data INSIDE'!$R22:$T22,'OBS data INSIDE'!$R$58:$T$58,R$2)-$P22+$E22</f>
        <v>1.4548648648648652</v>
      </c>
      <c r="S22" s="195">
        <f>TREND('OBS data INSIDE'!$R22:$T22,'OBS data INSIDE'!$R$58:$T$58,S$2)-$P22+$E22</f>
        <v>1.341351351351352</v>
      </c>
      <c r="T22" s="136"/>
      <c r="U22" s="136"/>
      <c r="V22" s="151">
        <f t="shared" si="20"/>
        <v>0.42999999999999994</v>
      </c>
      <c r="W22" s="136">
        <f t="shared" si="21"/>
        <v>0.42999999999999994</v>
      </c>
      <c r="X22" s="136">
        <f t="shared" ref="X22:X27" si="33">IF(V22&gt;0.8,1,IF(V22&gt;0.5,2,IF(V22&gt;0.3,3,IF(V22&gt;0.1,4,IF(V22&gt;0,5,6)))))</f>
        <v>3</v>
      </c>
      <c r="Y22" s="136">
        <f t="shared" ref="Y22:Y27" si="34">IF(W22&gt;0.8,1,IF(W22&gt;0.5,2,IF(W22&gt;0.3,3,IF(W22&gt;0.1,4,IF(W22&gt;0,5,6)))))</f>
        <v>3</v>
      </c>
      <c r="Z22" s="136">
        <f t="shared" si="22"/>
        <v>1.57</v>
      </c>
      <c r="AA22" s="173">
        <v>2</v>
      </c>
      <c r="AB22" s="139">
        <f t="shared" si="3"/>
        <v>1.57</v>
      </c>
      <c r="AC22" s="195">
        <f t="shared" si="4"/>
        <v>1.57</v>
      </c>
      <c r="AD22" s="195">
        <f t="shared" si="15"/>
        <v>2.3333333333333353</v>
      </c>
      <c r="AE22" s="195">
        <f t="shared" si="16"/>
        <v>50.214285714285843</v>
      </c>
      <c r="AF22" s="195"/>
      <c r="AG22" s="139"/>
      <c r="AH22" s="157"/>
      <c r="AI22" s="99"/>
      <c r="AJ22" s="158">
        <v>1.5</v>
      </c>
      <c r="AL22" s="157">
        <v>1.57</v>
      </c>
      <c r="AM22" s="158"/>
      <c r="AN22" s="169">
        <v>1.61</v>
      </c>
      <c r="AP22" s="169">
        <v>1.66</v>
      </c>
      <c r="AR22" s="169">
        <v>1.66</v>
      </c>
      <c r="AT22" s="169">
        <v>1.7</v>
      </c>
      <c r="AV22" s="169">
        <v>1.71</v>
      </c>
      <c r="AX22" s="209">
        <v>1.71</v>
      </c>
      <c r="AY22" s="99"/>
      <c r="AZ22" s="157">
        <v>1.7</v>
      </c>
      <c r="BA22" s="158"/>
      <c r="BB22" s="169">
        <v>1.69</v>
      </c>
      <c r="BC22" s="158"/>
      <c r="BD22" s="169">
        <v>1.68</v>
      </c>
      <c r="BE22" s="140"/>
      <c r="BF22" s="169">
        <v>1.67</v>
      </c>
      <c r="BG22" s="140"/>
      <c r="BH22" s="169">
        <v>1.65</v>
      </c>
      <c r="BI22" s="140"/>
      <c r="BJ22" s="169">
        <v>1.61</v>
      </c>
      <c r="BL22" s="169">
        <v>1.57</v>
      </c>
    </row>
    <row r="23" spans="1:66">
      <c r="A23" t="s">
        <v>252</v>
      </c>
      <c r="B23" s="137" t="s">
        <v>163</v>
      </c>
      <c r="C23" t="s">
        <v>326</v>
      </c>
      <c r="D23" t="s">
        <v>253</v>
      </c>
      <c r="E23" s="218">
        <f>Z23</f>
        <v>-0.09</v>
      </c>
      <c r="F23" s="189">
        <f>AA23</f>
        <v>1</v>
      </c>
      <c r="G23">
        <f t="shared" si="0"/>
        <v>1</v>
      </c>
      <c r="H23" s="138">
        <f>L23-AA23</f>
        <v>-1</v>
      </c>
      <c r="I23" s="136">
        <f t="shared" si="25"/>
        <v>1</v>
      </c>
      <c r="J23" s="140">
        <f t="shared" si="26"/>
        <v>-8.3918918918918922E-2</v>
      </c>
      <c r="K23" s="140">
        <f t="shared" si="27"/>
        <v>-1</v>
      </c>
      <c r="L23" s="140">
        <f t="shared" si="28"/>
        <v>0</v>
      </c>
      <c r="M23" s="139">
        <f t="shared" si="32"/>
        <v>-0.25000000000000022</v>
      </c>
      <c r="N23" s="139"/>
      <c r="O23" s="139">
        <f t="shared" si="29"/>
        <v>0.2567567567567568</v>
      </c>
      <c r="P23" s="138">
        <f>INDEX('OBS data OUTSIDE'!$E$3:$X$60,'OBS data OUTSIDE'!D23,$P$2)</f>
        <v>-0.09</v>
      </c>
      <c r="Q23" s="195">
        <f>TREND('OBS data OUTSIDE'!$R23:$T23,'OBS data OUTSIDE'!$R$58:$T$58,Q$2)-$P23+$E23</f>
        <v>-8.3918918918918922E-2</v>
      </c>
      <c r="R23" s="195">
        <f>TREND('OBS data OUTSIDE'!$R23:$T23,'OBS data OUTSIDE'!$R$58:$T$58,R$2)-$P23+$E23</f>
        <v>-5.8243243243243245E-2</v>
      </c>
      <c r="S23" s="195">
        <f>TREND('OBS data OUTSIDE'!$R23:$T23,'OBS data OUTSIDE'!$R$58:$T$58,S$2)-$P23+$E23</f>
        <v>-3.2567567567567554E-2</v>
      </c>
      <c r="T23" s="136">
        <v>30</v>
      </c>
      <c r="U23" s="150" t="s">
        <v>269</v>
      </c>
      <c r="V23" s="151">
        <f t="shared" si="20"/>
        <v>1.0900000000000001</v>
      </c>
      <c r="W23" s="136">
        <f t="shared" si="21"/>
        <v>1.17</v>
      </c>
      <c r="X23" s="136">
        <f t="shared" si="33"/>
        <v>1</v>
      </c>
      <c r="Y23" s="136">
        <f t="shared" si="34"/>
        <v>1</v>
      </c>
      <c r="Z23" s="136">
        <f t="shared" si="22"/>
        <v>-0.09</v>
      </c>
      <c r="AA23" s="173">
        <v>1</v>
      </c>
      <c r="AB23" s="139">
        <f t="shared" si="3"/>
        <v>-0.09</v>
      </c>
      <c r="AC23" s="195">
        <f t="shared" si="4"/>
        <v>-0.17</v>
      </c>
      <c r="AD23" s="195">
        <f t="shared" si="15"/>
        <v>-1</v>
      </c>
      <c r="AE23" s="195">
        <f t="shared" si="16"/>
        <v>0</v>
      </c>
      <c r="AF23" s="195"/>
      <c r="AG23" s="139"/>
      <c r="AH23" s="157"/>
      <c r="AI23" s="99"/>
      <c r="AJ23" s="158">
        <v>-0.32</v>
      </c>
      <c r="AL23" s="157">
        <v>-0.24</v>
      </c>
      <c r="AM23" s="158"/>
      <c r="AN23" s="169">
        <v>-0.33</v>
      </c>
      <c r="AO23" s="169">
        <v>-0.27</v>
      </c>
      <c r="AP23" s="169">
        <v>-0.34</v>
      </c>
      <c r="AQ23" s="169">
        <v>-0.27</v>
      </c>
      <c r="AR23" s="169">
        <v>-0.2</v>
      </c>
      <c r="AS23" s="169">
        <v>-0.13</v>
      </c>
      <c r="AT23" s="169">
        <v>-0.16</v>
      </c>
      <c r="AU23" s="169">
        <v>-0.11</v>
      </c>
      <c r="AV23" s="169">
        <v>-0.14000000000000001</v>
      </c>
      <c r="AW23" s="169">
        <v>-0.08</v>
      </c>
      <c r="AX23" s="209">
        <v>-0.17</v>
      </c>
      <c r="AY23" s="169">
        <v>-0.1</v>
      </c>
      <c r="AZ23" s="157">
        <v>-0.12</v>
      </c>
      <c r="BA23" s="158">
        <v>-0.04</v>
      </c>
      <c r="BB23" s="169">
        <v>-1.1000000000000001</v>
      </c>
      <c r="BC23" s="158">
        <v>-0.05</v>
      </c>
      <c r="BD23" s="169">
        <v>-0.12</v>
      </c>
      <c r="BE23" s="218">
        <v>-0.05</v>
      </c>
      <c r="BF23" s="169">
        <v>-0.16</v>
      </c>
      <c r="BG23" s="218">
        <v>-0.08</v>
      </c>
      <c r="BH23" s="169">
        <v>-0.21</v>
      </c>
      <c r="BI23" s="218">
        <v>-0.11</v>
      </c>
      <c r="BJ23" s="169">
        <v>-0.16</v>
      </c>
      <c r="BK23" s="220">
        <v>-0.08</v>
      </c>
      <c r="BL23" s="169">
        <v>-0.17</v>
      </c>
      <c r="BM23" s="220">
        <v>-0.09</v>
      </c>
    </row>
    <row r="24" spans="1:66">
      <c r="A24" t="s">
        <v>183</v>
      </c>
      <c r="B24" s="136" t="s">
        <v>174</v>
      </c>
      <c r="C24" t="s">
        <v>315</v>
      </c>
      <c r="D24" t="s">
        <v>262</v>
      </c>
      <c r="E24" s="218">
        <f t="shared" si="23"/>
        <v>0.4</v>
      </c>
      <c r="F24" s="189">
        <f t="shared" si="23"/>
        <v>2</v>
      </c>
      <c r="G24">
        <f t="shared" si="0"/>
        <v>1</v>
      </c>
      <c r="H24" s="138">
        <f t="shared" si="24"/>
        <v>-2</v>
      </c>
      <c r="I24" s="136">
        <f t="shared" si="25"/>
        <v>0</v>
      </c>
      <c r="J24" s="140">
        <f t="shared" ref="J24:J33" si="35">Q24</f>
        <v>0.4060810810810811</v>
      </c>
      <c r="K24" s="140">
        <f t="shared" ref="K24:K33" si="36">AD24</f>
        <v>-1</v>
      </c>
      <c r="L24" s="140">
        <f t="shared" ref="L24:L33" si="37">AE24</f>
        <v>0</v>
      </c>
      <c r="M24" s="139">
        <f t="shared" si="32"/>
        <v>-1.2499999999999998</v>
      </c>
      <c r="N24" s="139"/>
      <c r="O24" s="139">
        <f t="shared" si="29"/>
        <v>-0.74324324324324342</v>
      </c>
      <c r="P24" s="138">
        <f>INDEX('OBS data OUTSIDE'!$E$3:$X$60,'OBS data OUTSIDE'!D24,$P$2)</f>
        <v>0.4</v>
      </c>
      <c r="Q24" s="195">
        <f>TREND('OBS data OUTSIDE'!$R24:$T24,'OBS data OUTSIDE'!$R$58:$T$58,Q$2)-$P24+$E24</f>
        <v>0.4060810810810811</v>
      </c>
      <c r="R24" s="195">
        <f>TREND('OBS data OUTSIDE'!$R24:$T24,'OBS data OUTSIDE'!$R$58:$T$58,R$2)-$P24+$E24</f>
        <v>0.33175675675675675</v>
      </c>
      <c r="S24" s="195">
        <f>TREND('OBS data OUTSIDE'!$R24:$T24,'OBS data OUTSIDE'!$R$58:$T$58,S$2)-$P24+$E24</f>
        <v>0.25743243243243247</v>
      </c>
      <c r="T24" s="136"/>
      <c r="U24" s="136"/>
      <c r="V24" s="151">
        <f t="shared" si="20"/>
        <v>1.6</v>
      </c>
      <c r="W24" s="136">
        <f t="shared" si="21"/>
        <v>1.6099999999999999</v>
      </c>
      <c r="X24" s="136">
        <f t="shared" si="33"/>
        <v>1</v>
      </c>
      <c r="Y24" s="136">
        <f t="shared" si="34"/>
        <v>1</v>
      </c>
      <c r="Z24" s="136">
        <f t="shared" si="22"/>
        <v>0.4</v>
      </c>
      <c r="AA24" s="173">
        <v>2</v>
      </c>
      <c r="AB24" s="139">
        <f t="shared" si="3"/>
        <v>0.4</v>
      </c>
      <c r="AC24" s="195">
        <f t="shared" si="4"/>
        <v>0.39</v>
      </c>
      <c r="AD24" s="195">
        <f t="shared" si="15"/>
        <v>-1</v>
      </c>
      <c r="AE24" s="195">
        <f t="shared" si="16"/>
        <v>0</v>
      </c>
      <c r="AF24" s="195"/>
      <c r="AG24" s="139"/>
      <c r="AH24" s="157"/>
      <c r="AI24" s="99"/>
      <c r="AJ24" s="158">
        <v>0.19</v>
      </c>
      <c r="AL24" s="157">
        <v>0.2</v>
      </c>
      <c r="AM24" s="158">
        <v>0.2</v>
      </c>
      <c r="AN24" s="169">
        <v>0.22</v>
      </c>
      <c r="AO24" s="169">
        <v>0.21</v>
      </c>
      <c r="AP24" s="169">
        <v>0.24</v>
      </c>
      <c r="AQ24" s="169">
        <v>0.25</v>
      </c>
      <c r="AR24" s="169">
        <v>0.27</v>
      </c>
      <c r="AS24" s="169">
        <v>0.28000000000000003</v>
      </c>
      <c r="AT24" s="169">
        <v>0.3</v>
      </c>
      <c r="AU24" s="169">
        <v>0.31</v>
      </c>
      <c r="AV24" s="169">
        <v>0.33</v>
      </c>
      <c r="AW24" s="169">
        <v>0.34</v>
      </c>
      <c r="AX24" s="209">
        <v>0.36</v>
      </c>
      <c r="AY24" s="169">
        <v>0.36</v>
      </c>
      <c r="AZ24" s="157">
        <v>0.38</v>
      </c>
      <c r="BA24" s="158">
        <v>0.38</v>
      </c>
      <c r="BB24" s="169">
        <v>0.41</v>
      </c>
      <c r="BC24" s="158">
        <v>0.41</v>
      </c>
      <c r="BD24" s="169">
        <v>0.42</v>
      </c>
      <c r="BE24" s="218">
        <v>0.43</v>
      </c>
      <c r="BF24" s="169">
        <v>0.43</v>
      </c>
      <c r="BG24" s="218">
        <v>0.44</v>
      </c>
      <c r="BH24" s="169">
        <v>0.44</v>
      </c>
      <c r="BI24" s="218">
        <v>0.45</v>
      </c>
      <c r="BJ24" s="169">
        <v>0.44</v>
      </c>
      <c r="BK24" s="220">
        <v>0.45</v>
      </c>
      <c r="BL24" s="169">
        <v>0.39</v>
      </c>
      <c r="BM24" s="220">
        <v>0.4</v>
      </c>
    </row>
    <row r="25" spans="1:66">
      <c r="A25" t="s">
        <v>261</v>
      </c>
      <c r="B25" s="137" t="s">
        <v>164</v>
      </c>
      <c r="C25" s="136" t="s">
        <v>334</v>
      </c>
      <c r="D25" s="136" t="s">
        <v>304</v>
      </c>
      <c r="E25" s="140">
        <f t="shared" si="23"/>
        <v>0.23</v>
      </c>
      <c r="F25" s="189">
        <f t="shared" si="23"/>
        <v>2</v>
      </c>
      <c r="G25">
        <f t="shared" si="0"/>
        <v>1</v>
      </c>
      <c r="H25" s="138">
        <f t="shared" si="24"/>
        <v>-2</v>
      </c>
      <c r="I25" s="136">
        <f t="shared" si="25"/>
        <v>1</v>
      </c>
      <c r="J25" s="140">
        <f t="shared" si="35"/>
        <v>0.23486486486486485</v>
      </c>
      <c r="K25" s="140">
        <f t="shared" si="36"/>
        <v>-1</v>
      </c>
      <c r="L25" s="140">
        <f t="shared" si="37"/>
        <v>0</v>
      </c>
      <c r="M25" s="139">
        <f t="shared" si="32"/>
        <v>-1.0000000000000002</v>
      </c>
      <c r="N25" s="139"/>
      <c r="O25" s="139">
        <f t="shared" si="29"/>
        <v>-0.59459459459459463</v>
      </c>
      <c r="P25" s="138">
        <f>INDEX('OBS data INSIDE'!$E$3:$AA$62,'OBS data INSIDE'!D25,$P$2)</f>
        <v>0.23</v>
      </c>
      <c r="Q25" s="195">
        <f>TREND('OBS data INSIDE'!$R25:$T25,'OBS data INSIDE'!$R$58:$T$58,Q$2)-$P25+$E25</f>
        <v>0.23486486486486485</v>
      </c>
      <c r="R25" s="195">
        <f>TREND('OBS data INSIDE'!$R25:$T25,'OBS data INSIDE'!$R$58:$T$58,R$2)-$P25+$E25</f>
        <v>0.17540540540540539</v>
      </c>
      <c r="S25" s="195">
        <f>TREND('OBS data INSIDE'!$R25:$T25,'OBS data INSIDE'!$R$58:$T$58,S$2)-$P25+$E25</f>
        <v>0.11594594594594593</v>
      </c>
      <c r="T25" s="136"/>
      <c r="U25" s="136"/>
      <c r="V25" s="151">
        <f t="shared" si="20"/>
        <v>1.77</v>
      </c>
      <c r="W25" s="136">
        <f t="shared" si="21"/>
        <v>1.77</v>
      </c>
      <c r="X25" s="136">
        <f t="shared" si="33"/>
        <v>1</v>
      </c>
      <c r="Y25" s="136">
        <f t="shared" si="34"/>
        <v>1</v>
      </c>
      <c r="Z25" s="136">
        <f t="shared" si="22"/>
        <v>0.23</v>
      </c>
      <c r="AA25" s="173">
        <v>2</v>
      </c>
      <c r="AB25" s="139">
        <f t="shared" si="3"/>
        <v>0.23</v>
      </c>
      <c r="AC25" s="195">
        <f t="shared" si="4"/>
        <v>0.23</v>
      </c>
      <c r="AD25" s="195">
        <f t="shared" si="15"/>
        <v>-1</v>
      </c>
      <c r="AE25" s="195">
        <f t="shared" si="16"/>
        <v>0</v>
      </c>
      <c r="AF25" s="195"/>
      <c r="AG25" s="139"/>
      <c r="AH25" s="157"/>
      <c r="AI25" s="99"/>
      <c r="AJ25" s="158">
        <v>0</v>
      </c>
      <c r="AL25" s="157">
        <v>0.04</v>
      </c>
      <c r="AM25" s="158"/>
      <c r="AN25" s="169">
        <v>0.04</v>
      </c>
      <c r="AP25" s="169">
        <v>0.06</v>
      </c>
      <c r="AR25" s="169">
        <v>0.11</v>
      </c>
      <c r="AT25" s="169">
        <v>0.16</v>
      </c>
      <c r="AV25" s="169">
        <v>0.18</v>
      </c>
      <c r="AX25" s="209">
        <v>0.2</v>
      </c>
      <c r="AY25" s="99"/>
      <c r="AZ25" s="157">
        <v>0.22</v>
      </c>
      <c r="BA25" s="158"/>
      <c r="BB25" s="169">
        <v>0.24</v>
      </c>
      <c r="BC25" s="158"/>
      <c r="BD25" s="169">
        <v>0.27</v>
      </c>
      <c r="BE25" s="140"/>
      <c r="BF25" s="169">
        <v>0.27</v>
      </c>
      <c r="BG25" s="140"/>
      <c r="BH25" s="169">
        <v>0.27</v>
      </c>
      <c r="BI25" s="140"/>
      <c r="BJ25" s="169">
        <v>0.27</v>
      </c>
      <c r="BL25" s="192">
        <v>0.23</v>
      </c>
      <c r="BM25" s="191" t="s">
        <v>401</v>
      </c>
    </row>
    <row r="26" spans="1:66">
      <c r="A26" s="136" t="s">
        <v>283</v>
      </c>
      <c r="B26" s="185" t="s">
        <v>165</v>
      </c>
      <c r="C26" s="136" t="s">
        <v>284</v>
      </c>
      <c r="D26" s="136" t="s">
        <v>284</v>
      </c>
      <c r="E26" s="140">
        <f t="shared" si="23"/>
        <v>-0.24</v>
      </c>
      <c r="F26" s="189">
        <f t="shared" si="23"/>
        <v>2</v>
      </c>
      <c r="G26">
        <f t="shared" si="0"/>
        <v>1</v>
      </c>
      <c r="H26" s="138">
        <f t="shared" si="24"/>
        <v>-2</v>
      </c>
      <c r="I26" s="136">
        <f t="shared" si="25"/>
        <v>2</v>
      </c>
      <c r="J26" s="140">
        <f t="shared" si="35"/>
        <v>-0.2497297297297297</v>
      </c>
      <c r="K26" s="140">
        <f t="shared" si="36"/>
        <v>-1</v>
      </c>
      <c r="L26" s="140">
        <f t="shared" si="37"/>
        <v>0</v>
      </c>
      <c r="M26" s="139">
        <f t="shared" si="32"/>
        <v>2.0000000000000004</v>
      </c>
      <c r="N26" s="139"/>
      <c r="O26" s="139">
        <f t="shared" si="29"/>
        <v>1.1891891891891895</v>
      </c>
      <c r="P26" s="138">
        <f>INDEX('OBS data INSIDE'!$E$3:$AA$62,'OBS data INSIDE'!D26,$P$2)</f>
        <v>-0.24</v>
      </c>
      <c r="Q26" s="195">
        <f>TREND('OBS data INSIDE'!$R26:$T26,'OBS data INSIDE'!$R$58:$T$58,Q$2)-$P26+$E26</f>
        <v>-0.2497297297297297</v>
      </c>
      <c r="R26" s="195">
        <f>TREND('OBS data INSIDE'!$R26:$T26,'OBS data INSIDE'!$R$58:$T$58,R$2)-$P26+$E26</f>
        <v>-0.13081081081081075</v>
      </c>
      <c r="S26" s="195">
        <f>TREND('OBS data INSIDE'!$R26:$T26,'OBS data INSIDE'!$R$58:$T$58,S$2)-$P26+$E26</f>
        <v>-1.1891891891891826E-2</v>
      </c>
      <c r="T26" s="136"/>
      <c r="U26" s="150" t="s">
        <v>339</v>
      </c>
      <c r="V26" s="151">
        <f t="shared" si="20"/>
        <v>2.2400000000000002</v>
      </c>
      <c r="W26" s="136">
        <f t="shared" si="21"/>
        <v>2.2400000000000002</v>
      </c>
      <c r="X26" s="136">
        <f t="shared" si="33"/>
        <v>1</v>
      </c>
      <c r="Y26" s="136">
        <f t="shared" si="34"/>
        <v>1</v>
      </c>
      <c r="Z26" s="136">
        <f t="shared" si="22"/>
        <v>-0.24</v>
      </c>
      <c r="AA26" s="173">
        <v>2</v>
      </c>
      <c r="AB26" s="139">
        <f t="shared" si="3"/>
        <v>-0.24</v>
      </c>
      <c r="AC26" s="195">
        <f t="shared" si="4"/>
        <v>-0.24</v>
      </c>
      <c r="AD26" s="195">
        <f t="shared" si="15"/>
        <v>-1</v>
      </c>
      <c r="AE26" s="195">
        <f t="shared" si="16"/>
        <v>0</v>
      </c>
      <c r="AF26" s="195"/>
      <c r="AG26" s="139"/>
      <c r="AH26" s="157"/>
      <c r="AI26" s="99"/>
      <c r="AJ26" s="158">
        <v>-0.4</v>
      </c>
      <c r="AL26" s="157">
        <v>-0.3</v>
      </c>
      <c r="AM26" s="158"/>
      <c r="AN26" s="169">
        <v>-0.55000000000000004</v>
      </c>
      <c r="AO26" s="169">
        <v>1.1200000000000001</v>
      </c>
      <c r="AP26" s="169">
        <v>-0.6</v>
      </c>
      <c r="AQ26" s="169">
        <v>0.78</v>
      </c>
      <c r="AR26" s="169">
        <v>-0.2</v>
      </c>
      <c r="AS26" s="169">
        <v>1.1399999999999999</v>
      </c>
      <c r="AT26" s="169">
        <v>-0.2</v>
      </c>
      <c r="AU26" s="169">
        <v>1.24</v>
      </c>
      <c r="AV26" s="169">
        <v>-0.2</v>
      </c>
      <c r="AX26" s="209">
        <v>-0.18</v>
      </c>
      <c r="AY26" s="99"/>
      <c r="AZ26" s="157">
        <v>-0.25</v>
      </c>
      <c r="BA26" s="158"/>
      <c r="BB26" s="169">
        <v>-0.12</v>
      </c>
      <c r="BC26" s="158"/>
      <c r="BD26" s="169">
        <v>-0.16</v>
      </c>
      <c r="BE26" s="140"/>
      <c r="BF26">
        <v>-0.3</v>
      </c>
      <c r="BG26" s="140"/>
      <c r="BH26" s="169">
        <v>-0.32</v>
      </c>
      <c r="BI26" s="140"/>
      <c r="BJ26" s="169">
        <v>-0.32</v>
      </c>
      <c r="BL26" s="169">
        <v>-0.24</v>
      </c>
    </row>
    <row r="27" spans="1:66">
      <c r="A27" s="136" t="s">
        <v>288</v>
      </c>
      <c r="B27" s="136" t="s">
        <v>168</v>
      </c>
      <c r="C27" s="136" t="s">
        <v>316</v>
      </c>
      <c r="D27" s="136" t="s">
        <v>289</v>
      </c>
      <c r="E27" s="218">
        <f t="shared" si="23"/>
        <v>1.28</v>
      </c>
      <c r="F27" s="189">
        <f t="shared" si="23"/>
        <v>2</v>
      </c>
      <c r="G27">
        <f t="shared" si="0"/>
        <v>2</v>
      </c>
      <c r="H27" s="138">
        <f t="shared" si="24"/>
        <v>12.799999999999994</v>
      </c>
      <c r="I27" s="136">
        <f t="shared" si="25"/>
        <v>0</v>
      </c>
      <c r="J27" s="140">
        <f t="shared" si="35"/>
        <v>1.2872972972972974</v>
      </c>
      <c r="K27" s="140">
        <f t="shared" si="36"/>
        <v>-1</v>
      </c>
      <c r="L27" s="140">
        <f t="shared" si="37"/>
        <v>14.799999999999994</v>
      </c>
      <c r="M27" s="139">
        <f t="shared" si="32"/>
        <v>-2.4999999999999964</v>
      </c>
      <c r="N27" s="139"/>
      <c r="O27" s="139">
        <f t="shared" si="29"/>
        <v>-1.8918918918918928</v>
      </c>
      <c r="P27" s="138">
        <f>INDEX('OBS data OUTSIDE'!$E$3:$X$60,'OBS data OUTSIDE'!D27,$P$2)</f>
        <v>1.28</v>
      </c>
      <c r="Q27" s="195">
        <f>TREND('OBS data OUTSIDE'!$R27:$T27,'OBS data OUTSIDE'!$R$58:$T$58,Q$2)-$P27+$E27</f>
        <v>1.2872972972972974</v>
      </c>
      <c r="R27" s="195">
        <f>TREND('OBS data OUTSIDE'!$R27:$T27,'OBS data OUTSIDE'!$R$58:$T$58,R$2)-$P27+$E27</f>
        <v>1.0981081081081081</v>
      </c>
      <c r="S27" s="195">
        <f>TREND('OBS data OUTSIDE'!$R27:$T27,'OBS data OUTSIDE'!$R$58:$T$58,S$2)-$P27+$E27</f>
        <v>0.90891891891891863</v>
      </c>
      <c r="T27" s="136"/>
      <c r="U27" s="150"/>
      <c r="V27" s="151">
        <f t="shared" si="20"/>
        <v>0.72</v>
      </c>
      <c r="W27" s="136">
        <f t="shared" si="21"/>
        <v>1.19</v>
      </c>
      <c r="X27" s="136">
        <f t="shared" si="33"/>
        <v>2</v>
      </c>
      <c r="Y27" s="136">
        <f t="shared" si="34"/>
        <v>1</v>
      </c>
      <c r="Z27" s="136">
        <f t="shared" si="22"/>
        <v>1.28</v>
      </c>
      <c r="AA27" s="173">
        <v>2</v>
      </c>
      <c r="AB27" s="139">
        <f t="shared" si="3"/>
        <v>1.28</v>
      </c>
      <c r="AC27" s="195">
        <f t="shared" si="4"/>
        <v>0.81</v>
      </c>
      <c r="AD27" s="195">
        <f t="shared" si="15"/>
        <v>-1</v>
      </c>
      <c r="AE27" s="195">
        <f t="shared" si="16"/>
        <v>14.799999999999994</v>
      </c>
      <c r="AF27" s="195"/>
      <c r="AG27" s="139"/>
      <c r="AH27" s="157"/>
      <c r="AI27" s="99"/>
      <c r="AJ27" s="158"/>
      <c r="AL27" s="170">
        <v>0.77</v>
      </c>
      <c r="AM27" s="166">
        <v>1.3</v>
      </c>
      <c r="AN27" s="169">
        <v>0.8</v>
      </c>
      <c r="AO27" s="169">
        <v>1.36</v>
      </c>
      <c r="AP27" s="169">
        <v>0.87</v>
      </c>
      <c r="AQ27" s="169">
        <v>1.27</v>
      </c>
      <c r="AR27" s="169">
        <v>0.91</v>
      </c>
      <c r="AS27" s="169">
        <v>1.42</v>
      </c>
      <c r="AT27" s="192">
        <v>0.95</v>
      </c>
      <c r="AU27" s="192">
        <v>1.43</v>
      </c>
      <c r="AV27" s="192">
        <v>0.97</v>
      </c>
      <c r="AW27" s="150">
        <v>1.45</v>
      </c>
      <c r="AX27" s="211">
        <v>0.98</v>
      </c>
      <c r="AY27" s="192">
        <v>1.46</v>
      </c>
      <c r="AZ27" s="211">
        <v>0.98</v>
      </c>
      <c r="BA27" s="192">
        <v>1.46</v>
      </c>
      <c r="BB27" s="211">
        <v>0.98</v>
      </c>
      <c r="BC27" s="192">
        <v>1.46</v>
      </c>
      <c r="BD27" s="170">
        <f t="shared" ref="BD27:BI27" si="38">BD16-BB16+BB27</f>
        <v>0.99</v>
      </c>
      <c r="BE27" s="170">
        <f t="shared" si="38"/>
        <v>1.45</v>
      </c>
      <c r="BF27" s="170">
        <f t="shared" si="38"/>
        <v>0.98</v>
      </c>
      <c r="BG27" s="170">
        <f t="shared" si="38"/>
        <v>1.4300000000000002</v>
      </c>
      <c r="BH27" s="170">
        <f t="shared" si="38"/>
        <v>0.97</v>
      </c>
      <c r="BI27" s="170">
        <f t="shared" si="38"/>
        <v>1.4100000000000001</v>
      </c>
      <c r="BJ27" s="170">
        <f t="shared" ref="BJ27" si="39">BJ16-BH16+BH27</f>
        <v>0.90999999999999992</v>
      </c>
      <c r="BK27" s="170">
        <f t="shared" ref="BK27" si="40">BK16-BI16+BI27</f>
        <v>1.3800000000000001</v>
      </c>
      <c r="BL27" s="170">
        <f t="shared" ref="BL27" si="41">BL16-BJ16+BJ27</f>
        <v>0.81</v>
      </c>
      <c r="BM27" s="170">
        <f t="shared" ref="BM27" si="42">BM16-BK16+BK27</f>
        <v>1.28</v>
      </c>
      <c r="BN27" s="170" t="s">
        <v>385</v>
      </c>
    </row>
    <row r="28" spans="1:66">
      <c r="A28" s="191" t="s">
        <v>348</v>
      </c>
      <c r="B28" s="185" t="s">
        <v>362</v>
      </c>
      <c r="C28" s="191" t="s">
        <v>350</v>
      </c>
      <c r="D28" s="191" t="s">
        <v>354</v>
      </c>
      <c r="E28" s="140">
        <f t="shared" ref="E28:F33" si="43">Z28</f>
        <v>-0.96</v>
      </c>
      <c r="F28" s="189">
        <f t="shared" si="23"/>
        <v>1</v>
      </c>
      <c r="G28">
        <f>Y28</f>
        <v>1</v>
      </c>
      <c r="H28" s="138">
        <f t="shared" si="24"/>
        <v>-1</v>
      </c>
      <c r="I28" s="136">
        <f t="shared" si="25"/>
        <v>2</v>
      </c>
      <c r="J28" s="140">
        <f t="shared" si="35"/>
        <v>-0.95756756756756745</v>
      </c>
      <c r="K28" s="140">
        <f t="shared" si="36"/>
        <v>-1</v>
      </c>
      <c r="L28" s="140">
        <f t="shared" si="37"/>
        <v>0</v>
      </c>
      <c r="M28" s="139">
        <f t="shared" si="32"/>
        <v>1.5000000000000013</v>
      </c>
      <c r="N28" s="139"/>
      <c r="O28" s="139">
        <f t="shared" si="29"/>
        <v>1.702702702702704</v>
      </c>
      <c r="P28" s="138">
        <f>INDEX('OBS data INSIDE'!$E$3:$AA$62,'OBS data INSIDE'!D28,$P$2)</f>
        <v>-0.96</v>
      </c>
      <c r="Q28" s="195">
        <f>TREND('OBS data INSIDE'!$R28:$T28,'OBS data INSIDE'!$R$58:$T$58,Q$2)-$P28+$E28</f>
        <v>-0.95756756756756745</v>
      </c>
      <c r="R28" s="195">
        <f>TREND('OBS data INSIDE'!$R28:$T28,'OBS data INSIDE'!$R$58:$T$58,R$2)-$P28+$E28</f>
        <v>-0.78729729729729703</v>
      </c>
      <c r="S28" s="195">
        <f>TREND('OBS data INSIDE'!$R28:$T28,'OBS data INSIDE'!$R$58:$T$58,S$2)-$P28+$E28</f>
        <v>-0.61702702702702661</v>
      </c>
      <c r="T28" s="136"/>
      <c r="U28" s="150" t="s">
        <v>364</v>
      </c>
      <c r="V28" s="151">
        <f t="shared" si="20"/>
        <v>1.96</v>
      </c>
      <c r="W28" s="136">
        <f t="shared" si="21"/>
        <v>1.96</v>
      </c>
      <c r="X28" s="136">
        <f t="shared" ref="X28:X31" si="44">IF(V28&gt;0.8,1,IF(V28&gt;0.5,2,IF(V28&gt;0.3,3,IF(V28&gt;0.1,4,IF(V28&gt;0,5,6)))))</f>
        <v>1</v>
      </c>
      <c r="Y28" s="136">
        <f t="shared" ref="Y28:Y31" si="45">IF(W28&gt;0.8,1,IF(W28&gt;0.5,2,IF(W28&gt;0.3,3,IF(W28&gt;0.1,4,IF(W28&gt;0,5,6)))))</f>
        <v>1</v>
      </c>
      <c r="Z28" s="136">
        <f t="shared" si="22"/>
        <v>-0.96</v>
      </c>
      <c r="AA28" s="173">
        <v>1</v>
      </c>
      <c r="AB28" s="139">
        <f t="shared" si="3"/>
        <v>-0.96</v>
      </c>
      <c r="AC28" s="195">
        <f t="shared" si="4"/>
        <v>-0.96</v>
      </c>
      <c r="AD28" s="195">
        <f t="shared" si="15"/>
        <v>-1</v>
      </c>
      <c r="AE28" s="195">
        <f t="shared" si="16"/>
        <v>0</v>
      </c>
      <c r="AF28" s="195"/>
      <c r="AG28" s="139"/>
      <c r="AH28" s="157"/>
      <c r="AI28" s="99"/>
      <c r="AJ28" s="158"/>
      <c r="AL28" s="170"/>
      <c r="AM28" s="166"/>
      <c r="AN28" s="169"/>
      <c r="AO28" s="169"/>
      <c r="AP28" s="169"/>
      <c r="AQ28" s="169"/>
      <c r="AR28" s="169"/>
      <c r="AS28" s="169"/>
      <c r="AT28" s="169">
        <v>-1.2</v>
      </c>
      <c r="AU28" s="169"/>
      <c r="AV28">
        <v>-1.03</v>
      </c>
      <c r="AX28" s="209">
        <v>-0.97</v>
      </c>
      <c r="AY28" s="99"/>
      <c r="AZ28" s="157">
        <v>-0.9</v>
      </c>
      <c r="BA28" s="158"/>
      <c r="BB28" s="169">
        <v>-0.89</v>
      </c>
      <c r="BC28" s="158"/>
      <c r="BD28" s="169">
        <v>-0.93</v>
      </c>
      <c r="BE28" s="140"/>
      <c r="BF28">
        <v>-1.02</v>
      </c>
      <c r="BG28" s="140"/>
      <c r="BH28">
        <v>-1.08</v>
      </c>
      <c r="BI28" s="140"/>
      <c r="BJ28" s="169">
        <v>-1.02</v>
      </c>
      <c r="BL28" s="169">
        <v>-0.96</v>
      </c>
    </row>
    <row r="29" spans="1:66">
      <c r="A29" s="191" t="s">
        <v>349</v>
      </c>
      <c r="B29" s="136" t="s">
        <v>255</v>
      </c>
      <c r="C29" s="191" t="s">
        <v>351</v>
      </c>
      <c r="D29" s="191" t="s">
        <v>355</v>
      </c>
      <c r="E29" s="140">
        <f t="shared" si="43"/>
        <v>-0.35</v>
      </c>
      <c r="F29" s="189">
        <f t="shared" si="23"/>
        <v>2</v>
      </c>
      <c r="G29">
        <f>Y29</f>
        <v>1</v>
      </c>
      <c r="H29" s="138">
        <f t="shared" si="24"/>
        <v>-2</v>
      </c>
      <c r="I29" s="136">
        <f t="shared" si="25"/>
        <v>2</v>
      </c>
      <c r="J29" s="140">
        <f t="shared" si="35"/>
        <v>-0.37797297297297294</v>
      </c>
      <c r="K29" s="140">
        <f t="shared" si="36"/>
        <v>-1</v>
      </c>
      <c r="L29" s="140">
        <f t="shared" si="37"/>
        <v>0</v>
      </c>
      <c r="M29" s="139">
        <f t="shared" si="32"/>
        <v>1.7500000000000002</v>
      </c>
      <c r="N29" s="139"/>
      <c r="O29" s="139">
        <f t="shared" si="29"/>
        <v>-0.5810810810810807</v>
      </c>
      <c r="P29" s="138">
        <f>INDEX('OBS data INSIDE'!$E$3:$AA$62,'OBS data INSIDE'!D29,$P$2)</f>
        <v>-0.35</v>
      </c>
      <c r="Q29" s="195">
        <f>TREND('OBS data INSIDE'!$R29:$T29,'OBS data INSIDE'!$R$58:$T$58,Q$2)-$P29+$E29</f>
        <v>-0.37797297297297294</v>
      </c>
      <c r="R29" s="195">
        <f>TREND('OBS data INSIDE'!$R29:$T29,'OBS data INSIDE'!$R$58:$T$58,R$2)-$P29+$E29</f>
        <v>-0.43608108108108101</v>
      </c>
      <c r="S29" s="195">
        <f>TREND('OBS data INSIDE'!$R29:$T29,'OBS data INSIDE'!$R$58:$T$58,S$2)-$P29+$E29</f>
        <v>-0.49418918918918914</v>
      </c>
      <c r="T29" s="136"/>
      <c r="U29" s="150" t="s">
        <v>364</v>
      </c>
      <c r="V29" s="151">
        <f t="shared" si="20"/>
        <v>2.35</v>
      </c>
      <c r="W29" s="136">
        <f t="shared" si="21"/>
        <v>2.35</v>
      </c>
      <c r="X29" s="136">
        <f t="shared" si="44"/>
        <v>1</v>
      </c>
      <c r="Y29" s="136">
        <f t="shared" si="45"/>
        <v>1</v>
      </c>
      <c r="Z29" s="136">
        <f t="shared" si="22"/>
        <v>-0.35</v>
      </c>
      <c r="AA29" s="173">
        <v>2</v>
      </c>
      <c r="AB29" s="139">
        <f t="shared" si="3"/>
        <v>-0.35</v>
      </c>
      <c r="AC29" s="195">
        <f t="shared" si="4"/>
        <v>-0.35</v>
      </c>
      <c r="AD29" s="195">
        <f t="shared" si="15"/>
        <v>-1</v>
      </c>
      <c r="AE29" s="195">
        <f t="shared" si="16"/>
        <v>0</v>
      </c>
      <c r="AF29" s="195"/>
      <c r="AG29" s="139"/>
      <c r="AH29" s="157"/>
      <c r="AI29" s="99"/>
      <c r="AJ29" s="158"/>
      <c r="AL29" s="170"/>
      <c r="AM29" s="166"/>
      <c r="AN29" s="169"/>
      <c r="AO29" s="169"/>
      <c r="AP29" s="169"/>
      <c r="AQ29" s="169"/>
      <c r="AR29" s="169"/>
      <c r="AS29" s="169"/>
      <c r="AT29" s="169">
        <v>-0.45</v>
      </c>
      <c r="AU29" s="169"/>
      <c r="AV29">
        <v>-0.36</v>
      </c>
      <c r="AX29" s="209">
        <v>-0.32</v>
      </c>
      <c r="AY29" s="99"/>
      <c r="AZ29" s="157">
        <v>-0.28000000000000003</v>
      </c>
      <c r="BA29" s="158"/>
      <c r="BB29" s="169">
        <v>-0.28000000000000003</v>
      </c>
      <c r="BC29" s="158"/>
      <c r="BD29" s="169">
        <v>-0.15</v>
      </c>
      <c r="BE29" s="140"/>
      <c r="BF29">
        <v>-0.27</v>
      </c>
      <c r="BG29" s="140"/>
      <c r="BH29">
        <v>-0.3</v>
      </c>
      <c r="BI29" s="140"/>
      <c r="BJ29" s="169">
        <v>-0.42</v>
      </c>
      <c r="BL29" s="169">
        <v>-0.35</v>
      </c>
    </row>
    <row r="30" spans="1:66">
      <c r="A30" s="191" t="s">
        <v>352</v>
      </c>
      <c r="B30" s="185" t="s">
        <v>169</v>
      </c>
      <c r="C30" s="191" t="s">
        <v>353</v>
      </c>
      <c r="D30" s="191" t="s">
        <v>356</v>
      </c>
      <c r="E30" s="140">
        <f t="shared" si="43"/>
        <v>0.53</v>
      </c>
      <c r="F30" s="189">
        <f t="shared" si="23"/>
        <v>2</v>
      </c>
      <c r="G30">
        <f t="shared" si="0"/>
        <v>1</v>
      </c>
      <c r="H30" s="138">
        <f t="shared" si="24"/>
        <v>-2</v>
      </c>
      <c r="I30" s="136">
        <f t="shared" si="25"/>
        <v>0</v>
      </c>
      <c r="J30" s="140">
        <f t="shared" si="35"/>
        <v>0.55391891891891898</v>
      </c>
      <c r="K30" s="140">
        <f t="shared" si="36"/>
        <v>-1</v>
      </c>
      <c r="L30" s="140">
        <f t="shared" si="37"/>
        <v>0</v>
      </c>
      <c r="M30" s="139">
        <f t="shared" si="32"/>
        <v>-3.25</v>
      </c>
      <c r="N30" s="139"/>
      <c r="O30" s="139">
        <f t="shared" si="29"/>
        <v>-1.2567567567567561</v>
      </c>
      <c r="P30" s="138">
        <f>INDEX('OBS data INSIDE'!$E$3:$AA$62,'OBS data INSIDE'!D30,$P$2)</f>
        <v>0.53</v>
      </c>
      <c r="Q30" s="195">
        <f>TREND('OBS data INSIDE'!$R30:$T30,'OBS data INSIDE'!$R$58:$T$58,Q$2)-$P30+$E30</f>
        <v>0.55391891891891898</v>
      </c>
      <c r="R30" s="195">
        <f>TREND('OBS data INSIDE'!$R30:$T30,'OBS data INSIDE'!$R$58:$T$58,R$2)-$P30+$E30</f>
        <v>0.42824324324324337</v>
      </c>
      <c r="S30" s="195">
        <f>TREND('OBS data INSIDE'!$R30:$T30,'OBS data INSIDE'!$R$58:$T$58,S$2)-$P30+$E30</f>
        <v>0.30256756756756775</v>
      </c>
      <c r="T30" s="136"/>
      <c r="U30" s="150" t="s">
        <v>363</v>
      </c>
      <c r="V30" s="151">
        <f t="shared" si="20"/>
        <v>1.47</v>
      </c>
      <c r="W30" s="136">
        <f t="shared" si="21"/>
        <v>1.47</v>
      </c>
      <c r="X30" s="136">
        <f t="shared" si="44"/>
        <v>1</v>
      </c>
      <c r="Y30" s="136">
        <f t="shared" si="45"/>
        <v>1</v>
      </c>
      <c r="Z30" s="136">
        <f t="shared" si="22"/>
        <v>0.53</v>
      </c>
      <c r="AA30" s="173">
        <v>2</v>
      </c>
      <c r="AB30" s="139">
        <f t="shared" si="3"/>
        <v>0.53</v>
      </c>
      <c r="AC30" s="195">
        <f t="shared" si="4"/>
        <v>0.53</v>
      </c>
      <c r="AD30" s="195">
        <f t="shared" si="15"/>
        <v>-1</v>
      </c>
      <c r="AE30" s="195">
        <f t="shared" si="16"/>
        <v>0</v>
      </c>
      <c r="AF30" s="195"/>
      <c r="AG30" s="139"/>
      <c r="AH30" s="157"/>
      <c r="AI30" s="99"/>
      <c r="AJ30" s="158"/>
      <c r="AL30" s="170"/>
      <c r="AM30" s="166"/>
      <c r="AN30" s="169"/>
      <c r="AO30" s="169"/>
      <c r="AP30" s="169"/>
      <c r="AQ30" s="169"/>
      <c r="AR30" s="169"/>
      <c r="AS30" s="169"/>
      <c r="AT30" s="169">
        <v>0.54</v>
      </c>
      <c r="AU30" s="169"/>
      <c r="AV30">
        <v>0.56000000000000005</v>
      </c>
      <c r="AX30" s="209">
        <v>0.57999999999999996</v>
      </c>
      <c r="AY30" s="99"/>
      <c r="AZ30" s="157">
        <v>0.57999999999999996</v>
      </c>
      <c r="BA30" s="158"/>
      <c r="BB30" s="169">
        <v>0.6</v>
      </c>
      <c r="BC30" s="158"/>
      <c r="BD30" s="169">
        <v>0.61</v>
      </c>
      <c r="BE30" s="140"/>
      <c r="BF30">
        <v>0.61</v>
      </c>
      <c r="BG30" s="140"/>
      <c r="BH30">
        <v>0.61</v>
      </c>
      <c r="BI30" s="140"/>
      <c r="BJ30" s="169">
        <v>0.66</v>
      </c>
      <c r="BL30" s="169">
        <v>0.53</v>
      </c>
    </row>
    <row r="31" spans="1:66">
      <c r="A31" s="191" t="s">
        <v>365</v>
      </c>
      <c r="B31" s="136" t="s">
        <v>368</v>
      </c>
      <c r="C31" s="191" t="s">
        <v>366</v>
      </c>
      <c r="D31" s="191" t="s">
        <v>367</v>
      </c>
      <c r="E31" s="218">
        <f t="shared" si="43"/>
        <v>0.19</v>
      </c>
      <c r="F31" s="189">
        <f t="shared" si="43"/>
        <v>2</v>
      </c>
      <c r="G31">
        <f t="shared" si="0"/>
        <v>1</v>
      </c>
      <c r="H31" s="138">
        <f t="shared" si="24"/>
        <v>-2</v>
      </c>
      <c r="I31" s="136">
        <f t="shared" si="25"/>
        <v>2</v>
      </c>
      <c r="J31" s="140">
        <f t="shared" si="35"/>
        <v>0.18959459459459463</v>
      </c>
      <c r="K31" s="140">
        <f t="shared" si="36"/>
        <v>-1</v>
      </c>
      <c r="L31" s="140">
        <f t="shared" si="37"/>
        <v>0</v>
      </c>
      <c r="M31" s="139">
        <f t="shared" si="32"/>
        <v>4.7499999999999982</v>
      </c>
      <c r="N31" s="139"/>
      <c r="O31" s="139">
        <f t="shared" si="29"/>
        <v>-0.28378378378378366</v>
      </c>
      <c r="P31" s="138">
        <f>INDEX('OBS data OUTSIDE'!$E$3:$X$60,'OBS data OUTSIDE'!D31,$P$2)</f>
        <v>0.19</v>
      </c>
      <c r="Q31" s="195">
        <f>TREND('OBS data OUTSIDE'!$R31:$T31,'OBS data OUTSIDE'!$R$58:$T$58,Q$2)-$P31+$E31</f>
        <v>0.18959459459459463</v>
      </c>
      <c r="R31" s="195">
        <f>TREND('OBS data OUTSIDE'!$R31:$T31,'OBS data OUTSIDE'!$R$58:$T$58,R$2)-$P31+$E31</f>
        <v>0.16121621621621626</v>
      </c>
      <c r="S31" s="195">
        <f>TREND('OBS data OUTSIDE'!$R31:$T31,'OBS data OUTSIDE'!$R$58:$T$58,S$2)-$P31+$E31</f>
        <v>0.1328378378378379</v>
      </c>
      <c r="T31" s="136"/>
      <c r="U31" s="150"/>
      <c r="V31" s="151">
        <f t="shared" si="20"/>
        <v>1.81</v>
      </c>
      <c r="W31" s="191">
        <f t="shared" si="21"/>
        <v>3.01</v>
      </c>
      <c r="X31" s="191">
        <f t="shared" si="44"/>
        <v>1</v>
      </c>
      <c r="Y31" s="191">
        <f t="shared" si="45"/>
        <v>1</v>
      </c>
      <c r="Z31" s="191">
        <f t="shared" si="22"/>
        <v>0.19</v>
      </c>
      <c r="AA31" s="173">
        <v>2</v>
      </c>
      <c r="AB31" s="139">
        <f t="shared" si="3"/>
        <v>0.19</v>
      </c>
      <c r="AC31" s="195">
        <f t="shared" si="4"/>
        <v>-1.01</v>
      </c>
      <c r="AD31" s="195">
        <f t="shared" si="15"/>
        <v>-1</v>
      </c>
      <c r="AE31" s="195">
        <f t="shared" si="16"/>
        <v>0</v>
      </c>
      <c r="AF31" s="195"/>
      <c r="AG31" s="139"/>
      <c r="AH31" s="157"/>
      <c r="AI31" s="99"/>
      <c r="AJ31" s="158"/>
      <c r="AL31" s="170"/>
      <c r="AM31" s="166"/>
      <c r="AN31" s="169"/>
      <c r="AO31" s="169"/>
      <c r="AP31" s="169"/>
      <c r="AQ31" s="169"/>
      <c r="AR31" s="169"/>
      <c r="AS31" s="169"/>
      <c r="AT31" s="169">
        <v>-1.74</v>
      </c>
      <c r="AU31" s="169">
        <v>0.1</v>
      </c>
      <c r="AV31">
        <v>-1.7</v>
      </c>
      <c r="AW31">
        <v>0.12</v>
      </c>
      <c r="AX31" s="209">
        <v>-1.64</v>
      </c>
      <c r="AY31" s="169">
        <v>0.18</v>
      </c>
      <c r="AZ31" s="157">
        <v>-1.6</v>
      </c>
      <c r="BA31" s="158">
        <v>0.18</v>
      </c>
      <c r="BB31" s="169">
        <v>-1.56</v>
      </c>
      <c r="BC31" s="158">
        <v>0.2</v>
      </c>
      <c r="BD31" s="169">
        <v>-1.5</v>
      </c>
      <c r="BE31" s="218">
        <v>0.19</v>
      </c>
      <c r="BF31" s="169">
        <v>-1.54</v>
      </c>
      <c r="BG31" s="218">
        <v>0.2</v>
      </c>
      <c r="BH31" s="169">
        <v>-1.59</v>
      </c>
      <c r="BI31" s="218">
        <v>0.21</v>
      </c>
      <c r="BJ31" s="169">
        <v>-1.2</v>
      </c>
      <c r="BK31" s="220">
        <v>0.2</v>
      </c>
      <c r="BL31" s="169">
        <v>-1.01</v>
      </c>
      <c r="BM31" s="220">
        <v>0.19</v>
      </c>
    </row>
    <row r="32" spans="1:66">
      <c r="A32" s="191" t="s">
        <v>388</v>
      </c>
      <c r="B32" s="191" t="s">
        <v>252</v>
      </c>
      <c r="C32" s="191" t="s">
        <v>389</v>
      </c>
      <c r="D32" s="191" t="s">
        <v>353</v>
      </c>
      <c r="E32" s="219">
        <f t="shared" si="43"/>
        <v>0.64</v>
      </c>
      <c r="F32" s="189">
        <f t="shared" ref="F32:F33" si="46">AA32</f>
        <v>3</v>
      </c>
      <c r="G32">
        <f t="shared" ref="G32:G33" si="47">X32</f>
        <v>1</v>
      </c>
      <c r="H32" s="138">
        <f t="shared" ref="H32:H33" si="48">L32-AA32</f>
        <v>-3</v>
      </c>
      <c r="I32" s="136">
        <f t="shared" si="25"/>
        <v>0</v>
      </c>
      <c r="J32" s="140">
        <f t="shared" si="35"/>
        <v>0.6485135135135135</v>
      </c>
      <c r="K32" s="140">
        <f t="shared" si="36"/>
        <v>-1</v>
      </c>
      <c r="L32" s="140">
        <f t="shared" si="37"/>
        <v>0</v>
      </c>
      <c r="M32" s="139">
        <f t="shared" si="32"/>
        <v>-1.7499999999999987</v>
      </c>
      <c r="N32" s="139"/>
      <c r="O32" s="139">
        <f t="shared" si="29"/>
        <v>-1.0405405405405399</v>
      </c>
      <c r="P32" s="138">
        <f>INDEX('OBS data INSIDE'!$E$3:$AA$62,'OBS data INSIDE'!D32,$P$2)</f>
        <v>0.64</v>
      </c>
      <c r="Q32" s="195">
        <f>TREND('OBS data INSIDE'!$R32:$T32,'OBS data INSIDE'!$R$58:$T$58,Q$2)-$P32+$E32</f>
        <v>0.6485135135135135</v>
      </c>
      <c r="R32" s="195">
        <f>TREND('OBS data INSIDE'!$R32:$T32,'OBS data INSIDE'!$R$58:$T$58,R$2)-$P32+$E32</f>
        <v>0.5444594594594595</v>
      </c>
      <c r="S32" s="195">
        <f>TREND('OBS data INSIDE'!$R32:$T32,'OBS data INSIDE'!$R$58:$T$58,S$2)-$P32+$E32</f>
        <v>0.44040540540540551</v>
      </c>
      <c r="T32" s="136"/>
      <c r="U32" s="150"/>
      <c r="V32" s="151">
        <f t="shared" si="20"/>
        <v>2.36</v>
      </c>
      <c r="W32" s="191">
        <f t="shared" si="21"/>
        <v>2.36</v>
      </c>
      <c r="X32" s="191">
        <f t="shared" ref="X32:X33" si="49">IF(V32&gt;0.8,1,IF(V32&gt;0.5,2,IF(V32&gt;0.3,3,IF(V32&gt;0.1,4,IF(V32&gt;0,5,6)))))</f>
        <v>1</v>
      </c>
      <c r="Y32" s="191">
        <f t="shared" ref="Y32:Y33" si="50">IF(W32&gt;0.8,1,IF(W32&gt;0.5,2,IF(W32&gt;0.3,3,IF(W32&gt;0.1,4,IF(W32&gt;0,5,6)))))</f>
        <v>1</v>
      </c>
      <c r="Z32" s="191">
        <f t="shared" si="22"/>
        <v>0.64</v>
      </c>
      <c r="AA32" s="173">
        <v>3</v>
      </c>
      <c r="AB32" s="139">
        <f t="shared" si="3"/>
        <v>0.64</v>
      </c>
      <c r="AC32" s="195">
        <f t="shared" si="4"/>
        <v>0.64</v>
      </c>
      <c r="AD32" s="195">
        <f t="shared" si="15"/>
        <v>-1</v>
      </c>
      <c r="AE32" s="195">
        <f t="shared" si="16"/>
        <v>0</v>
      </c>
      <c r="AF32" s="195"/>
      <c r="AG32" s="139"/>
      <c r="AH32" s="157"/>
      <c r="AI32" s="99"/>
      <c r="AJ32" s="158"/>
      <c r="AL32" s="170"/>
      <c r="AM32" s="166"/>
      <c r="AN32" s="169"/>
      <c r="AO32" s="169"/>
      <c r="AP32" s="169"/>
      <c r="AQ32" s="169"/>
      <c r="AR32" s="169"/>
      <c r="AS32" s="169"/>
      <c r="AT32" s="169"/>
      <c r="AU32" s="169"/>
      <c r="AX32" s="209"/>
      <c r="AY32" s="169"/>
      <c r="AZ32" s="157"/>
      <c r="BA32" s="158"/>
      <c r="BB32" s="158">
        <v>0.7</v>
      </c>
      <c r="BC32" s="158"/>
      <c r="BD32" s="169">
        <v>0.71</v>
      </c>
      <c r="BE32" s="219"/>
      <c r="BF32" s="169">
        <v>0.72</v>
      </c>
      <c r="BG32" s="219"/>
      <c r="BH32" s="169">
        <v>0.71</v>
      </c>
      <c r="BI32" s="219"/>
      <c r="BJ32" s="169">
        <v>0.71</v>
      </c>
      <c r="BL32" s="169">
        <v>0.64</v>
      </c>
    </row>
    <row r="33" spans="1:66">
      <c r="A33" s="191" t="s">
        <v>390</v>
      </c>
      <c r="B33" s="217" t="s">
        <v>391</v>
      </c>
      <c r="C33" s="191" t="s">
        <v>392</v>
      </c>
      <c r="D33" s="191" t="s">
        <v>393</v>
      </c>
      <c r="E33" s="219">
        <f t="shared" si="43"/>
        <v>1.1599999999999999</v>
      </c>
      <c r="F33" s="189">
        <f t="shared" si="46"/>
        <v>4</v>
      </c>
      <c r="G33">
        <f t="shared" si="47"/>
        <v>1</v>
      </c>
      <c r="H33" s="138">
        <f t="shared" si="48"/>
        <v>7.0654205607476595</v>
      </c>
      <c r="I33" s="136">
        <f t="shared" si="25"/>
        <v>0</v>
      </c>
      <c r="J33" s="140">
        <f t="shared" si="35"/>
        <v>1.1636486486486486</v>
      </c>
      <c r="K33" s="140">
        <f t="shared" si="36"/>
        <v>-1</v>
      </c>
      <c r="L33" s="140">
        <f t="shared" si="37"/>
        <v>11.065420560747659</v>
      </c>
      <c r="M33" s="139">
        <f t="shared" si="32"/>
        <v>-1.7500000000000016</v>
      </c>
      <c r="N33" s="139"/>
      <c r="O33" s="139">
        <f t="shared" si="29"/>
        <v>-1.4459459459459456</v>
      </c>
      <c r="P33" s="138">
        <f>INDEX('OBS data INSIDE'!$E$3:$AA$62,'OBS data INSIDE'!D33,$P$2)</f>
        <v>1.1599999999999999</v>
      </c>
      <c r="Q33" s="195">
        <f>TREND('OBS data INSIDE'!$R33:$T33,'OBS data INSIDE'!$R$58:$T$58,Q$2)-$P33+$E33</f>
        <v>1.1636486486486486</v>
      </c>
      <c r="R33" s="195">
        <f>TREND('OBS data INSIDE'!$R33:$T33,'OBS data INSIDE'!$R$58:$T$58,R$2)-$P33+$E33</f>
        <v>1.019054054054054</v>
      </c>
      <c r="S33" s="195">
        <f>TREND('OBS data INSIDE'!$R33:$T33,'OBS data INSIDE'!$R$58:$T$58,S$2)-$P33+$E33</f>
        <v>0.87445945945945924</v>
      </c>
      <c r="T33" s="136"/>
      <c r="U33" s="150"/>
      <c r="V33" s="151">
        <f t="shared" si="20"/>
        <v>2.84</v>
      </c>
      <c r="W33" s="191">
        <f t="shared" si="21"/>
        <v>2.84</v>
      </c>
      <c r="X33" s="191">
        <f t="shared" si="49"/>
        <v>1</v>
      </c>
      <c r="Y33" s="191">
        <f t="shared" si="50"/>
        <v>1</v>
      </c>
      <c r="Z33" s="191">
        <f t="shared" si="22"/>
        <v>1.1599999999999999</v>
      </c>
      <c r="AA33" s="173">
        <v>4</v>
      </c>
      <c r="AB33" s="139">
        <f t="shared" si="3"/>
        <v>1.1599999999999999</v>
      </c>
      <c r="AC33" s="195">
        <f t="shared" si="4"/>
        <v>1.1599999999999999</v>
      </c>
      <c r="AD33" s="195">
        <f t="shared" si="15"/>
        <v>-1</v>
      </c>
      <c r="AE33" s="195">
        <f t="shared" si="16"/>
        <v>11.065420560747659</v>
      </c>
      <c r="AF33" s="195"/>
      <c r="AG33" s="139"/>
      <c r="AH33" s="157"/>
      <c r="AI33" s="99"/>
      <c r="AJ33" s="158"/>
      <c r="AL33" s="170"/>
      <c r="AM33" s="166"/>
      <c r="AN33" s="169"/>
      <c r="AO33" s="169"/>
      <c r="AP33" s="169"/>
      <c r="AQ33" s="169"/>
      <c r="AR33" s="169"/>
      <c r="AS33" s="169"/>
      <c r="AT33" s="169"/>
      <c r="AU33" s="169"/>
      <c r="AX33" s="209"/>
      <c r="AY33" s="169"/>
      <c r="AZ33" s="157"/>
      <c r="BA33" s="158"/>
      <c r="BB33" s="169">
        <v>1.28</v>
      </c>
      <c r="BC33" s="158"/>
      <c r="BD33" s="169">
        <v>1.28</v>
      </c>
      <c r="BE33" s="219"/>
      <c r="BF33" s="169">
        <v>1.27</v>
      </c>
      <c r="BG33" s="219"/>
      <c r="BH33" s="169">
        <v>1.26</v>
      </c>
      <c r="BI33" s="219"/>
      <c r="BJ33" s="169">
        <v>1.23</v>
      </c>
      <c r="BL33" s="169">
        <v>1.1599999999999999</v>
      </c>
    </row>
    <row r="34" spans="1:66">
      <c r="A34" s="176"/>
      <c r="B34" s="176"/>
      <c r="C34" s="176"/>
      <c r="D34" s="176"/>
      <c r="E34" s="140"/>
      <c r="F34" s="177"/>
      <c r="G34" s="178"/>
      <c r="H34" s="176"/>
      <c r="I34" s="176"/>
      <c r="J34" s="176"/>
      <c r="K34" s="176"/>
      <c r="L34" s="176"/>
      <c r="M34" s="224"/>
      <c r="N34" s="179"/>
      <c r="O34" s="179"/>
      <c r="P34" s="179"/>
      <c r="Q34" s="179"/>
      <c r="R34" s="179"/>
      <c r="S34" s="179"/>
      <c r="T34" s="176"/>
      <c r="U34" s="180"/>
      <c r="V34" s="181"/>
      <c r="W34" s="176"/>
      <c r="X34" s="176"/>
      <c r="Y34" s="176"/>
      <c r="Z34" s="136"/>
      <c r="AA34" s="179"/>
      <c r="AB34" s="139">
        <f t="shared" si="3"/>
        <v>0</v>
      </c>
      <c r="AC34" s="195">
        <f t="shared" si="4"/>
        <v>0</v>
      </c>
      <c r="AD34" s="195">
        <f t="shared" si="15"/>
        <v>-1</v>
      </c>
      <c r="AE34" s="195">
        <f t="shared" si="16"/>
        <v>0</v>
      </c>
      <c r="AF34" s="195"/>
      <c r="AG34" s="179"/>
      <c r="AH34" s="182"/>
      <c r="AI34" s="183"/>
      <c r="AJ34" s="184"/>
      <c r="AK34" s="178"/>
      <c r="AL34" s="182"/>
      <c r="AM34" s="184"/>
      <c r="AN34" s="178"/>
      <c r="AO34" s="178"/>
      <c r="AP34" s="178"/>
      <c r="AQ34" s="178"/>
      <c r="AX34" s="157"/>
      <c r="AY34" s="99"/>
      <c r="AZ34" s="157"/>
      <c r="BA34" s="158"/>
      <c r="BB34" s="99"/>
      <c r="BC34" s="158"/>
      <c r="BE34" s="140"/>
      <c r="BG34" s="140"/>
      <c r="BI34" s="140"/>
    </row>
    <row r="35" spans="1:66">
      <c r="A35" s="176"/>
      <c r="B35" s="176"/>
      <c r="C35" s="176"/>
      <c r="D35" s="176"/>
      <c r="E35" s="140"/>
      <c r="F35" s="177"/>
      <c r="G35" s="178"/>
      <c r="H35" s="176"/>
      <c r="I35" s="176"/>
      <c r="J35" s="176"/>
      <c r="K35" s="176"/>
      <c r="L35" s="176"/>
      <c r="M35" s="224"/>
      <c r="N35" s="179"/>
      <c r="O35" s="179"/>
      <c r="P35" s="179"/>
      <c r="Q35" s="179"/>
      <c r="R35" s="179"/>
      <c r="S35" s="179"/>
      <c r="T35" s="176"/>
      <c r="U35" s="180"/>
      <c r="V35" s="181"/>
      <c r="W35" s="176"/>
      <c r="X35" s="176"/>
      <c r="Y35" s="176"/>
      <c r="Z35" s="136"/>
      <c r="AA35" s="179"/>
      <c r="AB35" s="139">
        <f t="shared" ref="AB35:AB54" si="51">MAX(BL35:BM35)</f>
        <v>0</v>
      </c>
      <c r="AC35" s="195">
        <f t="shared" ref="AC35:AC54" si="52">MIN(BL35:BM35)</f>
        <v>0</v>
      </c>
      <c r="AD35" s="195">
        <f t="shared" si="15"/>
        <v>-1</v>
      </c>
      <c r="AE35" s="195">
        <f t="shared" si="16"/>
        <v>0</v>
      </c>
      <c r="AF35" s="195"/>
      <c r="AG35" s="179"/>
      <c r="AH35" s="182"/>
      <c r="AI35" s="183"/>
      <c r="AJ35" s="184"/>
      <c r="AK35" s="178"/>
      <c r="AL35" s="182"/>
      <c r="AM35" s="184"/>
      <c r="AN35" s="178"/>
      <c r="AO35" s="178"/>
      <c r="AP35" s="178"/>
      <c r="AQ35" s="178"/>
      <c r="AX35" s="157"/>
      <c r="AY35" s="99"/>
      <c r="AZ35" s="157"/>
      <c r="BA35" s="158"/>
      <c r="BB35" s="99"/>
      <c r="BC35" s="158"/>
      <c r="BE35" s="140"/>
      <c r="BG35" s="140"/>
      <c r="BI35" s="140"/>
    </row>
    <row r="36" spans="1:66">
      <c r="B36" s="136" t="s">
        <v>184</v>
      </c>
      <c r="E36" s="140"/>
      <c r="F36" s="138"/>
      <c r="H36" s="136"/>
      <c r="I36" s="136"/>
      <c r="J36" s="136"/>
      <c r="K36" s="136"/>
      <c r="L36" s="136"/>
      <c r="M36" s="223"/>
      <c r="N36" s="139"/>
      <c r="O36" s="139"/>
      <c r="P36" s="139"/>
      <c r="Q36" s="139"/>
      <c r="R36" s="139"/>
      <c r="S36" s="139"/>
      <c r="T36" s="136"/>
      <c r="U36" s="136"/>
      <c r="V36" s="151"/>
      <c r="W36" s="136"/>
      <c r="X36" s="136"/>
      <c r="Y36" s="136"/>
      <c r="Z36" s="136"/>
      <c r="AA36" s="173"/>
      <c r="AB36" s="139">
        <f t="shared" si="51"/>
        <v>0</v>
      </c>
      <c r="AC36" s="195">
        <f t="shared" si="52"/>
        <v>0</v>
      </c>
      <c r="AD36" s="195">
        <f t="shared" si="15"/>
        <v>-1</v>
      </c>
      <c r="AE36" s="195">
        <f t="shared" si="16"/>
        <v>0</v>
      </c>
      <c r="AF36" s="195"/>
      <c r="AG36" s="139"/>
      <c r="AH36" s="157"/>
      <c r="AI36" s="99"/>
      <c r="AJ36" s="158"/>
      <c r="AL36" s="157"/>
      <c r="AM36" s="158"/>
      <c r="AX36" s="157"/>
      <c r="AY36" s="99"/>
      <c r="AZ36" s="157"/>
      <c r="BA36" s="158"/>
      <c r="BB36" s="99"/>
      <c r="BC36" s="158"/>
      <c r="BE36" s="140"/>
      <c r="BG36" s="140"/>
      <c r="BI36" s="140"/>
    </row>
    <row r="37" spans="1:66">
      <c r="A37" s="136" t="s">
        <v>186</v>
      </c>
      <c r="B37" s="191" t="s">
        <v>402</v>
      </c>
      <c r="C37" s="191" t="s">
        <v>409</v>
      </c>
      <c r="D37" s="136" t="s">
        <v>305</v>
      </c>
      <c r="E37" s="140">
        <f t="shared" ref="E37:F52" si="53">Z37</f>
        <v>2.02</v>
      </c>
      <c r="F37" s="189">
        <f>AA37</f>
        <v>1</v>
      </c>
      <c r="G37">
        <f t="shared" si="0"/>
        <v>6</v>
      </c>
      <c r="H37" s="138">
        <f t="shared" ref="H37:H54" si="54">L37-AA37</f>
        <v>17.822942643391531</v>
      </c>
      <c r="I37" s="136">
        <f>IF(M37&lt;-5,-1,IF(M37&lt;-1,0,IF(M37&lt;1,1,IF(M37&lt;5,2,3))))</f>
        <v>-1</v>
      </c>
      <c r="J37" s="140">
        <f>Q37</f>
        <v>2.0179729729729732</v>
      </c>
      <c r="K37" s="140">
        <f>AD37</f>
        <v>17.333333333333332</v>
      </c>
      <c r="L37" s="140">
        <f>AE37</f>
        <v>18.822942643391531</v>
      </c>
      <c r="M37" s="139">
        <f>(INDEX(AH37:CC37,1,$M$2)-INDEX(AH37:CC37,1,$M$2-2))/$N$2*100</f>
        <v>-5.2499999999999991</v>
      </c>
      <c r="N37" s="139"/>
      <c r="O37" s="139">
        <f>(R37-Q37)/10*100</f>
        <v>-5.4189189189189158</v>
      </c>
      <c r="P37" s="138">
        <f>INDEX('OBS data INSIDE'!$E$3:$AA$62,'OBS data INSIDE'!D37,$P$2)</f>
        <v>2.02</v>
      </c>
      <c r="Q37" s="195">
        <f>TREND('OBS data INSIDE'!$R37:$T37,'OBS data INSIDE'!$R$58:$T$58,Q$2)-$P37+$E37</f>
        <v>2.0179729729729732</v>
      </c>
      <c r="R37" s="195">
        <f>TREND('OBS data INSIDE'!$R37:$T37,'OBS data INSIDE'!$R$58:$T$58,R$2)-$P37+$E37</f>
        <v>1.4760810810810816</v>
      </c>
      <c r="S37" s="195">
        <f>TREND('OBS data INSIDE'!$R37:$T37,'OBS data INSIDE'!$R$58:$T$58,S$2)-$P37+$E37</f>
        <v>0.93418918918919003</v>
      </c>
      <c r="T37" s="136"/>
      <c r="U37" s="136"/>
      <c r="V37" s="151">
        <f t="shared" ref="V37:V54" si="55">$AA37-AB37</f>
        <v>-1.62</v>
      </c>
      <c r="W37" s="136">
        <f t="shared" ref="W37:W54" si="56">$AA37-AC37</f>
        <v>-1.02</v>
      </c>
      <c r="X37" s="136">
        <f>IF(V37&gt;0.8,1,IF(V37&gt;0.5,2,IF(V37&gt;0.3,3,IF(V37&gt;0.1,4,IF(V37&gt;0,5,6)))))</f>
        <v>6</v>
      </c>
      <c r="Y37" s="136">
        <f>IF(W37&gt;0.8,1,IF(W37&gt;0.5,2,IF(W37&gt;0.3,3,IF(W37&gt;0.1,4,IF(W37&gt;0,5,6)))))</f>
        <v>6</v>
      </c>
      <c r="Z37" s="226">
        <f>AC37</f>
        <v>2.02</v>
      </c>
      <c r="AA37" s="173">
        <v>1</v>
      </c>
      <c r="AB37" s="139">
        <f t="shared" si="51"/>
        <v>2.62</v>
      </c>
      <c r="AC37" s="195">
        <f t="shared" si="52"/>
        <v>2.02</v>
      </c>
      <c r="AD37" s="195">
        <f t="shared" si="15"/>
        <v>17.333333333333332</v>
      </c>
      <c r="AE37" s="195">
        <f t="shared" si="16"/>
        <v>18.822942643391531</v>
      </c>
      <c r="AF37" s="195"/>
      <c r="AG37" s="139"/>
      <c r="AH37" s="157">
        <v>2.63</v>
      </c>
      <c r="AI37" s="99">
        <v>2.83</v>
      </c>
      <c r="AJ37" s="158">
        <v>2.64</v>
      </c>
      <c r="AK37">
        <v>2.83</v>
      </c>
      <c r="AL37" s="157">
        <v>2.64</v>
      </c>
      <c r="AM37" s="158">
        <v>2.82</v>
      </c>
      <c r="AN37" s="169">
        <v>2.64</v>
      </c>
      <c r="AO37" s="169">
        <v>2.83</v>
      </c>
      <c r="AP37" s="169">
        <v>2.65</v>
      </c>
      <c r="AQ37" s="169">
        <v>2.82</v>
      </c>
      <c r="AR37" s="169">
        <v>2.62</v>
      </c>
      <c r="AS37" s="169">
        <v>2.81</v>
      </c>
      <c r="AT37" s="169">
        <v>2.6</v>
      </c>
      <c r="AU37" s="169">
        <v>2.79</v>
      </c>
      <c r="AV37" s="169">
        <v>2.58</v>
      </c>
      <c r="AW37" s="169">
        <v>2.79</v>
      </c>
      <c r="AX37" s="209">
        <v>2.58</v>
      </c>
      <c r="AY37" s="169">
        <v>2.79</v>
      </c>
      <c r="AZ37" s="157">
        <v>2.5299999999999998</v>
      </c>
      <c r="BA37" s="158">
        <v>2.81</v>
      </c>
      <c r="BB37" s="169">
        <v>2.4900000000000002</v>
      </c>
      <c r="BC37" s="158">
        <v>2.79</v>
      </c>
      <c r="BD37" s="169">
        <v>2.48</v>
      </c>
      <c r="BE37" s="218">
        <v>2.79</v>
      </c>
      <c r="BF37" s="169">
        <v>2.44</v>
      </c>
      <c r="BG37" s="218">
        <v>2.78</v>
      </c>
      <c r="BH37" s="169">
        <v>2.4</v>
      </c>
      <c r="BI37" s="218">
        <v>2.77</v>
      </c>
      <c r="BJ37" s="169">
        <v>2.23</v>
      </c>
      <c r="BK37" s="227">
        <v>2.74</v>
      </c>
      <c r="BL37" s="169">
        <v>2.02</v>
      </c>
      <c r="BM37" s="169">
        <v>2.62</v>
      </c>
      <c r="BN37" s="147" t="s">
        <v>429</v>
      </c>
    </row>
    <row r="38" spans="1:66">
      <c r="A38" s="136" t="s">
        <v>237</v>
      </c>
      <c r="B38" s="136" t="s">
        <v>226</v>
      </c>
      <c r="C38" s="191" t="s">
        <v>239</v>
      </c>
      <c r="D38" s="136" t="s">
        <v>239</v>
      </c>
      <c r="E38" s="140">
        <f t="shared" si="53"/>
        <v>1.5549999999999999</v>
      </c>
      <c r="F38" s="189">
        <f t="shared" si="53"/>
        <v>1</v>
      </c>
      <c r="G38">
        <f t="shared" si="0"/>
        <v>6</v>
      </c>
      <c r="H38" s="138">
        <f t="shared" si="54"/>
        <v>13.880434782608699</v>
      </c>
      <c r="I38" s="136">
        <f t="shared" ref="I38:I54" si="57">IF(M38&lt;-5,-1,IF(M38&lt;-1,0,IF(M38&lt;1,1,IF(M38&lt;5,2,3))))</f>
        <v>0</v>
      </c>
      <c r="J38" s="140">
        <f t="shared" ref="J38:J54" si="58">Q38</f>
        <v>1.5582432432432434</v>
      </c>
      <c r="K38" s="140">
        <f t="shared" ref="K38:K56" si="59">AD38</f>
        <v>1.8333333333333308</v>
      </c>
      <c r="L38" s="140">
        <f t="shared" ref="L38:L56" si="60">AE38</f>
        <v>14.880434782608699</v>
      </c>
      <c r="M38" s="139">
        <f>(INDEX(AH38:CC38,1,$M$2)-INDEX(AH38:CC38,1,$M$2-2))/$N$2*100</f>
        <v>-3.9999999999999982</v>
      </c>
      <c r="N38" s="139"/>
      <c r="O38" s="139">
        <f t="shared" ref="O38:O56" si="61">(R38-Q38)/10*100</f>
        <v>-3.7297297297297289</v>
      </c>
      <c r="P38" s="138">
        <f>INDEX('OBS data INSIDE'!$E$3:$AA$62,'OBS data INSIDE'!D38,$P$2)</f>
        <v>1.5549999999999999</v>
      </c>
      <c r="Q38" s="195">
        <f>TREND('OBS data INSIDE'!$R38:$T38,'OBS data INSIDE'!$R$58:$T$58,Q$2)-$P38+$E38</f>
        <v>1.5582432432432434</v>
      </c>
      <c r="R38" s="195">
        <f>TREND('OBS data INSIDE'!$R38:$T38,'OBS data INSIDE'!$R$58:$T$58,R$2)-$P38+$E38</f>
        <v>1.1852702702702704</v>
      </c>
      <c r="S38" s="195">
        <f>TREND('OBS data INSIDE'!$R38:$T38,'OBS data INSIDE'!$R$58:$T$58,S$2)-$P38+$E38</f>
        <v>0.81229729729729749</v>
      </c>
      <c r="T38" s="136"/>
      <c r="U38" s="136"/>
      <c r="V38" s="151">
        <f t="shared" si="55"/>
        <v>-0.55499999999999994</v>
      </c>
      <c r="W38" s="136">
        <f t="shared" si="56"/>
        <v>-0.55499999999999994</v>
      </c>
      <c r="X38" s="136">
        <f t="shared" ref="X38:X43" si="62">IF(V38&gt;0.8,1,IF(V38&gt;0.5,2,IF(V38&gt;0.3,3,IF(V38&gt;0.1,4,IF(V38&gt;0,5,6)))))</f>
        <v>6</v>
      </c>
      <c r="Y38" s="136">
        <f t="shared" ref="Y38:Y43" si="63">IF(W38&gt;0.8,1,IF(W38&gt;0.5,2,IF(W38&gt;0.3,3,IF(W38&gt;0.1,4,IF(W38&gt;0,5,6)))))</f>
        <v>6</v>
      </c>
      <c r="Z38" s="136">
        <f t="shared" ref="Z38:Z49" si="64">AB38</f>
        <v>1.5549999999999999</v>
      </c>
      <c r="AA38" s="173">
        <v>1</v>
      </c>
      <c r="AB38" s="139">
        <f t="shared" si="51"/>
        <v>1.5549999999999999</v>
      </c>
      <c r="AC38" s="195">
        <f t="shared" si="52"/>
        <v>1.5549999999999999</v>
      </c>
      <c r="AD38" s="195">
        <f t="shared" si="15"/>
        <v>1.8333333333333308</v>
      </c>
      <c r="AE38" s="195">
        <f t="shared" si="16"/>
        <v>14.880434782608699</v>
      </c>
      <c r="AF38" s="195"/>
      <c r="AG38" s="139"/>
      <c r="AH38" s="157"/>
      <c r="AI38" s="99"/>
      <c r="AJ38" s="164">
        <v>2</v>
      </c>
      <c r="AL38" s="157">
        <v>0.93</v>
      </c>
      <c r="AM38" s="158"/>
      <c r="AN38">
        <v>0.93</v>
      </c>
      <c r="AP38">
        <v>0.93</v>
      </c>
      <c r="AR38">
        <v>0.93</v>
      </c>
      <c r="AT38">
        <v>1.5</v>
      </c>
      <c r="AV38" s="147">
        <v>1.53</v>
      </c>
      <c r="AW38" s="147"/>
      <c r="AX38" s="211">
        <f>(AX37+AX40)/2</f>
        <v>1.915</v>
      </c>
      <c r="AY38" s="99"/>
      <c r="AZ38" s="215">
        <f>AX38-0.02</f>
        <v>1.895</v>
      </c>
      <c r="BA38" s="158"/>
      <c r="BB38" s="215">
        <f>AZ38-0.02</f>
        <v>1.875</v>
      </c>
      <c r="BC38" s="158"/>
      <c r="BD38" s="215">
        <f>BB38-0.02</f>
        <v>1.855</v>
      </c>
      <c r="BE38" s="140"/>
      <c r="BF38" s="215">
        <f>BD38-0.02</f>
        <v>1.835</v>
      </c>
      <c r="BG38" s="140"/>
      <c r="BH38" s="215">
        <f>BF38-0.02</f>
        <v>1.8149999999999999</v>
      </c>
      <c r="BI38" s="140"/>
      <c r="BJ38" s="147">
        <f>BH38-0.1</f>
        <v>1.7149999999999999</v>
      </c>
      <c r="BL38" s="147">
        <f>BJ38-4*0.04</f>
        <v>1.5549999999999999</v>
      </c>
      <c r="BN38" s="147" t="s">
        <v>373</v>
      </c>
    </row>
    <row r="39" spans="1:66">
      <c r="A39" s="136" t="s">
        <v>188</v>
      </c>
      <c r="B39" s="136" t="s">
        <v>227</v>
      </c>
      <c r="C39" s="136" t="s">
        <v>311</v>
      </c>
      <c r="D39" s="136" t="s">
        <v>311</v>
      </c>
      <c r="E39" s="140">
        <f t="shared" si="53"/>
        <v>1.1399999999999999</v>
      </c>
      <c r="F39" s="189">
        <f t="shared" si="53"/>
        <v>2</v>
      </c>
      <c r="G39">
        <f t="shared" si="0"/>
        <v>1</v>
      </c>
      <c r="H39" s="138">
        <f t="shared" si="54"/>
        <v>-22.720000000000059</v>
      </c>
      <c r="I39" s="136">
        <f t="shared" si="57"/>
        <v>2</v>
      </c>
      <c r="J39" s="140">
        <f t="shared" si="58"/>
        <v>1.1181081081081081</v>
      </c>
      <c r="K39" s="140">
        <f t="shared" si="59"/>
        <v>-1</v>
      </c>
      <c r="L39" s="140">
        <f t="shared" si="60"/>
        <v>-20.720000000000059</v>
      </c>
      <c r="M39" s="139">
        <f t="shared" ref="M39:M54" si="65">(INDEX(AH39:CC39,1,$M$2)-INDEX(AH39:CC39,1,$M$2-2))/$N$2*100</f>
        <v>2.4999999999999964</v>
      </c>
      <c r="N39" s="139"/>
      <c r="O39" s="139">
        <f t="shared" si="61"/>
        <v>0.67567567567567322</v>
      </c>
      <c r="P39" s="138">
        <f>INDEX('OBS data INSIDE'!$E$3:$AA$62,'OBS data INSIDE'!D39,$P$2)</f>
        <v>1.1399999999999999</v>
      </c>
      <c r="Q39" s="195">
        <f>TREND('OBS data INSIDE'!$R39:$T39,'OBS data INSIDE'!$R$58:$T$58,Q$2)-$P39+$E39</f>
        <v>1.1181081081081081</v>
      </c>
      <c r="R39" s="195">
        <f>TREND('OBS data INSIDE'!$R39:$T39,'OBS data INSIDE'!$R$58:$T$58,R$2)-$P39+$E39</f>
        <v>1.1856756756756754</v>
      </c>
      <c r="S39" s="195">
        <f>TREND('OBS data INSIDE'!$R39:$T39,'OBS data INSIDE'!$R$58:$T$58,S$2)-$P39+$E39</f>
        <v>1.2532432432432428</v>
      </c>
      <c r="T39" s="136">
        <v>50</v>
      </c>
      <c r="U39" s="150"/>
      <c r="V39" s="151">
        <f t="shared" si="55"/>
        <v>0.8600000000000001</v>
      </c>
      <c r="W39" s="136">
        <f t="shared" si="56"/>
        <v>0.8600000000000001</v>
      </c>
      <c r="X39" s="136">
        <f t="shared" si="62"/>
        <v>1</v>
      </c>
      <c r="Y39" s="136">
        <f t="shared" si="63"/>
        <v>1</v>
      </c>
      <c r="Z39" s="136">
        <f t="shared" si="64"/>
        <v>1.1399999999999999</v>
      </c>
      <c r="AA39" s="173">
        <v>2</v>
      </c>
      <c r="AB39" s="139">
        <f t="shared" si="51"/>
        <v>1.1399999999999999</v>
      </c>
      <c r="AC39" s="195">
        <f t="shared" si="52"/>
        <v>1.1399999999999999</v>
      </c>
      <c r="AD39" s="195">
        <f t="shared" si="15"/>
        <v>-1</v>
      </c>
      <c r="AE39" s="195">
        <f t="shared" si="16"/>
        <v>-20.720000000000059</v>
      </c>
      <c r="AF39" s="195"/>
      <c r="AG39" s="139"/>
      <c r="AH39" s="157">
        <v>0.74</v>
      </c>
      <c r="AI39" s="99"/>
      <c r="AJ39" s="158">
        <v>0.89</v>
      </c>
      <c r="AL39" s="157">
        <v>1.1000000000000001</v>
      </c>
      <c r="AM39" s="158"/>
      <c r="AN39">
        <v>0.64</v>
      </c>
      <c r="AP39">
        <v>0.84</v>
      </c>
      <c r="AR39">
        <v>0.92</v>
      </c>
      <c r="AT39">
        <v>1.1100000000000001</v>
      </c>
      <c r="AV39">
        <v>1.1100000000000001</v>
      </c>
      <c r="AX39" s="157">
        <v>1.1299999999999999</v>
      </c>
      <c r="AY39" s="99"/>
      <c r="AZ39" s="157">
        <v>1.1200000000000001</v>
      </c>
      <c r="BA39" s="158"/>
      <c r="BB39" s="99">
        <v>1.1200000000000001</v>
      </c>
      <c r="BC39" s="158"/>
      <c r="BD39">
        <v>1.1299999999999999</v>
      </c>
      <c r="BE39" s="140"/>
      <c r="BF39">
        <v>1.1100000000000001</v>
      </c>
      <c r="BG39" s="140"/>
      <c r="BH39">
        <v>1.1000000000000001</v>
      </c>
      <c r="BI39" s="140"/>
      <c r="BJ39">
        <v>1.04</v>
      </c>
      <c r="BL39">
        <v>1.1399999999999999</v>
      </c>
    </row>
    <row r="40" spans="1:66">
      <c r="A40" s="136" t="s">
        <v>189</v>
      </c>
      <c r="B40" s="136" t="s">
        <v>228</v>
      </c>
      <c r="C40" s="136" t="s">
        <v>327</v>
      </c>
      <c r="D40" s="136" t="s">
        <v>306</v>
      </c>
      <c r="E40" s="140">
        <f t="shared" si="53"/>
        <v>1.21</v>
      </c>
      <c r="F40" s="189">
        <f t="shared" si="53"/>
        <v>2</v>
      </c>
      <c r="G40">
        <f t="shared" si="0"/>
        <v>2</v>
      </c>
      <c r="H40" s="138">
        <f t="shared" si="54"/>
        <v>33.318181818181777</v>
      </c>
      <c r="I40" s="136">
        <f t="shared" si="57"/>
        <v>1</v>
      </c>
      <c r="J40" s="140">
        <f t="shared" si="58"/>
        <v>1.2148648648648648</v>
      </c>
      <c r="K40" s="140">
        <f t="shared" si="59"/>
        <v>-1</v>
      </c>
      <c r="L40" s="140">
        <f t="shared" si="60"/>
        <v>35.318181818181777</v>
      </c>
      <c r="M40" s="139">
        <f t="shared" si="65"/>
        <v>-1.0000000000000009</v>
      </c>
      <c r="N40" s="139"/>
      <c r="O40" s="139">
        <f t="shared" si="61"/>
        <v>-0.59459459459459518</v>
      </c>
      <c r="P40" s="138">
        <f>INDEX('OBS data INSIDE'!$E$3:$AA$62,'OBS data INSIDE'!D40,$P$2)</f>
        <v>1.21</v>
      </c>
      <c r="Q40" s="195">
        <f>TREND('OBS data INSIDE'!$R40:$T40,'OBS data INSIDE'!$R$58:$T$58,Q$2)-$P40+$E40</f>
        <v>1.2148648648648648</v>
      </c>
      <c r="R40" s="195">
        <f>TREND('OBS data INSIDE'!$R40:$T40,'OBS data INSIDE'!$R$58:$T$58,R$2)-$P40+$E40</f>
        <v>1.1554054054054053</v>
      </c>
      <c r="S40" s="195">
        <f>TREND('OBS data INSIDE'!$R40:$T40,'OBS data INSIDE'!$R$58:$T$58,S$2)-$P40+$E40</f>
        <v>1.0959459459459457</v>
      </c>
      <c r="T40" s="136"/>
      <c r="U40" s="136"/>
      <c r="V40" s="151">
        <f t="shared" si="55"/>
        <v>0.79</v>
      </c>
      <c r="W40" s="136">
        <f t="shared" si="56"/>
        <v>0.79</v>
      </c>
      <c r="X40" s="136">
        <f t="shared" si="62"/>
        <v>2</v>
      </c>
      <c r="Y40" s="136">
        <f t="shared" si="63"/>
        <v>2</v>
      </c>
      <c r="Z40" s="136">
        <f t="shared" si="64"/>
        <v>1.21</v>
      </c>
      <c r="AA40" s="173">
        <v>2</v>
      </c>
      <c r="AB40" s="139">
        <f t="shared" si="51"/>
        <v>1.21</v>
      </c>
      <c r="AC40" s="195">
        <f t="shared" si="52"/>
        <v>1.21</v>
      </c>
      <c r="AD40" s="195">
        <f t="shared" si="15"/>
        <v>-1</v>
      </c>
      <c r="AE40" s="195">
        <f t="shared" si="16"/>
        <v>35.318181818181777</v>
      </c>
      <c r="AF40" s="195"/>
      <c r="AG40" s="139"/>
      <c r="AH40" s="165">
        <v>0.69</v>
      </c>
      <c r="AI40" s="99"/>
      <c r="AJ40" s="158">
        <v>0.8</v>
      </c>
      <c r="AL40" s="157">
        <v>1.04</v>
      </c>
      <c r="AM40" s="158"/>
      <c r="AN40">
        <v>1.28</v>
      </c>
      <c r="AP40">
        <v>1.24</v>
      </c>
      <c r="AR40">
        <v>1.25</v>
      </c>
      <c r="AT40">
        <v>1.25</v>
      </c>
      <c r="AV40">
        <v>1.25</v>
      </c>
      <c r="AX40" s="157">
        <v>1.25</v>
      </c>
      <c r="AY40" s="99"/>
      <c r="AZ40" s="157">
        <v>1.25</v>
      </c>
      <c r="BA40" s="158"/>
      <c r="BB40" s="99">
        <v>1.25</v>
      </c>
      <c r="BC40" s="158"/>
      <c r="BD40">
        <v>1.25</v>
      </c>
      <c r="BE40" s="140"/>
      <c r="BF40">
        <v>1.25</v>
      </c>
      <c r="BG40" s="140"/>
      <c r="BH40">
        <v>1.25</v>
      </c>
      <c r="BI40" s="140"/>
      <c r="BJ40">
        <v>1.25</v>
      </c>
      <c r="BL40">
        <v>1.21</v>
      </c>
    </row>
    <row r="41" spans="1:66">
      <c r="A41" s="136" t="s">
        <v>190</v>
      </c>
      <c r="B41" s="136" t="s">
        <v>229</v>
      </c>
      <c r="C41" s="136" t="s">
        <v>185</v>
      </c>
      <c r="D41" s="136" t="s">
        <v>185</v>
      </c>
      <c r="E41" s="140">
        <f t="shared" si="53"/>
        <v>1.41</v>
      </c>
      <c r="F41" s="189">
        <f t="shared" si="53"/>
        <v>1</v>
      </c>
      <c r="G41">
        <f t="shared" si="0"/>
        <v>6</v>
      </c>
      <c r="H41" s="138">
        <f t="shared" si="54"/>
        <v>119</v>
      </c>
      <c r="I41" s="136">
        <f t="shared" si="57"/>
        <v>1</v>
      </c>
      <c r="J41" s="140">
        <f t="shared" si="58"/>
        <v>1.41</v>
      </c>
      <c r="K41" s="140">
        <f t="shared" si="59"/>
        <v>-1</v>
      </c>
      <c r="L41" s="140">
        <f t="shared" si="60"/>
        <v>120</v>
      </c>
      <c r="M41" s="139">
        <f t="shared" si="65"/>
        <v>0</v>
      </c>
      <c r="N41" s="139"/>
      <c r="O41" s="139">
        <f t="shared" si="61"/>
        <v>0</v>
      </c>
      <c r="P41" s="138">
        <f>INDEX('OBS data INSIDE'!$E$3:$AA$62,'OBS data INSIDE'!D41,$P$2)</f>
        <v>1.41</v>
      </c>
      <c r="Q41" s="195">
        <f>TREND('OBS data INSIDE'!$R41:$T41,'OBS data INSIDE'!$R$58:$T$58,Q$2)-$P41+$E41</f>
        <v>1.41</v>
      </c>
      <c r="R41" s="195">
        <f>TREND('OBS data INSIDE'!$R41:$T41,'OBS data INSIDE'!$R$58:$T$58,R$2)-$P41+$E41</f>
        <v>1.41</v>
      </c>
      <c r="S41" s="195">
        <f>TREND('OBS data INSIDE'!$R41:$T41,'OBS data INSIDE'!$R$58:$T$58,S$2)-$P41+$E41</f>
        <v>1.41</v>
      </c>
      <c r="T41" s="136"/>
      <c r="U41" s="136"/>
      <c r="V41" s="151">
        <f t="shared" si="55"/>
        <v>-0.40999999999999992</v>
      </c>
      <c r="W41" s="136">
        <f t="shared" si="56"/>
        <v>-0.40999999999999992</v>
      </c>
      <c r="X41" s="136">
        <f t="shared" si="62"/>
        <v>6</v>
      </c>
      <c r="Y41" s="136">
        <f t="shared" si="63"/>
        <v>6</v>
      </c>
      <c r="Z41" s="136">
        <f t="shared" si="64"/>
        <v>1.41</v>
      </c>
      <c r="AA41" s="173">
        <v>1</v>
      </c>
      <c r="AB41" s="139">
        <f t="shared" si="51"/>
        <v>1.41</v>
      </c>
      <c r="AC41" s="195">
        <f t="shared" si="52"/>
        <v>1.41</v>
      </c>
      <c r="AD41" s="195">
        <f t="shared" si="15"/>
        <v>-1</v>
      </c>
      <c r="AE41" s="195">
        <f t="shared" si="16"/>
        <v>120</v>
      </c>
      <c r="AF41" s="195"/>
      <c r="AG41" s="139"/>
      <c r="AH41" s="157">
        <v>0.5</v>
      </c>
      <c r="AI41" s="99"/>
      <c r="AJ41" s="158">
        <v>0.57999999999999996</v>
      </c>
      <c r="AL41" s="157">
        <v>0.76</v>
      </c>
      <c r="AM41" s="158"/>
      <c r="AN41">
        <v>0.99</v>
      </c>
      <c r="AP41">
        <v>1.22</v>
      </c>
      <c r="AR41">
        <v>1.31</v>
      </c>
      <c r="AT41">
        <v>1.35</v>
      </c>
      <c r="AV41">
        <v>1.37</v>
      </c>
      <c r="AX41" s="157">
        <v>1.42</v>
      </c>
      <c r="AY41" s="99"/>
      <c r="AZ41" s="157">
        <v>1.42</v>
      </c>
      <c r="BA41" s="158"/>
      <c r="BB41" s="169">
        <v>1.43</v>
      </c>
      <c r="BC41" s="158"/>
      <c r="BD41">
        <v>1.43</v>
      </c>
      <c r="BE41" s="140"/>
      <c r="BF41">
        <v>1.42</v>
      </c>
      <c r="BG41" s="140"/>
      <c r="BH41">
        <v>1.41</v>
      </c>
      <c r="BI41" s="140"/>
      <c r="BJ41">
        <v>1.41</v>
      </c>
      <c r="BL41">
        <v>1.41</v>
      </c>
    </row>
    <row r="42" spans="1:66">
      <c r="A42" s="136" t="s">
        <v>187</v>
      </c>
      <c r="B42" s="136" t="s">
        <v>230</v>
      </c>
      <c r="C42" s="136" t="s">
        <v>317</v>
      </c>
      <c r="D42" s="136" t="s">
        <v>307</v>
      </c>
      <c r="E42" s="140">
        <f t="shared" si="53"/>
        <v>1.2</v>
      </c>
      <c r="F42" s="189">
        <f t="shared" si="53"/>
        <v>2</v>
      </c>
      <c r="G42">
        <f t="shared" si="0"/>
        <v>2</v>
      </c>
      <c r="H42" s="138">
        <f t="shared" si="54"/>
        <v>118</v>
      </c>
      <c r="I42" s="136">
        <f t="shared" si="57"/>
        <v>1</v>
      </c>
      <c r="J42" s="140">
        <f t="shared" si="58"/>
        <v>1.2</v>
      </c>
      <c r="K42" s="140">
        <f t="shared" si="59"/>
        <v>-1</v>
      </c>
      <c r="L42" s="140">
        <f t="shared" si="60"/>
        <v>120</v>
      </c>
      <c r="M42" s="139">
        <f t="shared" si="65"/>
        <v>0</v>
      </c>
      <c r="N42" s="139"/>
      <c r="O42" s="139">
        <f t="shared" si="61"/>
        <v>0</v>
      </c>
      <c r="P42" s="138">
        <f>INDEX('OBS data INSIDE'!$E$3:$AA$62,'OBS data INSIDE'!D42,$P$2)</f>
        <v>1.2</v>
      </c>
      <c r="Q42" s="195">
        <f>TREND('OBS data INSIDE'!$R42:$T42,'OBS data INSIDE'!$R$58:$T$58,Q$2)-$P42+$E42</f>
        <v>1.2</v>
      </c>
      <c r="R42" s="195">
        <f>TREND('OBS data INSIDE'!$R42:$T42,'OBS data INSIDE'!$R$58:$T$58,R$2)-$P42+$E42</f>
        <v>1.2</v>
      </c>
      <c r="S42" s="195">
        <f>TREND('OBS data INSIDE'!$R42:$T42,'OBS data INSIDE'!$R$58:$T$58,S$2)-$P42+$E42</f>
        <v>1.2</v>
      </c>
      <c r="T42" s="136"/>
      <c r="U42" s="136"/>
      <c r="V42" s="151">
        <f t="shared" si="55"/>
        <v>0.8</v>
      </c>
      <c r="W42" s="136">
        <f t="shared" si="56"/>
        <v>0.8</v>
      </c>
      <c r="X42" s="136">
        <f t="shared" si="62"/>
        <v>2</v>
      </c>
      <c r="Y42" s="136">
        <f t="shared" si="63"/>
        <v>2</v>
      </c>
      <c r="Z42" s="136">
        <f t="shared" si="64"/>
        <v>1.2</v>
      </c>
      <c r="AA42" s="173">
        <v>2</v>
      </c>
      <c r="AB42" s="139">
        <f t="shared" si="51"/>
        <v>1.2</v>
      </c>
      <c r="AC42" s="195">
        <f t="shared" si="52"/>
        <v>1.2</v>
      </c>
      <c r="AD42" s="195">
        <f t="shared" si="15"/>
        <v>-1</v>
      </c>
      <c r="AE42" s="195">
        <f t="shared" si="16"/>
        <v>120</v>
      </c>
      <c r="AF42" s="195"/>
      <c r="AG42" s="139"/>
      <c r="AH42" s="157">
        <v>1.1599999999999999</v>
      </c>
      <c r="AI42" s="99"/>
      <c r="AJ42" s="158">
        <v>1.17</v>
      </c>
      <c r="AL42" s="157">
        <v>1.17</v>
      </c>
      <c r="AM42" s="158"/>
      <c r="AN42">
        <v>1.17</v>
      </c>
      <c r="AP42">
        <v>1.17</v>
      </c>
      <c r="AR42">
        <v>1.17</v>
      </c>
      <c r="AT42">
        <v>1.17</v>
      </c>
      <c r="AV42">
        <v>1.17</v>
      </c>
      <c r="AX42" s="157">
        <v>1.17</v>
      </c>
      <c r="AY42" s="99"/>
      <c r="AZ42" s="157">
        <v>1.17</v>
      </c>
      <c r="BA42" s="158"/>
      <c r="BB42" s="169">
        <v>1.17</v>
      </c>
      <c r="BC42" s="158"/>
      <c r="BD42">
        <v>1.18</v>
      </c>
      <c r="BE42" s="140"/>
      <c r="BF42">
        <v>1.18</v>
      </c>
      <c r="BG42" s="140"/>
      <c r="BH42">
        <v>1.2</v>
      </c>
      <c r="BI42" s="140"/>
      <c r="BJ42">
        <v>1.2</v>
      </c>
      <c r="BL42">
        <v>1.2</v>
      </c>
    </row>
    <row r="43" spans="1:66">
      <c r="A43" s="221" t="s">
        <v>191</v>
      </c>
      <c r="B43" s="221" t="s">
        <v>231</v>
      </c>
      <c r="C43" s="221" t="s">
        <v>332</v>
      </c>
      <c r="D43" s="221" t="s">
        <v>195</v>
      </c>
      <c r="E43" s="218">
        <f t="shared" si="53"/>
        <v>0.93</v>
      </c>
      <c r="F43" s="189">
        <f t="shared" si="53"/>
        <v>1</v>
      </c>
      <c r="G43">
        <f t="shared" si="0"/>
        <v>5</v>
      </c>
      <c r="H43" s="138">
        <f t="shared" si="54"/>
        <v>-1</v>
      </c>
      <c r="I43" s="136">
        <f t="shared" si="57"/>
        <v>-1</v>
      </c>
      <c r="J43" s="140">
        <f t="shared" si="58"/>
        <v>0.92554054054054058</v>
      </c>
      <c r="K43" s="140">
        <f t="shared" si="59"/>
        <v>-1</v>
      </c>
      <c r="L43" s="140">
        <f t="shared" si="60"/>
        <v>0</v>
      </c>
      <c r="M43" s="139">
        <f t="shared" si="65"/>
        <v>-14.499999999999998</v>
      </c>
      <c r="N43" s="139"/>
      <c r="O43" s="139">
        <f t="shared" si="61"/>
        <v>-2.1216216216216219</v>
      </c>
      <c r="P43" s="138">
        <f>INDEX('OBS data OUTSIDE'!$E$3:$X$60,'OBS data OUTSIDE'!D43,$P$2)</f>
        <v>0.93</v>
      </c>
      <c r="Q43" s="195">
        <f>TREND('OBS data OUTSIDE'!$R43:$T43,'OBS data OUTSIDE'!$R$58:$T$58,Q$2)-$P43+$E43</f>
        <v>0.92554054054054058</v>
      </c>
      <c r="R43" s="195">
        <f>TREND('OBS data OUTSIDE'!$R43:$T43,'OBS data OUTSIDE'!$R$58:$T$58,R$2)-$P43+$E43</f>
        <v>0.71337837837837836</v>
      </c>
      <c r="S43" s="195">
        <f>TREND('OBS data OUTSIDE'!$R43:$T43,'OBS data OUTSIDE'!$R$58:$T$58,S$2)-$P43+$E43</f>
        <v>0.50121621621621626</v>
      </c>
      <c r="T43" s="136"/>
      <c r="U43" s="150" t="s">
        <v>364</v>
      </c>
      <c r="V43" s="151">
        <f t="shared" si="55"/>
        <v>6.9999999999999951E-2</v>
      </c>
      <c r="W43" s="136">
        <f t="shared" si="56"/>
        <v>1.43</v>
      </c>
      <c r="X43" s="136">
        <f t="shared" si="62"/>
        <v>5</v>
      </c>
      <c r="Y43" s="136">
        <f t="shared" si="63"/>
        <v>1</v>
      </c>
      <c r="Z43" s="136">
        <f t="shared" si="64"/>
        <v>0.93</v>
      </c>
      <c r="AA43" s="173">
        <v>1</v>
      </c>
      <c r="AB43" s="139">
        <f t="shared" si="51"/>
        <v>0.93</v>
      </c>
      <c r="AC43" s="195">
        <f t="shared" si="52"/>
        <v>-0.43</v>
      </c>
      <c r="AD43" s="195">
        <f t="shared" si="15"/>
        <v>-1</v>
      </c>
      <c r="AE43" s="195">
        <f t="shared" si="16"/>
        <v>0</v>
      </c>
      <c r="AF43" s="195"/>
      <c r="AG43" s="139"/>
      <c r="AH43" s="157">
        <v>-1.1200000000000001</v>
      </c>
      <c r="AI43" s="99">
        <v>0.91</v>
      </c>
      <c r="AJ43" s="158">
        <v>-1.1100000000000001</v>
      </c>
      <c r="AK43">
        <v>0.86</v>
      </c>
      <c r="AL43" s="157">
        <v>-1.1100000000000001</v>
      </c>
      <c r="AM43" s="158">
        <v>0.83</v>
      </c>
      <c r="AN43" s="169">
        <v>-1.1100000000000001</v>
      </c>
      <c r="AO43" s="169">
        <v>0.78</v>
      </c>
      <c r="AP43" s="169">
        <v>-1.1200000000000001</v>
      </c>
      <c r="AQ43" s="169">
        <v>0.66</v>
      </c>
      <c r="AR43">
        <v>-1.1100000000000001</v>
      </c>
      <c r="AS43">
        <v>0.68</v>
      </c>
      <c r="AT43">
        <v>-0.8</v>
      </c>
      <c r="AU43">
        <v>0.77</v>
      </c>
      <c r="AV43">
        <v>-0.6</v>
      </c>
      <c r="AW43">
        <v>0.85</v>
      </c>
      <c r="AX43" s="157">
        <v>-0.42</v>
      </c>
      <c r="AY43" s="99">
        <v>0.86</v>
      </c>
      <c r="AZ43" s="157">
        <v>-0.36</v>
      </c>
      <c r="BA43" s="158">
        <v>0.93</v>
      </c>
      <c r="BB43" s="169">
        <v>-0.12</v>
      </c>
      <c r="BC43" s="158">
        <v>1</v>
      </c>
      <c r="BD43" s="169">
        <v>-0.2</v>
      </c>
      <c r="BE43" s="218">
        <v>1.04</v>
      </c>
      <c r="BF43" s="169">
        <v>-0.15</v>
      </c>
      <c r="BG43" s="218">
        <v>1.06</v>
      </c>
      <c r="BH43" s="169">
        <v>0.05</v>
      </c>
      <c r="BI43" s="218">
        <v>1.08</v>
      </c>
      <c r="BJ43" s="169">
        <v>0.15</v>
      </c>
      <c r="BK43" s="220">
        <v>1</v>
      </c>
      <c r="BL43" s="169">
        <v>-0.43</v>
      </c>
      <c r="BM43" s="220">
        <v>0.93</v>
      </c>
    </row>
    <row r="44" spans="1:66">
      <c r="A44" s="137" t="s">
        <v>192</v>
      </c>
      <c r="B44" s="136" t="s">
        <v>238</v>
      </c>
      <c r="C44" s="137" t="s">
        <v>193</v>
      </c>
      <c r="D44" s="137" t="s">
        <v>193</v>
      </c>
      <c r="E44" s="218">
        <f t="shared" si="53"/>
        <v>0.65</v>
      </c>
      <c r="F44" s="189">
        <f t="shared" si="53"/>
        <v>1</v>
      </c>
      <c r="G44">
        <f t="shared" si="0"/>
        <v>3</v>
      </c>
      <c r="H44" s="138">
        <f t="shared" si="54"/>
        <v>-1</v>
      </c>
      <c r="I44" s="136">
        <f t="shared" si="57"/>
        <v>2</v>
      </c>
      <c r="J44" s="140">
        <f t="shared" si="58"/>
        <v>0.64716216216216216</v>
      </c>
      <c r="K44" s="140">
        <f t="shared" si="59"/>
        <v>-1</v>
      </c>
      <c r="L44" s="140">
        <f t="shared" si="60"/>
        <v>0</v>
      </c>
      <c r="M44" s="139">
        <f t="shared" si="65"/>
        <v>2.5</v>
      </c>
      <c r="N44" s="139"/>
      <c r="O44" s="139">
        <f t="shared" si="61"/>
        <v>-0.98648648648648651</v>
      </c>
      <c r="P44" s="138">
        <f>INDEX('OBS data OUTSIDE'!$E$3:$X$60,'OBS data OUTSIDE'!D44,$P$2)</f>
        <v>0.65</v>
      </c>
      <c r="Q44" s="195">
        <f>TREND('OBS data OUTSIDE'!$R44:$T44,'OBS data OUTSIDE'!$R$58:$T$58,Q$2)-$P44+$E44</f>
        <v>0.64716216216216216</v>
      </c>
      <c r="R44" s="195">
        <f>TREND('OBS data OUTSIDE'!$R44:$T44,'OBS data OUTSIDE'!$R$58:$T$58,R$2)-$P44+$E44</f>
        <v>0.54851351351351352</v>
      </c>
      <c r="S44" s="195">
        <f>TREND('OBS data OUTSIDE'!$R44:$T44,'OBS data OUTSIDE'!$R$58:$T$58,S$2)-$P44+$E44</f>
        <v>0.44986486486486493</v>
      </c>
      <c r="T44" s="136">
        <v>100</v>
      </c>
      <c r="U44" s="150" t="s">
        <v>339</v>
      </c>
      <c r="V44" s="151">
        <f t="shared" si="55"/>
        <v>0.35</v>
      </c>
      <c r="W44" s="136">
        <f t="shared" si="56"/>
        <v>1.1000000000000001</v>
      </c>
      <c r="X44" s="136">
        <f>IF(V44&gt;0.8,1,IF(V44&gt;0.5,2,IF(V44&gt;0.3,3,IF(V44&gt;0.1,4,IF(V44&gt;0,5,6)))))</f>
        <v>3</v>
      </c>
      <c r="Y44" s="136">
        <f>IF(W44&gt;0.8,1,IF(W44&gt;0.5,2,IF(W44&gt;0.3,3,IF(W44&gt;0.1,4,IF(W44&gt;0,5,6)))))</f>
        <v>1</v>
      </c>
      <c r="Z44" s="136">
        <f t="shared" si="64"/>
        <v>0.65</v>
      </c>
      <c r="AA44" s="173">
        <v>1</v>
      </c>
      <c r="AB44" s="139">
        <f t="shared" si="51"/>
        <v>0.65</v>
      </c>
      <c r="AC44" s="195">
        <f t="shared" si="52"/>
        <v>-0.1</v>
      </c>
      <c r="AD44" s="195">
        <f t="shared" si="15"/>
        <v>-1</v>
      </c>
      <c r="AE44" s="195">
        <f t="shared" si="16"/>
        <v>0</v>
      </c>
      <c r="AF44" s="195"/>
      <c r="AG44" s="139"/>
      <c r="AH44" s="157"/>
      <c r="AI44" s="99"/>
      <c r="AJ44" s="158">
        <v>-0.85</v>
      </c>
      <c r="AK44">
        <v>0.64</v>
      </c>
      <c r="AL44" s="157">
        <v>-0.62</v>
      </c>
      <c r="AM44" s="158">
        <v>0.64</v>
      </c>
      <c r="AN44" s="169">
        <v>-0.45</v>
      </c>
      <c r="AO44" s="169">
        <v>0.55000000000000004</v>
      </c>
      <c r="AP44" s="169">
        <v>-0.35</v>
      </c>
      <c r="AQ44" s="169">
        <v>0.45</v>
      </c>
      <c r="AR44" s="169">
        <v>-0.18</v>
      </c>
      <c r="AS44" s="169">
        <v>0.4</v>
      </c>
      <c r="AT44" s="169">
        <v>-0.3</v>
      </c>
      <c r="AU44" s="169">
        <v>0.48</v>
      </c>
      <c r="AV44" s="169">
        <v>-0.28000000000000003</v>
      </c>
      <c r="AW44" s="169">
        <v>0.52</v>
      </c>
      <c r="AX44" s="209">
        <v>-0.2</v>
      </c>
      <c r="AY44" s="169">
        <v>0.7</v>
      </c>
      <c r="AZ44" s="157">
        <v>-0.2</v>
      </c>
      <c r="BA44" s="158">
        <v>0.7</v>
      </c>
      <c r="BB44" s="169">
        <v>-0.1</v>
      </c>
      <c r="BC44" s="158">
        <v>0.62</v>
      </c>
      <c r="BD44" s="169">
        <v>0.23</v>
      </c>
      <c r="BE44" s="218">
        <v>0.68</v>
      </c>
      <c r="BF44" s="169">
        <v>0.4</v>
      </c>
      <c r="BG44" s="218">
        <v>0.68</v>
      </c>
      <c r="BH44" s="169">
        <v>0.28000000000000003</v>
      </c>
      <c r="BI44" s="218">
        <v>0.72</v>
      </c>
      <c r="BJ44" s="169">
        <v>-0.2</v>
      </c>
      <c r="BK44" s="220">
        <v>0.68</v>
      </c>
      <c r="BL44" s="169">
        <v>-0.1</v>
      </c>
      <c r="BM44" s="220">
        <v>0.65</v>
      </c>
    </row>
    <row r="45" spans="1:66">
      <c r="A45" s="136" t="s">
        <v>246</v>
      </c>
      <c r="B45" s="136" t="s">
        <v>247</v>
      </c>
      <c r="C45" s="136" t="s">
        <v>333</v>
      </c>
      <c r="D45" s="136" t="s">
        <v>248</v>
      </c>
      <c r="E45" s="140">
        <f t="shared" si="53"/>
        <v>1.27</v>
      </c>
      <c r="F45" s="189">
        <f t="shared" si="53"/>
        <v>1</v>
      </c>
      <c r="G45">
        <f t="shared" si="0"/>
        <v>6</v>
      </c>
      <c r="H45" s="138">
        <f t="shared" si="54"/>
        <v>4.8764705882352954</v>
      </c>
      <c r="I45" s="136">
        <f t="shared" si="57"/>
        <v>0</v>
      </c>
      <c r="J45" s="140">
        <f t="shared" si="58"/>
        <v>1.2748648648648648</v>
      </c>
      <c r="K45" s="140">
        <f t="shared" si="59"/>
        <v>-1</v>
      </c>
      <c r="L45" s="140">
        <f t="shared" si="60"/>
        <v>5.8764705882352954</v>
      </c>
      <c r="M45" s="139">
        <f t="shared" si="65"/>
        <v>-4.9999999999999991</v>
      </c>
      <c r="N45" s="139"/>
      <c r="O45" s="139">
        <f t="shared" si="61"/>
        <v>-4.5945945945945939</v>
      </c>
      <c r="P45" s="138">
        <f>INDEX('OBS data INSIDE'!$E$3:$AA$62,'OBS data INSIDE'!D45,$P$2)</f>
        <v>1.27</v>
      </c>
      <c r="Q45" s="195">
        <f>TREND('OBS data INSIDE'!$R45:$T45,'OBS data INSIDE'!$R$58:$T$58,Q$2)-$P45+$E45</f>
        <v>1.2748648648648648</v>
      </c>
      <c r="R45" s="195">
        <f>TREND('OBS data INSIDE'!$R45:$T45,'OBS data INSIDE'!$R$58:$T$58,R$2)-$P45+$E45</f>
        <v>0.8154054054054054</v>
      </c>
      <c r="S45" s="195">
        <f>TREND('OBS data INSIDE'!$R45:$T45,'OBS data INSIDE'!$R$58:$T$58,S$2)-$P45+$E45</f>
        <v>0.35594594594594597</v>
      </c>
      <c r="V45" s="151">
        <f t="shared" si="55"/>
        <v>-0.27</v>
      </c>
      <c r="W45" s="136">
        <f t="shared" si="56"/>
        <v>-0.27</v>
      </c>
      <c r="X45" s="136">
        <f t="shared" ref="X45:X50" si="66">IF(V45&gt;0.8,1,IF(V45&gt;0.5,2,IF(V45&gt;0.3,3,IF(V45&gt;0.1,4,IF(V45&gt;0,5,6)))))</f>
        <v>6</v>
      </c>
      <c r="Y45" s="136">
        <f t="shared" ref="Y45:Y50" si="67">IF(W45&gt;0.8,1,IF(W45&gt;0.5,2,IF(W45&gt;0.3,3,IF(W45&gt;0.1,4,IF(W45&gt;0,5,6)))))</f>
        <v>6</v>
      </c>
      <c r="Z45" s="136">
        <f t="shared" si="64"/>
        <v>1.27</v>
      </c>
      <c r="AA45" s="173">
        <v>1</v>
      </c>
      <c r="AB45" s="139">
        <f t="shared" si="51"/>
        <v>1.27</v>
      </c>
      <c r="AC45" s="195">
        <f t="shared" si="52"/>
        <v>1.27</v>
      </c>
      <c r="AD45" s="195">
        <f t="shared" si="15"/>
        <v>-1</v>
      </c>
      <c r="AE45" s="195">
        <f t="shared" si="16"/>
        <v>5.8764705882352954</v>
      </c>
      <c r="AF45" s="195"/>
      <c r="AG45" s="139"/>
      <c r="AH45" s="157"/>
      <c r="AI45" s="99"/>
      <c r="AJ45" s="164">
        <v>1.38</v>
      </c>
      <c r="AL45" s="157">
        <v>1.48</v>
      </c>
      <c r="AM45" s="158"/>
      <c r="AN45" s="169">
        <v>1.59</v>
      </c>
      <c r="AP45" s="169">
        <v>1.67</v>
      </c>
      <c r="AR45" s="169">
        <v>1.71</v>
      </c>
      <c r="AT45" s="169">
        <v>1.72</v>
      </c>
      <c r="AV45" s="169">
        <v>1.72</v>
      </c>
      <c r="AX45" s="209">
        <v>1.73</v>
      </c>
      <c r="AY45" s="99"/>
      <c r="AZ45" s="157">
        <v>1.72</v>
      </c>
      <c r="BA45" s="158"/>
      <c r="BB45" s="169">
        <v>1.71</v>
      </c>
      <c r="BC45" s="158"/>
      <c r="BD45" s="169">
        <v>1.67</v>
      </c>
      <c r="BE45" s="140"/>
      <c r="BF45">
        <v>1.63</v>
      </c>
      <c r="BG45" s="140"/>
      <c r="BH45" s="169">
        <v>1.59</v>
      </c>
      <c r="BI45" s="140"/>
      <c r="BJ45" s="169">
        <v>1.47</v>
      </c>
      <c r="BL45" s="169">
        <v>1.27</v>
      </c>
    </row>
    <row r="46" spans="1:66">
      <c r="A46" s="136" t="s">
        <v>259</v>
      </c>
      <c r="B46" s="136" t="s">
        <v>258</v>
      </c>
      <c r="C46" s="136" t="s">
        <v>328</v>
      </c>
      <c r="D46" s="136" t="s">
        <v>260</v>
      </c>
      <c r="E46" s="218">
        <f t="shared" si="53"/>
        <v>0.49</v>
      </c>
      <c r="F46" s="189">
        <f>AA46</f>
        <v>1</v>
      </c>
      <c r="G46">
        <f t="shared" si="0"/>
        <v>2</v>
      </c>
      <c r="H46" s="138">
        <f t="shared" si="54"/>
        <v>-1</v>
      </c>
      <c r="I46" s="136">
        <f t="shared" si="57"/>
        <v>-1</v>
      </c>
      <c r="J46" s="140">
        <f t="shared" si="58"/>
        <v>0.5041891891891892</v>
      </c>
      <c r="K46" s="140">
        <f t="shared" si="59"/>
        <v>-1</v>
      </c>
      <c r="L46" s="140">
        <f t="shared" si="60"/>
        <v>0</v>
      </c>
      <c r="M46" s="139">
        <f t="shared" si="65"/>
        <v>-12.5</v>
      </c>
      <c r="N46" s="139"/>
      <c r="O46" s="139">
        <f t="shared" si="61"/>
        <v>-5.0675675675675675</v>
      </c>
      <c r="P46" s="138">
        <f>INDEX('OBS data OUTSIDE'!$E$3:$X$60,'OBS data OUTSIDE'!D46,$P$2)</f>
        <v>0.49</v>
      </c>
      <c r="Q46" s="195">
        <f>TREND('OBS data OUTSIDE'!$R46:$T46,'OBS data OUTSIDE'!$R$58:$T$58,Q$2)-$P46+$E46</f>
        <v>0.5041891891891892</v>
      </c>
      <c r="R46" s="195">
        <f>TREND('OBS data OUTSIDE'!$R46:$T46,'OBS data OUTSIDE'!$R$58:$T$58,R$2)-$P46+$E46</f>
        <v>-2.5675675675675969E-3</v>
      </c>
      <c r="S46" s="195">
        <f>TREND('OBS data OUTSIDE'!$R46:$T46,'OBS data OUTSIDE'!$R$58:$T$58,S$2)-$P46+$E46</f>
        <v>-0.50932432432432417</v>
      </c>
      <c r="V46" s="151">
        <f t="shared" si="55"/>
        <v>0.51</v>
      </c>
      <c r="W46" s="136">
        <f t="shared" si="56"/>
        <v>1.2</v>
      </c>
      <c r="X46" s="136">
        <f t="shared" si="66"/>
        <v>2</v>
      </c>
      <c r="Y46" s="136">
        <f t="shared" si="67"/>
        <v>1</v>
      </c>
      <c r="Z46" s="136">
        <f t="shared" si="64"/>
        <v>0.49</v>
      </c>
      <c r="AA46" s="174">
        <v>1</v>
      </c>
      <c r="AB46" s="139">
        <f t="shared" si="51"/>
        <v>0.49</v>
      </c>
      <c r="AC46" s="195">
        <f t="shared" si="52"/>
        <v>-0.2</v>
      </c>
      <c r="AD46" s="195">
        <f t="shared" si="15"/>
        <v>-1</v>
      </c>
      <c r="AE46" s="195">
        <f t="shared" si="16"/>
        <v>0</v>
      </c>
      <c r="AF46" s="195"/>
      <c r="AG46" s="139"/>
      <c r="AH46" s="157"/>
      <c r="AI46" s="99"/>
      <c r="AJ46" s="166">
        <v>-0.13</v>
      </c>
      <c r="AK46" s="147">
        <v>0.2</v>
      </c>
      <c r="AL46" s="157">
        <v>-0.43</v>
      </c>
      <c r="AM46" s="158">
        <v>0.27</v>
      </c>
      <c r="AN46" s="169">
        <v>-0.56000000000000005</v>
      </c>
      <c r="AO46" s="169">
        <v>0.37</v>
      </c>
      <c r="AP46" s="169">
        <v>-0.6</v>
      </c>
      <c r="AQ46" s="169">
        <v>0.54</v>
      </c>
      <c r="AR46" s="169">
        <v>-0.49</v>
      </c>
      <c r="AS46" s="169">
        <v>0.66</v>
      </c>
      <c r="AT46" s="169">
        <v>0.1</v>
      </c>
      <c r="AU46" s="169">
        <v>0.75</v>
      </c>
      <c r="AV46" s="169">
        <v>0.08</v>
      </c>
      <c r="AW46" s="169">
        <v>0.79</v>
      </c>
      <c r="AX46" s="209">
        <v>0.4</v>
      </c>
      <c r="AY46" s="169">
        <v>0.84</v>
      </c>
      <c r="AZ46" s="157">
        <v>0.17</v>
      </c>
      <c r="BA46" s="158">
        <v>0.85</v>
      </c>
      <c r="BB46" s="169">
        <v>0.36</v>
      </c>
      <c r="BC46" s="158">
        <v>0.87</v>
      </c>
      <c r="BD46" s="169">
        <v>0.3</v>
      </c>
      <c r="BE46" s="218">
        <v>0.74</v>
      </c>
      <c r="BF46" s="169">
        <v>0.52</v>
      </c>
      <c r="BG46" s="218">
        <v>0.86</v>
      </c>
      <c r="BH46" s="169">
        <v>0.64</v>
      </c>
      <c r="BI46" s="218">
        <v>0.84</v>
      </c>
      <c r="BJ46" s="169">
        <v>0.3</v>
      </c>
      <c r="BK46" s="220">
        <v>0.74</v>
      </c>
      <c r="BL46" s="169">
        <v>-0.2</v>
      </c>
      <c r="BM46" s="220">
        <v>0.49</v>
      </c>
    </row>
    <row r="47" spans="1:66">
      <c r="A47" s="191" t="s">
        <v>369</v>
      </c>
      <c r="B47" s="136" t="s">
        <v>265</v>
      </c>
      <c r="C47" s="136" t="s">
        <v>329</v>
      </c>
      <c r="D47" s="136" t="s">
        <v>264</v>
      </c>
      <c r="E47" s="140">
        <f t="shared" ref="E47" si="68">Z47</f>
        <v>0.54</v>
      </c>
      <c r="F47" s="189">
        <f t="shared" si="53"/>
        <v>2</v>
      </c>
      <c r="G47">
        <f t="shared" ref="G47" si="69">X47</f>
        <v>1</v>
      </c>
      <c r="H47" s="138">
        <f t="shared" si="54"/>
        <v>-2</v>
      </c>
      <c r="I47" s="136">
        <f t="shared" si="57"/>
        <v>-1</v>
      </c>
      <c r="J47" s="140">
        <f t="shared" si="58"/>
        <v>0.53635135135135137</v>
      </c>
      <c r="K47" s="140">
        <f t="shared" si="59"/>
        <v>-1</v>
      </c>
      <c r="L47" s="140">
        <f t="shared" si="60"/>
        <v>0</v>
      </c>
      <c r="M47" s="139">
        <f t="shared" si="65"/>
        <v>-6.25</v>
      </c>
      <c r="N47" s="139"/>
      <c r="O47" s="139">
        <f t="shared" si="61"/>
        <v>-6.5540540540540526</v>
      </c>
      <c r="P47" s="138">
        <f>INDEX('OBS data INSIDE'!$E$3:$AA$62,'OBS data INSIDE'!D47,$P$2)</f>
        <v>0.54</v>
      </c>
      <c r="Q47" s="195">
        <f>TREND('OBS data INSIDE'!$R47:$T47,'OBS data INSIDE'!$R$58:$T$58,Q$2)-$P47+$E47</f>
        <v>0.53635135135135137</v>
      </c>
      <c r="R47" s="195">
        <f>TREND('OBS data INSIDE'!$R47:$T47,'OBS data INSIDE'!$R$58:$T$58,R$2)-$P47+$E47</f>
        <v>-0.11905405405405389</v>
      </c>
      <c r="S47" s="195">
        <f>TREND('OBS data INSIDE'!$R47:$T47,'OBS data INSIDE'!$R$58:$T$58,S$2)-$P47+$E47</f>
        <v>-0.7744594594594596</v>
      </c>
      <c r="V47" s="151">
        <f t="shared" si="55"/>
        <v>1.46</v>
      </c>
      <c r="W47" s="136">
        <f t="shared" si="56"/>
        <v>1.46</v>
      </c>
      <c r="X47" s="136">
        <f t="shared" ref="X47" si="70">IF(V47&gt;0.8,1,IF(V47&gt;0.5,2,IF(V47&gt;0.3,3,IF(V47&gt;0.1,4,IF(V47&gt;0,5,6)))))</f>
        <v>1</v>
      </c>
      <c r="Y47" s="136">
        <f t="shared" ref="Y47" si="71">IF(W47&gt;0.8,1,IF(W47&gt;0.5,2,IF(W47&gt;0.3,3,IF(W47&gt;0.1,4,IF(W47&gt;0,5,6)))))</f>
        <v>1</v>
      </c>
      <c r="Z47" s="136">
        <f t="shared" si="64"/>
        <v>0.54</v>
      </c>
      <c r="AA47" s="193">
        <v>2</v>
      </c>
      <c r="AB47" s="139">
        <f t="shared" si="51"/>
        <v>0.54</v>
      </c>
      <c r="AC47" s="195">
        <f t="shared" si="52"/>
        <v>0.54</v>
      </c>
      <c r="AD47" s="195">
        <f t="shared" si="15"/>
        <v>-1</v>
      </c>
      <c r="AE47" s="195">
        <f t="shared" si="16"/>
        <v>0</v>
      </c>
      <c r="AF47" s="195"/>
      <c r="AI47" s="99"/>
      <c r="AJ47" s="166"/>
      <c r="AK47" s="147"/>
      <c r="AL47" s="157"/>
      <c r="AM47" s="158"/>
      <c r="AR47" s="169">
        <v>1.18</v>
      </c>
      <c r="AT47" s="169">
        <v>1.19</v>
      </c>
      <c r="AV47" s="169">
        <v>1.2</v>
      </c>
      <c r="AX47" s="209">
        <v>1.21</v>
      </c>
      <c r="AY47" s="99"/>
      <c r="AZ47" s="157">
        <v>1.2</v>
      </c>
      <c r="BA47" s="158"/>
      <c r="BB47" s="169">
        <v>1.21</v>
      </c>
      <c r="BC47" s="158"/>
      <c r="BD47" s="169">
        <v>1.1499999999999999</v>
      </c>
      <c r="BE47" s="140"/>
      <c r="BF47" s="169">
        <v>1.1499999999999999</v>
      </c>
      <c r="BG47" s="140"/>
      <c r="BH47" s="169">
        <v>1</v>
      </c>
      <c r="BI47" s="140"/>
      <c r="BJ47" s="169">
        <v>0.79</v>
      </c>
      <c r="BL47" s="169">
        <v>0.54</v>
      </c>
    </row>
    <row r="48" spans="1:66">
      <c r="A48" s="136" t="s">
        <v>258</v>
      </c>
      <c r="B48" s="136" t="s">
        <v>189</v>
      </c>
      <c r="C48" s="136" t="s">
        <v>330</v>
      </c>
      <c r="D48" s="136" t="s">
        <v>266</v>
      </c>
      <c r="E48" s="140">
        <f t="shared" si="53"/>
        <v>0.55000000000000004</v>
      </c>
      <c r="F48" s="189">
        <f t="shared" si="53"/>
        <v>2</v>
      </c>
      <c r="G48">
        <f t="shared" si="0"/>
        <v>1</v>
      </c>
      <c r="H48" s="138">
        <f t="shared" si="54"/>
        <v>-2</v>
      </c>
      <c r="I48" s="136">
        <f t="shared" si="57"/>
        <v>-1</v>
      </c>
      <c r="J48" s="140">
        <f t="shared" si="58"/>
        <v>0.56337837837837845</v>
      </c>
      <c r="K48" s="140">
        <f t="shared" si="59"/>
        <v>-1</v>
      </c>
      <c r="L48" s="140">
        <f t="shared" si="60"/>
        <v>0</v>
      </c>
      <c r="M48" s="139">
        <f t="shared" si="65"/>
        <v>-5.75</v>
      </c>
      <c r="N48" s="139"/>
      <c r="O48" s="139">
        <f t="shared" si="61"/>
        <v>-4.6351351351351342</v>
      </c>
      <c r="P48" s="138">
        <f>INDEX('OBS data INSIDE'!$E$3:$AA$62,'OBS data INSIDE'!D48,$P$2)</f>
        <v>0.55000000000000004</v>
      </c>
      <c r="Q48" s="195">
        <f>TREND('OBS data INSIDE'!$R48:$T48,'OBS data INSIDE'!$R$58:$T$58,Q$2)-$P48+$E48</f>
        <v>0.56337837837837845</v>
      </c>
      <c r="R48" s="195">
        <f>TREND('OBS data INSIDE'!$R48:$T48,'OBS data INSIDE'!$R$58:$T$58,R$2)-$P48+$E48</f>
        <v>9.9864864864865011E-2</v>
      </c>
      <c r="S48" s="195">
        <f>TREND('OBS data INSIDE'!$R48:$T48,'OBS data INSIDE'!$R$58:$T$58,S$2)-$P48+$E48</f>
        <v>-0.36364864864864854</v>
      </c>
      <c r="V48" s="151">
        <f t="shared" si="55"/>
        <v>1.45</v>
      </c>
      <c r="W48" s="136">
        <f t="shared" si="56"/>
        <v>1.45</v>
      </c>
      <c r="X48" s="136">
        <f t="shared" si="66"/>
        <v>1</v>
      </c>
      <c r="Y48" s="136">
        <f t="shared" si="67"/>
        <v>1</v>
      </c>
      <c r="Z48" s="136">
        <f t="shared" si="64"/>
        <v>0.55000000000000004</v>
      </c>
      <c r="AA48" s="173">
        <v>2</v>
      </c>
      <c r="AB48" s="139">
        <f t="shared" si="51"/>
        <v>0.55000000000000004</v>
      </c>
      <c r="AC48" s="195">
        <f t="shared" si="52"/>
        <v>0.55000000000000004</v>
      </c>
      <c r="AD48" s="195">
        <f t="shared" si="15"/>
        <v>-1</v>
      </c>
      <c r="AE48" s="195">
        <f t="shared" si="16"/>
        <v>0</v>
      </c>
      <c r="AF48" s="195"/>
      <c r="AG48" s="139"/>
      <c r="AH48" s="157"/>
      <c r="AI48" s="99"/>
      <c r="AJ48" s="158">
        <v>0.4</v>
      </c>
      <c r="AL48" s="157">
        <v>0.42</v>
      </c>
      <c r="AM48" s="158"/>
      <c r="AN48" s="169">
        <v>0.55000000000000004</v>
      </c>
      <c r="AP48" s="169">
        <v>0.73</v>
      </c>
      <c r="AR48" s="169">
        <v>0.82</v>
      </c>
      <c r="AT48" s="169">
        <v>0.88</v>
      </c>
      <c r="AV48" s="169">
        <v>0.94</v>
      </c>
      <c r="AX48" s="209">
        <v>0.96</v>
      </c>
      <c r="AY48" s="99"/>
      <c r="AZ48" s="157">
        <v>0.97</v>
      </c>
      <c r="BA48" s="158"/>
      <c r="BB48" s="169">
        <v>0.98</v>
      </c>
      <c r="BC48" s="158"/>
      <c r="BD48" s="169">
        <v>0.98</v>
      </c>
      <c r="BE48" s="140"/>
      <c r="BF48" s="169">
        <v>0.94</v>
      </c>
      <c r="BG48" s="140"/>
      <c r="BH48" s="169">
        <v>0.87</v>
      </c>
      <c r="BI48" s="140"/>
      <c r="BJ48" s="169">
        <v>0.78</v>
      </c>
      <c r="BL48" s="169">
        <v>0.55000000000000004</v>
      </c>
    </row>
    <row r="49" spans="1:66">
      <c r="A49" s="136" t="s">
        <v>279</v>
      </c>
      <c r="B49" s="136" t="s">
        <v>259</v>
      </c>
      <c r="C49" s="136" t="s">
        <v>331</v>
      </c>
      <c r="D49" s="136" t="s">
        <v>280</v>
      </c>
      <c r="E49" s="140">
        <f t="shared" si="53"/>
        <v>1.08</v>
      </c>
      <c r="F49" s="189">
        <f t="shared" si="53"/>
        <v>1</v>
      </c>
      <c r="G49">
        <f>Y49</f>
        <v>6</v>
      </c>
      <c r="H49" s="138">
        <f t="shared" si="54"/>
        <v>0.8159509202454005</v>
      </c>
      <c r="I49" s="136">
        <f t="shared" si="57"/>
        <v>0</v>
      </c>
      <c r="J49" s="140">
        <f t="shared" si="58"/>
        <v>1.075135135135135</v>
      </c>
      <c r="K49" s="140">
        <f t="shared" si="59"/>
        <v>-1</v>
      </c>
      <c r="L49" s="140">
        <f t="shared" si="60"/>
        <v>1.8159509202454005</v>
      </c>
      <c r="M49" s="139">
        <f t="shared" si="65"/>
        <v>-3.9999999999999982</v>
      </c>
      <c r="N49" s="139"/>
      <c r="O49" s="139">
        <f t="shared" si="61"/>
        <v>-4.4054054054054053</v>
      </c>
      <c r="P49" s="138">
        <f>INDEX('OBS data INSIDE'!$E$3:$AA$62,'OBS data INSIDE'!D49,$P$2)</f>
        <v>1.08</v>
      </c>
      <c r="Q49" s="195">
        <f>TREND('OBS data INSIDE'!$R49:$T49,'OBS data INSIDE'!$R$58:$T$58,Q$2)-$P49+$E49</f>
        <v>1.075135135135135</v>
      </c>
      <c r="R49" s="195">
        <f>TREND('OBS data INSIDE'!$R49:$T49,'OBS data INSIDE'!$R$58:$T$58,R$2)-$P49+$E49</f>
        <v>0.63459459459459455</v>
      </c>
      <c r="S49" s="195">
        <f>TREND('OBS data INSIDE'!$R49:$T49,'OBS data INSIDE'!$R$58:$T$58,S$2)-$P49+$E49</f>
        <v>0.19405405405405429</v>
      </c>
      <c r="U49" s="150" t="s">
        <v>364</v>
      </c>
      <c r="V49" s="151">
        <f t="shared" si="55"/>
        <v>-8.0000000000000071E-2</v>
      </c>
      <c r="W49" s="136">
        <f t="shared" si="56"/>
        <v>-8.0000000000000071E-2</v>
      </c>
      <c r="X49" s="136">
        <f t="shared" si="66"/>
        <v>6</v>
      </c>
      <c r="Y49" s="136">
        <f t="shared" si="67"/>
        <v>6</v>
      </c>
      <c r="Z49" s="136">
        <f t="shared" si="64"/>
        <v>1.08</v>
      </c>
      <c r="AA49" s="173">
        <v>1</v>
      </c>
      <c r="AB49" s="139">
        <f t="shared" si="51"/>
        <v>1.08</v>
      </c>
      <c r="AC49" s="195">
        <f t="shared" si="52"/>
        <v>1.08</v>
      </c>
      <c r="AD49" s="195">
        <f t="shared" si="15"/>
        <v>-1</v>
      </c>
      <c r="AE49" s="195">
        <f t="shared" si="16"/>
        <v>1.8159509202454005</v>
      </c>
      <c r="AF49" s="195"/>
      <c r="AG49" s="139"/>
      <c r="AH49" s="157"/>
      <c r="AI49" s="99"/>
      <c r="AJ49" s="158">
        <v>1.35</v>
      </c>
      <c r="AL49" s="157">
        <v>1.4</v>
      </c>
      <c r="AM49" s="158">
        <v>2.31</v>
      </c>
      <c r="AN49" s="169">
        <v>1.51</v>
      </c>
      <c r="AO49" s="169">
        <v>2.29</v>
      </c>
      <c r="AP49" s="169">
        <v>1.6</v>
      </c>
      <c r="AQ49" s="169">
        <v>2.16</v>
      </c>
      <c r="AR49" s="169">
        <v>1.63</v>
      </c>
      <c r="AS49" s="169">
        <v>2.2000000000000002</v>
      </c>
      <c r="AT49" s="169">
        <v>1.65</v>
      </c>
      <c r="AU49" s="169">
        <v>2.19</v>
      </c>
      <c r="AV49" s="169">
        <v>1.63</v>
      </c>
      <c r="AW49" s="169">
        <v>2.25</v>
      </c>
      <c r="AX49" s="209">
        <v>1.61</v>
      </c>
      <c r="AY49" s="99"/>
      <c r="AZ49" s="157">
        <v>1.59</v>
      </c>
      <c r="BA49" s="158"/>
      <c r="BB49" s="169">
        <v>1.56</v>
      </c>
      <c r="BC49" s="158"/>
      <c r="BD49">
        <v>1.52</v>
      </c>
      <c r="BE49" s="140"/>
      <c r="BF49" s="169">
        <v>1.46</v>
      </c>
      <c r="BG49" s="140"/>
      <c r="BH49" s="169">
        <v>1.39</v>
      </c>
      <c r="BI49" s="140"/>
      <c r="BJ49">
        <v>1.24</v>
      </c>
      <c r="BL49" s="169">
        <v>1.08</v>
      </c>
    </row>
    <row r="50" spans="1:66">
      <c r="A50" s="136" t="s">
        <v>294</v>
      </c>
      <c r="B50" s="191" t="s">
        <v>403</v>
      </c>
      <c r="C50" s="191" t="s">
        <v>410</v>
      </c>
      <c r="D50" s="136" t="s">
        <v>295</v>
      </c>
      <c r="E50" s="140">
        <f t="shared" si="53"/>
        <v>2.0499999999999998</v>
      </c>
      <c r="F50" s="189">
        <f t="shared" si="53"/>
        <v>1</v>
      </c>
      <c r="G50">
        <v>6</v>
      </c>
      <c r="H50" s="138">
        <f t="shared" si="54"/>
        <v>44.174418604651137</v>
      </c>
      <c r="I50" s="136">
        <f t="shared" si="57"/>
        <v>1</v>
      </c>
      <c r="J50" s="140">
        <f t="shared" si="58"/>
        <v>2.0281081081081078</v>
      </c>
      <c r="K50" s="140">
        <f t="shared" si="59"/>
        <v>18.333333333333325</v>
      </c>
      <c r="L50" s="140">
        <f t="shared" si="60"/>
        <v>45.174418604651137</v>
      </c>
      <c r="M50" s="139">
        <f t="shared" si="65"/>
        <v>-0.50000000000000044</v>
      </c>
      <c r="N50" s="139"/>
      <c r="O50" s="139">
        <f t="shared" si="61"/>
        <v>-2.324324324324325</v>
      </c>
      <c r="P50" s="138">
        <f>INDEX('OBS data INSIDE'!$E$3:$AA$62,'OBS data INSIDE'!D50,$P$2)</f>
        <v>2.0499999999999998</v>
      </c>
      <c r="Q50" s="195">
        <f>TREND('OBS data INSIDE'!$R50:$T50,'OBS data INSIDE'!$R$58:$T$58,Q$2)-$P50+$E50</f>
        <v>2.0281081081081078</v>
      </c>
      <c r="R50" s="195">
        <f>TREND('OBS data INSIDE'!$R50:$T50,'OBS data INSIDE'!$R$58:$T$58,R$2)-$P50+$E50</f>
        <v>1.7956756756756753</v>
      </c>
      <c r="S50" s="195">
        <f>TREND('OBS data INSIDE'!$R50:$T50,'OBS data INSIDE'!$R$58:$T$58,S$2)-$P50+$E50</f>
        <v>1.5632432432432428</v>
      </c>
      <c r="V50" s="151">
        <f t="shared" si="55"/>
        <v>-1.23</v>
      </c>
      <c r="W50" s="136">
        <f t="shared" si="56"/>
        <v>-1.0499999999999998</v>
      </c>
      <c r="X50" s="136">
        <f t="shared" si="66"/>
        <v>6</v>
      </c>
      <c r="Y50" s="136">
        <f t="shared" si="67"/>
        <v>6</v>
      </c>
      <c r="Z50" s="226">
        <f>AC50</f>
        <v>2.0499999999999998</v>
      </c>
      <c r="AA50" s="173">
        <v>1</v>
      </c>
      <c r="AB50" s="139">
        <f t="shared" si="51"/>
        <v>2.23</v>
      </c>
      <c r="AC50" s="195">
        <f t="shared" si="52"/>
        <v>2.0499999999999998</v>
      </c>
      <c r="AD50" s="195">
        <f t="shared" si="15"/>
        <v>18.333333333333325</v>
      </c>
      <c r="AE50" s="195">
        <f t="shared" si="16"/>
        <v>45.174418604651137</v>
      </c>
      <c r="AF50" s="195"/>
      <c r="AG50" s="139"/>
      <c r="AH50" s="157"/>
      <c r="AI50" s="99"/>
      <c r="AJ50" s="158"/>
      <c r="AL50" s="157">
        <v>1</v>
      </c>
      <c r="AM50" s="158"/>
      <c r="AN50" s="171">
        <v>1</v>
      </c>
      <c r="AO50" s="241">
        <f>AQ50</f>
        <v>2.6799999999999997</v>
      </c>
      <c r="AP50" s="169">
        <v>1</v>
      </c>
      <c r="AQ50" s="241">
        <f>AS50</f>
        <v>2.6799999999999997</v>
      </c>
      <c r="AR50" s="169">
        <v>1</v>
      </c>
      <c r="AS50" s="241">
        <f>AU50</f>
        <v>2.6799999999999997</v>
      </c>
      <c r="AT50" s="169">
        <v>2.2999999999999998</v>
      </c>
      <c r="AU50" s="241">
        <f>AW50</f>
        <v>2.6799999999999997</v>
      </c>
      <c r="AV50" s="169">
        <v>2.2999999999999998</v>
      </c>
      <c r="AW50" s="241">
        <f>AY50</f>
        <v>2.6799999999999997</v>
      </c>
      <c r="AX50" s="212">
        <v>2.27</v>
      </c>
      <c r="AY50" s="241">
        <f>BA50</f>
        <v>2.6799999999999997</v>
      </c>
      <c r="AZ50" s="170">
        <v>2.2999999999999998</v>
      </c>
      <c r="BA50" s="241">
        <f>BC50</f>
        <v>2.6799999999999997</v>
      </c>
      <c r="BB50" s="170">
        <f>BD50+0.04</f>
        <v>2.34</v>
      </c>
      <c r="BC50" s="241">
        <f>BE50</f>
        <v>2.6799999999999997</v>
      </c>
      <c r="BD50" s="170">
        <f>BF50+0.04</f>
        <v>2.2999999999999998</v>
      </c>
      <c r="BE50" s="170">
        <f>BG50+0.05*3</f>
        <v>2.6799999999999997</v>
      </c>
      <c r="BF50" s="170">
        <f>BH50+0.04</f>
        <v>2.2599999999999998</v>
      </c>
      <c r="BG50" s="170">
        <f>BI50+0.05*3</f>
        <v>2.5299999999999998</v>
      </c>
      <c r="BH50" s="170">
        <f>BJ50+0.05*3</f>
        <v>2.2199999999999998</v>
      </c>
      <c r="BI50" s="170">
        <f>BK50+0.05*3</f>
        <v>2.38</v>
      </c>
      <c r="BJ50" s="228">
        <v>2.0699999999999998</v>
      </c>
      <c r="BK50">
        <v>2.23</v>
      </c>
      <c r="BL50">
        <v>2.0499999999999998</v>
      </c>
      <c r="BM50">
        <v>2.23</v>
      </c>
      <c r="BN50" s="147" t="s">
        <v>429</v>
      </c>
    </row>
    <row r="51" spans="1:66">
      <c r="A51" s="136" t="s">
        <v>296</v>
      </c>
      <c r="B51" s="136" t="s">
        <v>299</v>
      </c>
      <c r="C51" s="136" t="s">
        <v>297</v>
      </c>
      <c r="D51" s="136" t="s">
        <v>297</v>
      </c>
      <c r="E51" s="140">
        <f t="shared" si="53"/>
        <v>0.28000000000000003</v>
      </c>
      <c r="F51" s="189">
        <f t="shared" si="53"/>
        <v>1</v>
      </c>
      <c r="G51">
        <f>Y51</f>
        <v>2</v>
      </c>
      <c r="H51" s="138">
        <f t="shared" si="54"/>
        <v>-1</v>
      </c>
      <c r="I51" s="136">
        <f t="shared" si="57"/>
        <v>3</v>
      </c>
      <c r="J51" s="140">
        <f t="shared" si="58"/>
        <v>0.23297297297297304</v>
      </c>
      <c r="K51" s="140">
        <f t="shared" si="59"/>
        <v>-1</v>
      </c>
      <c r="L51" s="140">
        <f t="shared" si="60"/>
        <v>0</v>
      </c>
      <c r="M51" s="139">
        <f t="shared" si="65"/>
        <v>6.0000000000000009</v>
      </c>
      <c r="N51" s="139"/>
      <c r="O51" s="139">
        <f t="shared" si="61"/>
        <v>2.0810810810810811</v>
      </c>
      <c r="P51" s="138">
        <f>INDEX('OBS data INSIDE'!$E$3:$AA$62,'OBS data INSIDE'!D51,$P$2)</f>
        <v>0.28000000000000003</v>
      </c>
      <c r="Q51" s="195">
        <f>TREND('OBS data INSIDE'!$R51:$T51,'OBS data INSIDE'!$R$58:$T$58,Q$2)-$P51+$E51</f>
        <v>0.23297297297297304</v>
      </c>
      <c r="R51" s="195">
        <f>TREND('OBS data INSIDE'!$R51:$T51,'OBS data INSIDE'!$R$58:$T$58,R$2)-$P51+$E51</f>
        <v>0.44108108108108118</v>
      </c>
      <c r="S51" s="195">
        <f>TREND('OBS data INSIDE'!$R51:$T51,'OBS data INSIDE'!$R$58:$T$58,S$2)-$P51+$E51</f>
        <v>0.64918918918918944</v>
      </c>
      <c r="T51">
        <v>120</v>
      </c>
      <c r="U51" s="150" t="s">
        <v>339</v>
      </c>
      <c r="V51" s="151">
        <f t="shared" si="55"/>
        <v>0.72</v>
      </c>
      <c r="W51" s="136">
        <f t="shared" si="56"/>
        <v>0.72</v>
      </c>
      <c r="X51" s="136">
        <f t="shared" ref="X51" si="72">IF(V51&gt;0.8,1,IF(V51&gt;0.5,2,IF(V51&gt;0.3,3,IF(V51&gt;0.1,4,IF(V51&gt;0,5,6)))))</f>
        <v>2</v>
      </c>
      <c r="Y51" s="136">
        <f t="shared" ref="Y51" si="73">IF(W51&gt;0.8,1,IF(W51&gt;0.5,2,IF(W51&gt;0.3,3,IF(W51&gt;0.1,4,IF(W51&gt;0,5,6)))))</f>
        <v>2</v>
      </c>
      <c r="Z51" s="136">
        <f>AC51</f>
        <v>0.28000000000000003</v>
      </c>
      <c r="AA51" s="175">
        <v>1</v>
      </c>
      <c r="AB51" s="139">
        <f t="shared" si="51"/>
        <v>0.28000000000000003</v>
      </c>
      <c r="AC51" s="195">
        <f t="shared" si="52"/>
        <v>0.28000000000000003</v>
      </c>
      <c r="AD51" s="195">
        <f t="shared" si="15"/>
        <v>-1</v>
      </c>
      <c r="AE51" s="195">
        <f t="shared" si="16"/>
        <v>0</v>
      </c>
      <c r="AF51" s="195"/>
      <c r="AG51" s="139"/>
      <c r="AH51" s="157"/>
      <c r="AI51" s="99"/>
      <c r="AJ51" s="158"/>
      <c r="AL51" s="157">
        <v>0.1</v>
      </c>
      <c r="AM51" s="158"/>
      <c r="AN51" s="171">
        <v>-0.18</v>
      </c>
      <c r="AO51" s="171"/>
      <c r="AP51" s="169">
        <v>-0.2</v>
      </c>
      <c r="AQ51" s="169">
        <v>1.3</v>
      </c>
      <c r="AR51" s="169">
        <v>0.2</v>
      </c>
      <c r="AS51" s="169">
        <v>1.53</v>
      </c>
      <c r="AT51" s="169">
        <v>0.24</v>
      </c>
      <c r="AU51" s="169">
        <v>1.57</v>
      </c>
      <c r="AV51" s="169">
        <v>0.28000000000000003</v>
      </c>
      <c r="AX51" s="209">
        <v>0.35</v>
      </c>
      <c r="AY51" s="99"/>
      <c r="AZ51" s="157">
        <v>0.4</v>
      </c>
      <c r="BA51" s="158"/>
      <c r="BB51" s="169">
        <v>0.57999999999999996</v>
      </c>
      <c r="BC51" s="158"/>
      <c r="BD51">
        <v>0.18</v>
      </c>
      <c r="BE51" s="140"/>
      <c r="BF51">
        <v>0.22</v>
      </c>
      <c r="BG51" s="140"/>
      <c r="BH51">
        <v>0.15</v>
      </c>
      <c r="BI51" s="140"/>
      <c r="BJ51">
        <v>0.04</v>
      </c>
      <c r="BL51" s="169">
        <v>0.28000000000000003</v>
      </c>
    </row>
    <row r="52" spans="1:66">
      <c r="A52" s="191" t="s">
        <v>298</v>
      </c>
      <c r="B52" s="136" t="s">
        <v>263</v>
      </c>
      <c r="C52" s="191" t="s">
        <v>357</v>
      </c>
      <c r="D52" s="191" t="s">
        <v>360</v>
      </c>
      <c r="E52" s="140">
        <f t="shared" ref="E52:F54" si="74">Z52</f>
        <v>0.33</v>
      </c>
      <c r="F52" s="189">
        <f t="shared" si="53"/>
        <v>1</v>
      </c>
      <c r="G52">
        <f t="shared" ref="G52:G53" si="75">Y52</f>
        <v>2</v>
      </c>
      <c r="H52" s="138">
        <f t="shared" si="54"/>
        <v>-1</v>
      </c>
      <c r="I52" s="136">
        <f t="shared" si="57"/>
        <v>1</v>
      </c>
      <c r="J52" s="140">
        <f t="shared" si="58"/>
        <v>0.33040540540540542</v>
      </c>
      <c r="K52" s="140">
        <f t="shared" si="59"/>
        <v>-1</v>
      </c>
      <c r="L52" s="140">
        <f t="shared" si="60"/>
        <v>0</v>
      </c>
      <c r="M52" s="139">
        <f t="shared" si="65"/>
        <v>-0.74999999999999933</v>
      </c>
      <c r="N52" s="139"/>
      <c r="O52" s="139">
        <f t="shared" si="61"/>
        <v>-0.71621621621621612</v>
      </c>
      <c r="P52" s="138">
        <f>INDEX('OBS data INSIDE'!$E$3:$AA$62,'OBS data INSIDE'!D52,$P$2)</f>
        <v>0.33</v>
      </c>
      <c r="Q52" s="195">
        <f>TREND('OBS data INSIDE'!$R52:$T52,'OBS data INSIDE'!$R$58:$T$58,Q$2)-$P52+$E52</f>
        <v>0.33040540540540542</v>
      </c>
      <c r="R52" s="195">
        <f>TREND('OBS data INSIDE'!$R52:$T52,'OBS data INSIDE'!$R$58:$T$58,R$2)-$P52+$E52</f>
        <v>0.25878378378378381</v>
      </c>
      <c r="S52" s="195">
        <f>TREND('OBS data INSIDE'!$R52:$T52,'OBS data INSIDE'!$R$58:$T$58,S$2)-$P52+$E52</f>
        <v>0.18716216216216219</v>
      </c>
      <c r="U52" s="150"/>
      <c r="V52" s="151">
        <f t="shared" si="55"/>
        <v>0.66999999999999993</v>
      </c>
      <c r="W52" s="136">
        <f t="shared" si="56"/>
        <v>0.66999999999999993</v>
      </c>
      <c r="X52" s="136">
        <f t="shared" ref="X52:X53" si="76">IF(V52&gt;0.8,1,IF(V52&gt;0.5,2,IF(V52&gt;0.3,3,IF(V52&gt;0.1,4,IF(V52&gt;0,5,6)))))</f>
        <v>2</v>
      </c>
      <c r="Y52" s="136">
        <f t="shared" ref="Y52:Y53" si="77">IF(W52&gt;0.8,1,IF(W52&gt;0.5,2,IF(W52&gt;0.3,3,IF(W52&gt;0.1,4,IF(W52&gt;0,5,6)))))</f>
        <v>2</v>
      </c>
      <c r="Z52" s="136">
        <f>AC52</f>
        <v>0.33</v>
      </c>
      <c r="AA52" s="175">
        <v>1</v>
      </c>
      <c r="AB52" s="139">
        <f t="shared" si="51"/>
        <v>0.33</v>
      </c>
      <c r="AC52" s="195">
        <f t="shared" si="52"/>
        <v>0.33</v>
      </c>
      <c r="AD52" s="195">
        <f t="shared" si="15"/>
        <v>-1</v>
      </c>
      <c r="AE52" s="195">
        <f t="shared" si="16"/>
        <v>0</v>
      </c>
      <c r="AF52" s="195"/>
      <c r="AG52" s="139"/>
      <c r="AH52" s="157"/>
      <c r="AI52" s="99"/>
      <c r="AJ52" s="158"/>
      <c r="AL52" s="157"/>
      <c r="AM52" s="158"/>
      <c r="AN52" s="171"/>
      <c r="AO52" s="171"/>
      <c r="AP52" s="169"/>
      <c r="AQ52" s="169"/>
      <c r="AR52" s="169"/>
      <c r="AS52" s="169"/>
      <c r="AT52" s="169">
        <v>0.41</v>
      </c>
      <c r="AU52" s="169"/>
      <c r="AV52" s="169">
        <v>0.43</v>
      </c>
      <c r="AW52" s="169"/>
      <c r="AX52" s="209">
        <v>0.43</v>
      </c>
      <c r="AY52" s="99"/>
      <c r="AZ52" s="157">
        <v>0.41</v>
      </c>
      <c r="BA52" s="158"/>
      <c r="BB52" s="169">
        <v>0.4</v>
      </c>
      <c r="BC52" s="158"/>
      <c r="BD52">
        <v>0.39</v>
      </c>
      <c r="BE52" s="140"/>
      <c r="BF52">
        <v>0.39</v>
      </c>
      <c r="BG52" s="140"/>
      <c r="BH52">
        <v>0.38</v>
      </c>
      <c r="BI52" s="140"/>
      <c r="BJ52">
        <v>0.36</v>
      </c>
      <c r="BL52" s="169">
        <v>0.33</v>
      </c>
    </row>
    <row r="53" spans="1:66">
      <c r="A53" s="191" t="s">
        <v>299</v>
      </c>
      <c r="B53" s="136" t="s">
        <v>192</v>
      </c>
      <c r="C53" s="191" t="s">
        <v>358</v>
      </c>
      <c r="D53" s="191" t="s">
        <v>359</v>
      </c>
      <c r="E53" s="140">
        <f t="shared" si="74"/>
        <v>0.5</v>
      </c>
      <c r="F53" s="189">
        <f t="shared" si="74"/>
        <v>1</v>
      </c>
      <c r="G53">
        <f t="shared" si="75"/>
        <v>3</v>
      </c>
      <c r="H53" s="138">
        <f t="shared" si="54"/>
        <v>-1</v>
      </c>
      <c r="I53" s="136">
        <f t="shared" si="57"/>
        <v>1</v>
      </c>
      <c r="J53" s="140">
        <f t="shared" si="58"/>
        <v>0.50364864864864867</v>
      </c>
      <c r="K53" s="140">
        <f t="shared" si="59"/>
        <v>-1</v>
      </c>
      <c r="L53" s="140">
        <f t="shared" si="60"/>
        <v>0</v>
      </c>
      <c r="M53" s="139">
        <f t="shared" si="65"/>
        <v>-0.75000000000000067</v>
      </c>
      <c r="N53" s="139"/>
      <c r="O53" s="139">
        <f t="shared" si="61"/>
        <v>-0.44594594594594583</v>
      </c>
      <c r="P53" s="138">
        <f>INDEX('OBS data INSIDE'!$E$3:$AA$62,'OBS data INSIDE'!D53,$P$2)</f>
        <v>0.5</v>
      </c>
      <c r="Q53" s="195">
        <f>TREND('OBS data INSIDE'!$R53:$T53,'OBS data INSIDE'!$R$58:$T$58,Q$2)-$P53+$E53</f>
        <v>0.50364864864864867</v>
      </c>
      <c r="R53" s="195">
        <f>TREND('OBS data INSIDE'!$R53:$T53,'OBS data INSIDE'!$R$58:$T$58,R$2)-$P53+$E53</f>
        <v>0.45905405405405408</v>
      </c>
      <c r="S53" s="195">
        <f>TREND('OBS data INSIDE'!$R53:$T53,'OBS data INSIDE'!$R$58:$T$58,S$2)-$P53+$E53</f>
        <v>0.41445945945945939</v>
      </c>
      <c r="U53" s="150"/>
      <c r="V53" s="151">
        <f t="shared" si="55"/>
        <v>0.5</v>
      </c>
      <c r="W53" s="136">
        <f t="shared" si="56"/>
        <v>0.5</v>
      </c>
      <c r="X53" s="136">
        <f t="shared" si="76"/>
        <v>3</v>
      </c>
      <c r="Y53" s="136">
        <f t="shared" si="77"/>
        <v>3</v>
      </c>
      <c r="Z53" s="136">
        <f>AC53</f>
        <v>0.5</v>
      </c>
      <c r="AA53" s="175">
        <v>1</v>
      </c>
      <c r="AB53" s="139">
        <f t="shared" si="51"/>
        <v>0.5</v>
      </c>
      <c r="AC53" s="195">
        <f t="shared" si="52"/>
        <v>0.5</v>
      </c>
      <c r="AD53" s="195">
        <f t="shared" si="15"/>
        <v>-1</v>
      </c>
      <c r="AE53" s="195">
        <f t="shared" si="16"/>
        <v>0</v>
      </c>
      <c r="AF53" s="195"/>
      <c r="AG53" s="139"/>
      <c r="AH53" s="157"/>
      <c r="AI53" s="99"/>
      <c r="AJ53" s="158"/>
      <c r="AL53" s="157"/>
      <c r="AM53" s="158"/>
      <c r="AN53" s="171"/>
      <c r="AO53" s="171"/>
      <c r="AP53" s="169"/>
      <c r="AQ53" s="169"/>
      <c r="AR53" s="169"/>
      <c r="AS53" s="169"/>
      <c r="AT53" s="169">
        <v>0.46</v>
      </c>
      <c r="AU53" s="169">
        <v>0.43</v>
      </c>
      <c r="AV53" s="169">
        <v>0.47</v>
      </c>
      <c r="AW53" s="169">
        <v>0.5</v>
      </c>
      <c r="AX53" s="209">
        <v>0.48</v>
      </c>
      <c r="AY53" s="99">
        <v>0.51</v>
      </c>
      <c r="AZ53" s="157">
        <v>0.5</v>
      </c>
      <c r="BA53" s="158">
        <v>0.53</v>
      </c>
      <c r="BB53" s="169">
        <v>0.49</v>
      </c>
      <c r="BC53" s="158">
        <v>0.52</v>
      </c>
      <c r="BD53" s="169">
        <v>0.51</v>
      </c>
      <c r="BE53" s="140"/>
      <c r="BF53" s="169">
        <v>0.51</v>
      </c>
      <c r="BG53" s="140"/>
      <c r="BH53" s="169">
        <v>0.53</v>
      </c>
      <c r="BI53" s="140"/>
      <c r="BJ53">
        <v>0.53</v>
      </c>
      <c r="BL53" s="169">
        <v>0.5</v>
      </c>
    </row>
    <row r="54" spans="1:66">
      <c r="A54" s="191" t="s">
        <v>263</v>
      </c>
      <c r="B54" s="136" t="s">
        <v>191</v>
      </c>
      <c r="C54" s="191" t="s">
        <v>370</v>
      </c>
      <c r="D54" s="191" t="s">
        <v>371</v>
      </c>
      <c r="E54" s="218">
        <f>Z54</f>
        <v>0.8</v>
      </c>
      <c r="F54" s="189">
        <f t="shared" si="74"/>
        <v>1</v>
      </c>
      <c r="G54">
        <f>X54</f>
        <v>4</v>
      </c>
      <c r="H54" s="138">
        <f t="shared" si="54"/>
        <v>-1</v>
      </c>
      <c r="I54" s="136">
        <f t="shared" si="57"/>
        <v>1</v>
      </c>
      <c r="J54" s="140">
        <f t="shared" si="58"/>
        <v>0.78945945945945939</v>
      </c>
      <c r="K54" s="140">
        <f t="shared" si="59"/>
        <v>-1</v>
      </c>
      <c r="L54" s="140">
        <f t="shared" si="60"/>
        <v>0</v>
      </c>
      <c r="M54" s="139">
        <f t="shared" si="65"/>
        <v>0</v>
      </c>
      <c r="N54" s="139"/>
      <c r="O54" s="139">
        <f t="shared" si="61"/>
        <v>-1.3783783783783787</v>
      </c>
      <c r="P54" s="138">
        <f>INDEX('OBS data OUTSIDE'!$E$3:$X$60,'OBS data OUTSIDE'!D54,$P$2)</f>
        <v>0.8</v>
      </c>
      <c r="Q54" s="195">
        <f>TREND('OBS data OUTSIDE'!$R54:$T54,'OBS data OUTSIDE'!$R$58:$T$58,Q$2)-$P54+$E54</f>
        <v>0.78945945945945939</v>
      </c>
      <c r="R54" s="195">
        <f>TREND('OBS data OUTSIDE'!$R54:$T54,'OBS data OUTSIDE'!$R$58:$T$58,R$2)-$P54+$E54</f>
        <v>0.65162162162162152</v>
      </c>
      <c r="S54" s="195">
        <f>TREND('OBS data OUTSIDE'!$R54:$T54,'OBS data OUTSIDE'!$R$58:$T$58,S$2)-$P54+$E54</f>
        <v>0.51378378378378375</v>
      </c>
      <c r="U54" s="150" t="s">
        <v>343</v>
      </c>
      <c r="V54" s="151">
        <f t="shared" si="55"/>
        <v>0.19999999999999996</v>
      </c>
      <c r="W54" s="136">
        <f t="shared" si="56"/>
        <v>1.6</v>
      </c>
      <c r="X54" s="136">
        <f>IF(V54&gt;0.8,1,IF(V54&gt;0.5,2,IF(V54&gt;0.3,3,IF(V54&gt;0.1,4,IF(V54&gt;0,5,6)))))</f>
        <v>4</v>
      </c>
      <c r="Y54" s="136">
        <f>IF(W54&gt;0.8,1,IF(W54&gt;0.5,2,IF(W54&gt;0.3,3,IF(W54&gt;0.1,4,IF(W54&gt;0,5,6)))))</f>
        <v>1</v>
      </c>
      <c r="Z54" s="136">
        <f>AB54</f>
        <v>0.8</v>
      </c>
      <c r="AA54" s="174">
        <v>1</v>
      </c>
      <c r="AB54" s="139">
        <f t="shared" si="51"/>
        <v>0.8</v>
      </c>
      <c r="AC54" s="195">
        <f t="shared" si="52"/>
        <v>-0.6</v>
      </c>
      <c r="AD54" s="195">
        <f t="shared" si="15"/>
        <v>-1</v>
      </c>
      <c r="AE54" s="195">
        <f t="shared" si="16"/>
        <v>0</v>
      </c>
      <c r="AF54" s="195"/>
      <c r="AG54" s="139"/>
      <c r="AH54" s="157"/>
      <c r="AI54" s="99"/>
      <c r="AJ54" s="166">
        <v>-0.52</v>
      </c>
      <c r="AK54" s="147">
        <v>0.5</v>
      </c>
      <c r="AL54" s="157">
        <v>-0.61</v>
      </c>
      <c r="AM54" s="158">
        <v>0.82</v>
      </c>
      <c r="AN54" s="169">
        <v>-0.5</v>
      </c>
      <c r="AO54" s="169">
        <v>0.9</v>
      </c>
      <c r="AP54" s="169">
        <v>-0.5</v>
      </c>
      <c r="AQ54" s="169">
        <v>0.45</v>
      </c>
      <c r="AR54" s="169">
        <v>-0.45</v>
      </c>
      <c r="AS54" s="169">
        <v>0.6</v>
      </c>
      <c r="AT54" s="169">
        <v>-0.2</v>
      </c>
      <c r="AU54" s="169">
        <v>0.68</v>
      </c>
      <c r="AV54" s="169">
        <v>-0.2</v>
      </c>
      <c r="AW54" s="169">
        <v>0.72</v>
      </c>
      <c r="AX54" s="213">
        <v>-0.18</v>
      </c>
      <c r="AY54" s="214">
        <v>0.78</v>
      </c>
      <c r="AZ54" s="160">
        <v>-0.22</v>
      </c>
      <c r="BA54" s="161">
        <v>0.86</v>
      </c>
      <c r="BB54" s="167">
        <v>-0.55000000000000004</v>
      </c>
      <c r="BC54" s="161">
        <v>0.8</v>
      </c>
      <c r="BD54" s="169">
        <v>-0.6</v>
      </c>
      <c r="BE54" s="218">
        <v>0.87</v>
      </c>
      <c r="BF54" s="169">
        <v>-0.56999999999999995</v>
      </c>
      <c r="BG54" s="218">
        <v>0.87</v>
      </c>
      <c r="BH54" s="169">
        <v>-0.49</v>
      </c>
      <c r="BI54" s="218">
        <v>0.9</v>
      </c>
      <c r="BJ54" s="169">
        <v>-0.6</v>
      </c>
      <c r="BK54" s="220">
        <v>0.82</v>
      </c>
      <c r="BL54" s="169">
        <v>-0.6</v>
      </c>
      <c r="BM54" s="220">
        <v>0.8</v>
      </c>
    </row>
    <row r="55" spans="1:66">
      <c r="A55" s="136" t="s">
        <v>186</v>
      </c>
      <c r="B55" s="191" t="s">
        <v>404</v>
      </c>
      <c r="C55" s="191" t="s">
        <v>408</v>
      </c>
      <c r="D55" s="136" t="s">
        <v>305</v>
      </c>
      <c r="E55" s="218">
        <f t="shared" ref="E55:E56" si="78">Z55</f>
        <v>2.62</v>
      </c>
      <c r="F55" s="189">
        <f>AA55</f>
        <v>1</v>
      </c>
      <c r="G55">
        <f t="shared" ref="G55" si="79">X55</f>
        <v>6</v>
      </c>
      <c r="H55" s="138">
        <f t="shared" ref="H55:H56" si="80">L55-AA55</f>
        <v>72.999999999999929</v>
      </c>
      <c r="I55" s="136">
        <f>IF(M55&lt;-5,-1,IF(M55&lt;-1,0,IF(M55&lt;1,1,IF(M55&lt;5,2,3))))</f>
        <v>0</v>
      </c>
      <c r="J55" s="140">
        <f>Q55</f>
        <v>2.6297297297297293</v>
      </c>
      <c r="K55" s="140">
        <f t="shared" si="59"/>
        <v>37.333333333333329</v>
      </c>
      <c r="L55" s="140">
        <f t="shared" si="60"/>
        <v>73.999999999999929</v>
      </c>
      <c r="M55" s="139">
        <f>(INDEX(AH55:CC55,1,$M$2+1)-INDEX(AH55:CC55,1,$M$2-2+1))/$N$2*100</f>
        <v>-3.0000000000000027</v>
      </c>
      <c r="N55" s="139"/>
      <c r="O55" s="139">
        <f t="shared" si="61"/>
        <v>-2.1891891891891913</v>
      </c>
      <c r="P55" s="138">
        <f>INDEX('OBS data OUTSIDE'!$E$3:$X$60,'OBS data OUTSIDE'!D55,$P$2)</f>
        <v>2.62</v>
      </c>
      <c r="Q55" s="195">
        <f>TREND('OBS data OUTSIDE'!$R55:$T55,'OBS data OUTSIDE'!$R$58:$T$58,Q$2)-$P55+$E55</f>
        <v>2.6297297297297293</v>
      </c>
      <c r="R55" s="195">
        <f>TREND('OBS data OUTSIDE'!$R55:$T55,'OBS data OUTSIDE'!$R$58:$T$58,R$2)-$P55+$E55</f>
        <v>2.4108108108108102</v>
      </c>
      <c r="S55" s="195">
        <f>TREND('OBS data OUTSIDE'!$R55:$T55,'OBS data OUTSIDE'!$R$58:$T$58,S$2)-$P55+$E55</f>
        <v>2.1918918918918915</v>
      </c>
      <c r="T55" s="136"/>
      <c r="U55" s="136"/>
      <c r="V55" s="151">
        <f t="shared" ref="V55:V56" si="81">$AA55-AB55</f>
        <v>-1.62</v>
      </c>
      <c r="W55" s="136">
        <f t="shared" ref="W55:W56" si="82">$AA55-AC55</f>
        <v>-1.02</v>
      </c>
      <c r="X55" s="136">
        <f>IF(V55&gt;0.8,1,IF(V55&gt;0.5,2,IF(V55&gt;0.3,3,IF(V55&gt;0.1,4,IF(V55&gt;0,5,6)))))</f>
        <v>6</v>
      </c>
      <c r="Y55" s="136">
        <f>IF(W55&gt;0.8,1,IF(W55&gt;0.5,2,IF(W55&gt;0.3,3,IF(W55&gt;0.1,4,IF(W55&gt;0,5,6)))))</f>
        <v>6</v>
      </c>
      <c r="Z55" s="226">
        <f t="shared" ref="Z55:Z56" si="83">AB55</f>
        <v>2.62</v>
      </c>
      <c r="AA55" s="173">
        <v>1</v>
      </c>
      <c r="AB55" s="139">
        <f t="shared" ref="AB55:AB56" si="84">MAX(BL55:BM55)</f>
        <v>2.62</v>
      </c>
      <c r="AC55" s="195">
        <f t="shared" ref="AC55:AC56" si="85">MIN(BL55:BM55)</f>
        <v>2.02</v>
      </c>
      <c r="AD55" s="195">
        <f t="shared" si="15"/>
        <v>37.333333333333329</v>
      </c>
      <c r="AE55" s="195">
        <f t="shared" si="16"/>
        <v>73.999999999999929</v>
      </c>
      <c r="AF55" s="195"/>
      <c r="AG55" s="139"/>
      <c r="AH55" s="157">
        <v>2.63</v>
      </c>
      <c r="AI55" s="99">
        <v>2.83</v>
      </c>
      <c r="AJ55" s="158">
        <v>2.64</v>
      </c>
      <c r="AK55">
        <v>2.83</v>
      </c>
      <c r="AL55" s="157">
        <v>2.64</v>
      </c>
      <c r="AM55" s="158">
        <v>2.82</v>
      </c>
      <c r="AN55" s="169">
        <v>2.64</v>
      </c>
      <c r="AO55" s="169">
        <v>2.83</v>
      </c>
      <c r="AP55" s="169">
        <v>2.65</v>
      </c>
      <c r="AQ55" s="169">
        <v>2.82</v>
      </c>
      <c r="AR55" s="169">
        <v>2.62</v>
      </c>
      <c r="AS55" s="169">
        <v>2.81</v>
      </c>
      <c r="AT55" s="169">
        <v>2.6</v>
      </c>
      <c r="AU55" s="169">
        <v>2.79</v>
      </c>
      <c r="AV55" s="169">
        <v>2.58</v>
      </c>
      <c r="AW55" s="169">
        <v>2.79</v>
      </c>
      <c r="AX55" s="209">
        <v>2.58</v>
      </c>
      <c r="AY55" s="169">
        <v>2.79</v>
      </c>
      <c r="AZ55" s="157">
        <v>2.5299999999999998</v>
      </c>
      <c r="BA55" s="158">
        <v>2.81</v>
      </c>
      <c r="BB55" s="169">
        <v>2.4900000000000002</v>
      </c>
      <c r="BC55" s="158">
        <v>2.79</v>
      </c>
      <c r="BD55" s="169">
        <v>2.48</v>
      </c>
      <c r="BE55" s="218">
        <v>2.79</v>
      </c>
      <c r="BF55" s="169">
        <v>2.44</v>
      </c>
      <c r="BG55" s="218">
        <v>2.78</v>
      </c>
      <c r="BH55" s="169">
        <v>2.4</v>
      </c>
      <c r="BI55" s="218">
        <v>2.77</v>
      </c>
      <c r="BJ55" s="169">
        <f t="shared" ref="BJ55:BK55" si="86">BJ37</f>
        <v>2.23</v>
      </c>
      <c r="BK55" s="169">
        <f t="shared" si="86"/>
        <v>2.74</v>
      </c>
      <c r="BL55" s="169">
        <f>BL37</f>
        <v>2.02</v>
      </c>
      <c r="BM55" s="169">
        <f>BM37</f>
        <v>2.62</v>
      </c>
      <c r="BN55" s="147" t="s">
        <v>405</v>
      </c>
    </row>
    <row r="56" spans="1:66">
      <c r="A56" s="136" t="s">
        <v>294</v>
      </c>
      <c r="B56" s="191" t="s">
        <v>411</v>
      </c>
      <c r="C56" s="191" t="s">
        <v>407</v>
      </c>
      <c r="D56" s="136" t="s">
        <v>295</v>
      </c>
      <c r="E56" s="218">
        <f t="shared" si="78"/>
        <v>2.23</v>
      </c>
      <c r="F56" s="189">
        <f t="shared" ref="F56" si="87">AA56</f>
        <v>1</v>
      </c>
      <c r="G56">
        <v>6</v>
      </c>
      <c r="H56" s="138">
        <f t="shared" si="80"/>
        <v>59.680000000000156</v>
      </c>
      <c r="I56" s="136">
        <f t="shared" ref="I56" si="88">IF(M56&lt;-5,-1,IF(M56&lt;-1,0,IF(M56&lt;1,1,IF(M56&lt;5,2,3))))</f>
        <v>1</v>
      </c>
      <c r="J56" s="140">
        <f t="shared" ref="J56" si="89">Q56</f>
        <v>2.2056756756756752</v>
      </c>
      <c r="K56" s="140">
        <f t="shared" si="59"/>
        <v>24.333333333333329</v>
      </c>
      <c r="L56" s="140">
        <f t="shared" si="60"/>
        <v>60.680000000000156</v>
      </c>
      <c r="M56" s="139">
        <f>(INDEX(AH56:CC56,1,$M$2+1)-INDEX(AH56:CC56,1,$M$2-2+1))/$N$2*100</f>
        <v>0</v>
      </c>
      <c r="N56" s="139"/>
      <c r="O56" s="139">
        <f t="shared" si="61"/>
        <v>-2.0270270270270219</v>
      </c>
      <c r="P56" s="138">
        <f>INDEX('OBS data OUTSIDE'!$E$3:$X$60,'OBS data OUTSIDE'!D56,$P$2)</f>
        <v>2.23</v>
      </c>
      <c r="Q56" s="195">
        <f>TREND('OBS data OUTSIDE'!$R56:$T56,'OBS data OUTSIDE'!$R$58:$T$58,Q$2)-$P56+$E56</f>
        <v>2.2056756756756752</v>
      </c>
      <c r="R56" s="195">
        <f>TREND('OBS data OUTSIDE'!$R56:$T56,'OBS data OUTSIDE'!$R$58:$T$58,R$2)-$P56+$E56</f>
        <v>2.0029729729729731</v>
      </c>
      <c r="S56" s="195">
        <f>TREND('OBS data OUTSIDE'!$R56:$T56,'OBS data OUTSIDE'!$R$58:$T$58,S$2)-$P56+$E56</f>
        <v>1.8002702702702704</v>
      </c>
      <c r="V56" s="151">
        <f t="shared" si="81"/>
        <v>-1.23</v>
      </c>
      <c r="W56" s="136">
        <f t="shared" si="82"/>
        <v>-1.0499999999999998</v>
      </c>
      <c r="X56" s="136">
        <f t="shared" ref="X56" si="90">IF(V56&gt;0.8,1,IF(V56&gt;0.5,2,IF(V56&gt;0.3,3,IF(V56&gt;0.1,4,IF(V56&gt;0,5,6)))))</f>
        <v>6</v>
      </c>
      <c r="Y56" s="136">
        <f t="shared" ref="Y56" si="91">IF(W56&gt;0.8,1,IF(W56&gt;0.5,2,IF(W56&gt;0.3,3,IF(W56&gt;0.1,4,IF(W56&gt;0,5,6)))))</f>
        <v>6</v>
      </c>
      <c r="Z56" s="226">
        <f t="shared" si="83"/>
        <v>2.23</v>
      </c>
      <c r="AA56" s="173">
        <v>1</v>
      </c>
      <c r="AB56" s="139">
        <f t="shared" si="84"/>
        <v>2.23</v>
      </c>
      <c r="AC56" s="195">
        <f t="shared" si="85"/>
        <v>2.0499999999999998</v>
      </c>
      <c r="AD56" s="195">
        <f t="shared" si="15"/>
        <v>24.333333333333329</v>
      </c>
      <c r="AE56" s="195">
        <f t="shared" si="16"/>
        <v>60.680000000000156</v>
      </c>
      <c r="AF56" s="195"/>
      <c r="AG56" s="139"/>
      <c r="AH56" s="157"/>
      <c r="AI56" s="99"/>
      <c r="AJ56" s="158"/>
      <c r="AL56" s="157">
        <v>1</v>
      </c>
      <c r="AM56" s="158"/>
      <c r="AN56" s="171">
        <v>1</v>
      </c>
      <c r="AO56" s="169"/>
      <c r="AP56" s="169">
        <v>1</v>
      </c>
      <c r="AR56" s="169">
        <v>1</v>
      </c>
      <c r="AT56" s="169">
        <v>2.2999999999999998</v>
      </c>
      <c r="AV56" s="169">
        <v>2.2999999999999998</v>
      </c>
      <c r="AX56" s="212">
        <v>2.27</v>
      </c>
      <c r="AY56" s="99"/>
      <c r="AZ56" s="170">
        <f>AX56-0.02</f>
        <v>2.25</v>
      </c>
      <c r="BA56" s="158"/>
      <c r="BB56" s="170">
        <f>AZ56-0.08</f>
        <v>2.17</v>
      </c>
      <c r="BC56" s="158"/>
      <c r="BD56" s="170">
        <f>BB56-0.04</f>
        <v>2.13</v>
      </c>
      <c r="BE56" s="140"/>
      <c r="BF56" s="170">
        <f>BD56-0.04</f>
        <v>2.09</v>
      </c>
      <c r="BG56" s="140"/>
      <c r="BH56" s="170">
        <f>BH50</f>
        <v>2.2199999999999998</v>
      </c>
      <c r="BI56" s="170">
        <f>BI50</f>
        <v>2.38</v>
      </c>
      <c r="BJ56" s="170">
        <f>BJ50</f>
        <v>2.0699999999999998</v>
      </c>
      <c r="BK56" s="170">
        <f t="shared" ref="BK56:BM56" si="92">BK50</f>
        <v>2.23</v>
      </c>
      <c r="BL56" s="170">
        <f t="shared" si="92"/>
        <v>2.0499999999999998</v>
      </c>
      <c r="BM56" s="170">
        <f t="shared" si="92"/>
        <v>2.23</v>
      </c>
      <c r="BN56" s="147" t="s">
        <v>405</v>
      </c>
    </row>
    <row r="57" spans="1:66">
      <c r="A57" s="136"/>
      <c r="B57" s="136"/>
      <c r="C57" s="136"/>
      <c r="D57" s="136"/>
      <c r="I57" s="136"/>
      <c r="J57" s="140"/>
      <c r="K57" s="140"/>
      <c r="L57" s="140"/>
      <c r="M57" s="139"/>
      <c r="O57" s="138"/>
      <c r="P57" s="138"/>
      <c r="Q57" s="195"/>
      <c r="R57" s="195"/>
      <c r="S57" s="195"/>
      <c r="V57" s="136" t="s">
        <v>271</v>
      </c>
      <c r="W57" s="136"/>
      <c r="AB57" s="139"/>
      <c r="AC57" s="139"/>
      <c r="AD57" s="139"/>
      <c r="AE57" s="139"/>
      <c r="AF57" s="139"/>
      <c r="AG57" s="139"/>
      <c r="AH57" s="157"/>
      <c r="AI57" s="99"/>
      <c r="AJ57" s="158"/>
      <c r="AL57" s="157"/>
      <c r="AM57" s="158"/>
    </row>
    <row r="58" spans="1:66">
      <c r="A58">
        <v>1</v>
      </c>
      <c r="B58" s="136" t="s">
        <v>210</v>
      </c>
      <c r="C58" s="136" t="s">
        <v>204</v>
      </c>
      <c r="D58" s="136" t="s">
        <v>205</v>
      </c>
      <c r="E58" s="136"/>
      <c r="F58" s="136"/>
      <c r="G58" s="136"/>
      <c r="I58" s="136"/>
      <c r="J58" s="140"/>
      <c r="K58" s="140"/>
      <c r="L58" s="140"/>
      <c r="M58" s="139"/>
      <c r="Q58" s="195"/>
      <c r="R58" s="195"/>
      <c r="S58" s="195"/>
      <c r="V58" s="136" t="s">
        <v>272</v>
      </c>
      <c r="W58" s="136"/>
      <c r="AH58" s="157"/>
      <c r="AI58" s="99"/>
      <c r="AJ58" s="158"/>
      <c r="AL58" s="157"/>
      <c r="AM58" s="158"/>
    </row>
    <row r="59" spans="1:66">
      <c r="A59">
        <v>2</v>
      </c>
      <c r="B59" s="136" t="s">
        <v>340</v>
      </c>
      <c r="C59" s="136" t="s">
        <v>203</v>
      </c>
      <c r="D59" s="136" t="s">
        <v>206</v>
      </c>
      <c r="E59" s="136"/>
      <c r="F59" s="136"/>
      <c r="G59" s="136"/>
      <c r="I59" s="136"/>
      <c r="J59" s="136"/>
      <c r="K59" s="136"/>
      <c r="L59" s="136"/>
      <c r="V59">
        <v>0.5</v>
      </c>
      <c r="AH59" s="157"/>
      <c r="AI59" s="99"/>
      <c r="AJ59" s="158"/>
      <c r="AL59" s="157"/>
      <c r="AM59" s="158"/>
    </row>
    <row r="60" spans="1:66">
      <c r="A60">
        <v>3</v>
      </c>
      <c r="B60" s="136" t="s">
        <v>209</v>
      </c>
      <c r="C60" s="136" t="s">
        <v>234</v>
      </c>
      <c r="D60" s="136" t="s">
        <v>207</v>
      </c>
      <c r="E60" s="136"/>
      <c r="F60" s="136"/>
      <c r="G60" s="136"/>
      <c r="V60">
        <v>0.3</v>
      </c>
      <c r="AH60" s="157"/>
      <c r="AI60" s="99"/>
      <c r="AJ60" s="158"/>
      <c r="AL60" s="157"/>
      <c r="AM60" s="158"/>
    </row>
    <row r="61" spans="1:66">
      <c r="A61">
        <v>4</v>
      </c>
      <c r="B61" s="136" t="s">
        <v>268</v>
      </c>
      <c r="C61" t="s">
        <v>338</v>
      </c>
      <c r="D61" s="136" t="s">
        <v>232</v>
      </c>
      <c r="E61" s="136"/>
      <c r="G61" s="136"/>
      <c r="V61">
        <v>0.1</v>
      </c>
      <c r="AH61" s="157"/>
      <c r="AI61" s="99"/>
      <c r="AJ61" s="158"/>
      <c r="AL61" s="157"/>
      <c r="AM61" s="158"/>
    </row>
    <row r="62" spans="1:66">
      <c r="A62">
        <v>5</v>
      </c>
      <c r="B62" s="136" t="s">
        <v>249</v>
      </c>
      <c r="C62" t="s">
        <v>250</v>
      </c>
      <c r="D62" s="141" t="s">
        <v>233</v>
      </c>
      <c r="E62" s="141"/>
      <c r="G62" s="136"/>
      <c r="V62">
        <v>0</v>
      </c>
      <c r="AH62" s="157"/>
      <c r="AI62" s="99"/>
      <c r="AJ62" s="158"/>
      <c r="AL62" s="157"/>
      <c r="AM62" s="158"/>
    </row>
    <row r="63" spans="1:66">
      <c r="A63">
        <v>6</v>
      </c>
      <c r="B63" s="136" t="s">
        <v>236</v>
      </c>
      <c r="C63" s="136" t="s">
        <v>202</v>
      </c>
      <c r="D63" s="136"/>
      <c r="E63" s="136"/>
      <c r="F63" s="136"/>
      <c r="AH63" s="157"/>
      <c r="AI63" s="99"/>
      <c r="AJ63" s="158"/>
      <c r="AL63" s="157"/>
      <c r="AM63" s="158"/>
    </row>
    <row r="64" spans="1:66">
      <c r="AH64" s="157"/>
      <c r="AI64" s="99"/>
      <c r="AJ64" s="158"/>
      <c r="AL64" s="157"/>
      <c r="AM64" s="158"/>
    </row>
    <row r="65" spans="1:39">
      <c r="AH65" s="157"/>
      <c r="AI65" s="99"/>
      <c r="AJ65" s="158"/>
      <c r="AL65" s="157"/>
      <c r="AM65" s="158"/>
    </row>
    <row r="66" spans="1:39">
      <c r="A66" s="136" t="s">
        <v>285</v>
      </c>
      <c r="C66" s="136" t="s">
        <v>286</v>
      </c>
      <c r="D66" s="136" t="s">
        <v>286</v>
      </c>
      <c r="AA66">
        <v>1</v>
      </c>
      <c r="AH66" s="157"/>
      <c r="AI66" s="99"/>
      <c r="AJ66" s="158"/>
      <c r="AL66" s="157">
        <v>1.02</v>
      </c>
      <c r="AM66" s="158">
        <v>1.86</v>
      </c>
    </row>
    <row r="67" spans="1:39">
      <c r="AH67" s="160"/>
      <c r="AI67" s="167"/>
      <c r="AJ67" s="161"/>
      <c r="AL67" s="160"/>
      <c r="AM67" s="16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ShowShortOBS</vt:lpstr>
      <vt:lpstr>exportOBS</vt:lpstr>
      <vt:lpstr>Shapefile attribute-Export</vt:lpstr>
      <vt:lpstr>time-series</vt:lpstr>
      <vt:lpstr>Select-TS</vt:lpstr>
      <vt:lpstr>Export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2011-11-25T19:08:17Z</dcterms:modified>
</cp:coreProperties>
</file>