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checkCompatibility="1"/>
  <bookViews>
    <workbookView xWindow="120" yWindow="45" windowWidth="15075" windowHeight="8610" firstSheet="5" activeTab="12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StationOBS" sheetId="13" r:id="rId11"/>
    <sheet name="ShowFullOBS" sheetId="14" r:id="rId12"/>
    <sheet name="ShowShortOBS (2)" sheetId="18" r:id="rId13"/>
    <sheet name="ShowShortOBS" sheetId="17" r:id="rId14"/>
    <sheet name="exportOBS" sheetId="15" r:id="rId15"/>
  </sheets>
  <definedNames>
    <definedName name="_xlnm._FilterDatabase" localSheetId="3" hidden="1">temp!$A$1:$B$4</definedName>
  </definedNames>
  <calcPr calcId="125725"/>
</workbook>
</file>

<file path=xl/calcChain.xml><?xml version="1.0" encoding="utf-8"?>
<calcChain xmlns="http://schemas.openxmlformats.org/spreadsheetml/2006/main">
  <c r="E38" i="18"/>
  <c r="D38"/>
  <c r="C38"/>
  <c r="B38"/>
  <c r="A38"/>
  <c r="E37"/>
  <c r="D37"/>
  <c r="C37"/>
  <c r="B37"/>
  <c r="A37"/>
  <c r="E36"/>
  <c r="D36"/>
  <c r="C36"/>
  <c r="B36"/>
  <c r="A36"/>
  <c r="E35"/>
  <c r="D35"/>
  <c r="C35"/>
  <c r="B35"/>
  <c r="A35"/>
  <c r="E34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2"/>
  <c r="D12"/>
  <c r="C12"/>
  <c r="B12"/>
  <c r="A12"/>
  <c r="E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E3"/>
  <c r="D3"/>
  <c r="C3"/>
  <c r="B3"/>
  <c r="A3"/>
  <c r="A2"/>
  <c r="B34" i="15"/>
  <c r="C34"/>
  <c r="D34"/>
  <c r="E34"/>
  <c r="F34"/>
  <c r="G34"/>
  <c r="A34"/>
  <c r="A24" i="17"/>
  <c r="B24"/>
  <c r="C24"/>
  <c r="D24"/>
  <c r="E24"/>
  <c r="F24"/>
  <c r="G24"/>
  <c r="A23" i="14"/>
  <c r="B23"/>
  <c r="C23"/>
  <c r="D23"/>
  <c r="E23"/>
  <c r="F23"/>
  <c r="G23"/>
  <c r="I24" i="13"/>
  <c r="H24" s="1"/>
  <c r="R24"/>
  <c r="L24" s="1"/>
  <c r="N24" s="1"/>
  <c r="F24" s="1"/>
  <c r="S24"/>
  <c r="M24" s="1"/>
  <c r="O24" s="1"/>
  <c r="A37" i="14"/>
  <c r="B37"/>
  <c r="D37"/>
  <c r="F37"/>
  <c r="N38" i="13"/>
  <c r="F38" s="1"/>
  <c r="C37" i="14" s="1"/>
  <c r="A38" i="17"/>
  <c r="B38"/>
  <c r="D38"/>
  <c r="F38"/>
  <c r="B33" i="15"/>
  <c r="C33"/>
  <c r="D33"/>
  <c r="F33"/>
  <c r="A33"/>
  <c r="I38" i="13"/>
  <c r="H38" s="1"/>
  <c r="E37" i="14" s="1"/>
  <c r="R38" i="13"/>
  <c r="S38"/>
  <c r="L38"/>
  <c r="M38"/>
  <c r="O38" s="1"/>
  <c r="G4" i="1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5"/>
  <c r="G26"/>
  <c r="G27"/>
  <c r="G28"/>
  <c r="G29"/>
  <c r="G30"/>
  <c r="G31"/>
  <c r="G32"/>
  <c r="G33"/>
  <c r="G34"/>
  <c r="G35"/>
  <c r="G36"/>
  <c r="G37"/>
  <c r="G3"/>
  <c r="F26"/>
  <c r="F27"/>
  <c r="F28"/>
  <c r="F29"/>
  <c r="F30"/>
  <c r="F31"/>
  <c r="F32"/>
  <c r="F33"/>
  <c r="F34"/>
  <c r="F35"/>
  <c r="F36"/>
  <c r="F37"/>
  <c r="F25"/>
  <c r="F23"/>
  <c r="F22"/>
  <c r="F21"/>
  <c r="F20"/>
  <c r="F19"/>
  <c r="F17"/>
  <c r="F4"/>
  <c r="F5"/>
  <c r="F6"/>
  <c r="F7"/>
  <c r="F8"/>
  <c r="F9"/>
  <c r="F10"/>
  <c r="F11"/>
  <c r="F12"/>
  <c r="F13"/>
  <c r="F14"/>
  <c r="F15"/>
  <c r="F16"/>
  <c r="H35" i="13"/>
  <c r="H36"/>
  <c r="H37"/>
  <c r="E2" i="15"/>
  <c r="F13" i="13"/>
  <c r="F15"/>
  <c r="F17"/>
  <c r="F19"/>
  <c r="F21"/>
  <c r="F23"/>
  <c r="F27"/>
  <c r="F28"/>
  <c r="F29"/>
  <c r="F31"/>
  <c r="F33"/>
  <c r="F35"/>
  <c r="F37"/>
  <c r="L4"/>
  <c r="L5"/>
  <c r="L6"/>
  <c r="L7"/>
  <c r="L8"/>
  <c r="L9"/>
  <c r="L10"/>
  <c r="L11"/>
  <c r="L12"/>
  <c r="L13"/>
  <c r="L14"/>
  <c r="L15"/>
  <c r="L16"/>
  <c r="L17"/>
  <c r="L19"/>
  <c r="L20"/>
  <c r="L21"/>
  <c r="L22"/>
  <c r="L23"/>
  <c r="L25"/>
  <c r="L26"/>
  <c r="L27"/>
  <c r="L28"/>
  <c r="L29"/>
  <c r="L30"/>
  <c r="L31"/>
  <c r="L32"/>
  <c r="L33"/>
  <c r="L34"/>
  <c r="L35"/>
  <c r="L36"/>
  <c r="L37"/>
  <c r="L3"/>
  <c r="N28"/>
  <c r="N4"/>
  <c r="G4" i="14" s="1"/>
  <c r="N5" i="13"/>
  <c r="F5" s="1"/>
  <c r="N6"/>
  <c r="G6" i="14" s="1"/>
  <c r="N7" i="13"/>
  <c r="F7" s="1"/>
  <c r="N8"/>
  <c r="G8" i="14" s="1"/>
  <c r="N9" i="13"/>
  <c r="F9" s="1"/>
  <c r="G10" i="14"/>
  <c r="N12" i="13"/>
  <c r="F12" s="1"/>
  <c r="N13"/>
  <c r="G13" i="14" s="1"/>
  <c r="N14" i="13"/>
  <c r="F14" s="1"/>
  <c r="N15"/>
  <c r="G15" i="14" s="1"/>
  <c r="N16" i="13"/>
  <c r="F16" s="1"/>
  <c r="N17"/>
  <c r="G17" i="14" s="1"/>
  <c r="N19" i="13"/>
  <c r="G19" i="14" s="1"/>
  <c r="N20" i="13"/>
  <c r="G20" i="14" s="1"/>
  <c r="N21" i="13"/>
  <c r="G21" i="14" s="1"/>
  <c r="N22" i="13"/>
  <c r="F22" s="1"/>
  <c r="N23"/>
  <c r="N26"/>
  <c r="G25" i="14" s="1"/>
  <c r="N27" i="13"/>
  <c r="G27" i="14"/>
  <c r="N29" i="13"/>
  <c r="N30"/>
  <c r="G29" i="14" s="1"/>
  <c r="N31" i="13"/>
  <c r="N32"/>
  <c r="G31" i="14" s="1"/>
  <c r="N33" i="13"/>
  <c r="N34"/>
  <c r="G33" i="14" s="1"/>
  <c r="N35" i="13"/>
  <c r="N36"/>
  <c r="F36" s="1"/>
  <c r="N37"/>
  <c r="N3"/>
  <c r="F3" s="1"/>
  <c r="M3"/>
  <c r="O3" s="1"/>
  <c r="G3" i="14" s="1"/>
  <c r="S4" i="13"/>
  <c r="S5"/>
  <c r="S6"/>
  <c r="S7"/>
  <c r="S8"/>
  <c r="S9"/>
  <c r="S12"/>
  <c r="S13"/>
  <c r="S14"/>
  <c r="S15"/>
  <c r="S16"/>
  <c r="S17"/>
  <c r="S18"/>
  <c r="S19"/>
  <c r="S20"/>
  <c r="S21"/>
  <c r="S22"/>
  <c r="S23"/>
  <c r="S26"/>
  <c r="S27"/>
  <c r="S28"/>
  <c r="S29"/>
  <c r="S30"/>
  <c r="S31"/>
  <c r="S32"/>
  <c r="S33"/>
  <c r="S34"/>
  <c r="S35"/>
  <c r="S36"/>
  <c r="S37"/>
  <c r="S3"/>
  <c r="R4"/>
  <c r="R5"/>
  <c r="R6"/>
  <c r="R7"/>
  <c r="R8"/>
  <c r="R9"/>
  <c r="R12"/>
  <c r="R13"/>
  <c r="R14"/>
  <c r="R15"/>
  <c r="R16"/>
  <c r="R17"/>
  <c r="R18"/>
  <c r="L18" s="1"/>
  <c r="N18" s="1"/>
  <c r="R19"/>
  <c r="R20"/>
  <c r="R21"/>
  <c r="R22"/>
  <c r="R23"/>
  <c r="R26"/>
  <c r="R27"/>
  <c r="R28"/>
  <c r="R29"/>
  <c r="R30"/>
  <c r="R31"/>
  <c r="R32"/>
  <c r="R33"/>
  <c r="R34"/>
  <c r="R35"/>
  <c r="R36"/>
  <c r="R37"/>
  <c r="R3"/>
  <c r="I36"/>
  <c r="I35"/>
  <c r="I4"/>
  <c r="H4" s="1"/>
  <c r="I5"/>
  <c r="I6"/>
  <c r="I7"/>
  <c r="I8"/>
  <c r="H8" s="1"/>
  <c r="I9"/>
  <c r="I12"/>
  <c r="I13"/>
  <c r="I14"/>
  <c r="I15"/>
  <c r="I16"/>
  <c r="H16" s="1"/>
  <c r="G12" i="15" s="1"/>
  <c r="I17" i="13"/>
  <c r="I18"/>
  <c r="F18" i="17" s="1"/>
  <c r="I19" i="13"/>
  <c r="I20"/>
  <c r="H20" s="1"/>
  <c r="I21"/>
  <c r="I22"/>
  <c r="I23"/>
  <c r="I26"/>
  <c r="I27"/>
  <c r="H27" s="1"/>
  <c r="I28"/>
  <c r="I29"/>
  <c r="I30"/>
  <c r="I31"/>
  <c r="H31" s="1"/>
  <c r="I32"/>
  <c r="I33"/>
  <c r="H33" s="1"/>
  <c r="E33" i="17" s="1"/>
  <c r="I34" i="13"/>
  <c r="I37"/>
  <c r="I3"/>
  <c r="G27" i="15"/>
  <c r="F26" i="14"/>
  <c r="H23" i="13"/>
  <c r="H17"/>
  <c r="H19"/>
  <c r="H15"/>
  <c r="E15" i="17" s="1"/>
  <c r="F12" i="14"/>
  <c r="H7" i="13"/>
  <c r="H6"/>
  <c r="H3"/>
  <c r="H34"/>
  <c r="E34" i="17" s="1"/>
  <c r="H32" i="13"/>
  <c r="E32" i="17" s="1"/>
  <c r="H30" i="13"/>
  <c r="E30" i="17" s="1"/>
  <c r="H28" i="13"/>
  <c r="E28" i="17" s="1"/>
  <c r="H26" i="13"/>
  <c r="E26" i="17" s="1"/>
  <c r="H21" i="13"/>
  <c r="E21" i="17" s="1"/>
  <c r="H18" i="13"/>
  <c r="E18" i="17" s="1"/>
  <c r="H14" i="13"/>
  <c r="E14" i="17" s="1"/>
  <c r="H13" i="13"/>
  <c r="G9" i="15" s="1"/>
  <c r="H12" i="13"/>
  <c r="G8" i="15" s="1"/>
  <c r="E10" i="14"/>
  <c r="H9" i="13"/>
  <c r="E9" i="17" s="1"/>
  <c r="H5" i="13"/>
  <c r="E5" i="14" s="1"/>
  <c r="A29" i="15"/>
  <c r="B29"/>
  <c r="C29"/>
  <c r="D29"/>
  <c r="F29"/>
  <c r="B28"/>
  <c r="C28"/>
  <c r="D28"/>
  <c r="F28"/>
  <c r="A28"/>
  <c r="A31"/>
  <c r="B31"/>
  <c r="C31"/>
  <c r="D31"/>
  <c r="F31"/>
  <c r="A30"/>
  <c r="B30"/>
  <c r="C30"/>
  <c r="D30"/>
  <c r="F30"/>
  <c r="A36" i="17"/>
  <c r="B36"/>
  <c r="D36"/>
  <c r="A37"/>
  <c r="B37"/>
  <c r="D37"/>
  <c r="A22"/>
  <c r="B22"/>
  <c r="D22"/>
  <c r="A23"/>
  <c r="B23"/>
  <c r="D23"/>
  <c r="A20"/>
  <c r="B20"/>
  <c r="D20"/>
  <c r="A21"/>
  <c r="B21"/>
  <c r="D21"/>
  <c r="A22" i="14"/>
  <c r="A35"/>
  <c r="B35"/>
  <c r="D35"/>
  <c r="A36"/>
  <c r="B36"/>
  <c r="D36"/>
  <c r="F36"/>
  <c r="B27" i="15"/>
  <c r="C27"/>
  <c r="D27"/>
  <c r="F27"/>
  <c r="A27"/>
  <c r="A35" i="17"/>
  <c r="B35"/>
  <c r="D35"/>
  <c r="A34" i="14"/>
  <c r="B34"/>
  <c r="D34"/>
  <c r="F34"/>
  <c r="A9"/>
  <c r="B9"/>
  <c r="D9"/>
  <c r="E9"/>
  <c r="F9"/>
  <c r="G9"/>
  <c r="A10"/>
  <c r="B10"/>
  <c r="C10"/>
  <c r="D10"/>
  <c r="F10"/>
  <c r="A9" i="17"/>
  <c r="B9"/>
  <c r="D9"/>
  <c r="B26" i="15"/>
  <c r="C26"/>
  <c r="D26"/>
  <c r="F26"/>
  <c r="A26"/>
  <c r="A25"/>
  <c r="B25"/>
  <c r="C25"/>
  <c r="D25"/>
  <c r="F25"/>
  <c r="G25"/>
  <c r="B32"/>
  <c r="C32"/>
  <c r="D32"/>
  <c r="F32"/>
  <c r="A32"/>
  <c r="A20" i="14"/>
  <c r="B20"/>
  <c r="D20"/>
  <c r="F20"/>
  <c r="A21"/>
  <c r="B21"/>
  <c r="D21"/>
  <c r="E21"/>
  <c r="F21"/>
  <c r="D34" i="17"/>
  <c r="B34"/>
  <c r="A34"/>
  <c r="D33"/>
  <c r="B33"/>
  <c r="A33"/>
  <c r="D32"/>
  <c r="B32"/>
  <c r="A32"/>
  <c r="D31"/>
  <c r="B31"/>
  <c r="A31"/>
  <c r="D30"/>
  <c r="B30"/>
  <c r="A30"/>
  <c r="D29"/>
  <c r="B29"/>
  <c r="A29"/>
  <c r="D28"/>
  <c r="B28"/>
  <c r="A28"/>
  <c r="D27"/>
  <c r="B27"/>
  <c r="A27"/>
  <c r="D26"/>
  <c r="B26"/>
  <c r="A26"/>
  <c r="A25"/>
  <c r="D19"/>
  <c r="B19"/>
  <c r="A19"/>
  <c r="D18"/>
  <c r="B18"/>
  <c r="A18"/>
  <c r="D17"/>
  <c r="B17"/>
  <c r="A17"/>
  <c r="D16"/>
  <c r="B16"/>
  <c r="A16"/>
  <c r="D15"/>
  <c r="B15"/>
  <c r="A15"/>
  <c r="D14"/>
  <c r="B14"/>
  <c r="A14"/>
  <c r="E13"/>
  <c r="D13"/>
  <c r="B13"/>
  <c r="A13"/>
  <c r="D12"/>
  <c r="B12"/>
  <c r="A12"/>
  <c r="A11"/>
  <c r="D10"/>
  <c r="C10"/>
  <c r="B10"/>
  <c r="A10"/>
  <c r="D8"/>
  <c r="B8"/>
  <c r="A8"/>
  <c r="D7"/>
  <c r="B7"/>
  <c r="A7"/>
  <c r="D6"/>
  <c r="B6"/>
  <c r="A6"/>
  <c r="D5"/>
  <c r="B5"/>
  <c r="A5"/>
  <c r="D4"/>
  <c r="B4"/>
  <c r="A4"/>
  <c r="D3"/>
  <c r="B3"/>
  <c r="A3"/>
  <c r="A2"/>
  <c r="G7" i="14"/>
  <c r="G12"/>
  <c r="G14"/>
  <c r="G16"/>
  <c r="G22"/>
  <c r="G26"/>
  <c r="G28"/>
  <c r="G30"/>
  <c r="G32"/>
  <c r="F5"/>
  <c r="F8"/>
  <c r="F13"/>
  <c r="F15"/>
  <c r="F17"/>
  <c r="F19"/>
  <c r="F22"/>
  <c r="F25"/>
  <c r="F27"/>
  <c r="F29"/>
  <c r="F31"/>
  <c r="F33"/>
  <c r="B3"/>
  <c r="A24" i="15"/>
  <c r="B24"/>
  <c r="C24"/>
  <c r="F24"/>
  <c r="A20"/>
  <c r="B20"/>
  <c r="C20"/>
  <c r="F20"/>
  <c r="A21"/>
  <c r="B21"/>
  <c r="C21"/>
  <c r="F21"/>
  <c r="A22"/>
  <c r="B22"/>
  <c r="C22"/>
  <c r="F22"/>
  <c r="A23"/>
  <c r="B23"/>
  <c r="C23"/>
  <c r="F23"/>
  <c r="A3"/>
  <c r="B3"/>
  <c r="C3"/>
  <c r="F3"/>
  <c r="A4"/>
  <c r="B4"/>
  <c r="C4"/>
  <c r="F4"/>
  <c r="A5"/>
  <c r="B5"/>
  <c r="C5"/>
  <c r="F5"/>
  <c r="A6"/>
  <c r="B6"/>
  <c r="C6"/>
  <c r="F6"/>
  <c r="A7"/>
  <c r="B7"/>
  <c r="C7"/>
  <c r="F7"/>
  <c r="A8"/>
  <c r="B8"/>
  <c r="C8"/>
  <c r="D8"/>
  <c r="F8"/>
  <c r="A9"/>
  <c r="B9"/>
  <c r="C9"/>
  <c r="F9"/>
  <c r="A10"/>
  <c r="B10"/>
  <c r="C10"/>
  <c r="F10"/>
  <c r="A11"/>
  <c r="B11"/>
  <c r="C11"/>
  <c r="F11"/>
  <c r="A12"/>
  <c r="B12"/>
  <c r="C12"/>
  <c r="F12"/>
  <c r="A13"/>
  <c r="B13"/>
  <c r="C13"/>
  <c r="F13"/>
  <c r="A14"/>
  <c r="B14"/>
  <c r="C14"/>
  <c r="F14"/>
  <c r="A15"/>
  <c r="B15"/>
  <c r="C15"/>
  <c r="F15"/>
  <c r="A16"/>
  <c r="B16"/>
  <c r="C16"/>
  <c r="D16"/>
  <c r="F16"/>
  <c r="A17"/>
  <c r="B17"/>
  <c r="C17"/>
  <c r="F17"/>
  <c r="A18"/>
  <c r="B18"/>
  <c r="C18"/>
  <c r="F18"/>
  <c r="A19"/>
  <c r="B19"/>
  <c r="C19"/>
  <c r="F19"/>
  <c r="A33" i="14"/>
  <c r="B33"/>
  <c r="D33"/>
  <c r="F2" i="15"/>
  <c r="C1"/>
  <c r="D1"/>
  <c r="A2"/>
  <c r="B2"/>
  <c r="C2"/>
  <c r="D2"/>
  <c r="E27" i="13"/>
  <c r="D17" i="15" s="1"/>
  <c r="E13" i="13"/>
  <c r="D9" i="15" s="1"/>
  <c r="E4" i="13"/>
  <c r="D3" i="15" s="1"/>
  <c r="D4" i="14"/>
  <c r="D5"/>
  <c r="D6"/>
  <c r="D7"/>
  <c r="D8"/>
  <c r="D12"/>
  <c r="D13"/>
  <c r="D14"/>
  <c r="E14"/>
  <c r="D15"/>
  <c r="D16"/>
  <c r="D17"/>
  <c r="D18"/>
  <c r="D19"/>
  <c r="D22"/>
  <c r="D25"/>
  <c r="D26"/>
  <c r="D27"/>
  <c r="E27"/>
  <c r="D28"/>
  <c r="D29"/>
  <c r="D30"/>
  <c r="D31"/>
  <c r="D32"/>
  <c r="D3"/>
  <c r="A32"/>
  <c r="B32"/>
  <c r="A16"/>
  <c r="B16"/>
  <c r="A17"/>
  <c r="B17"/>
  <c r="A18"/>
  <c r="B18"/>
  <c r="A19"/>
  <c r="B19"/>
  <c r="B22"/>
  <c r="A24"/>
  <c r="A25"/>
  <c r="B25"/>
  <c r="A26"/>
  <c r="B26"/>
  <c r="A27"/>
  <c r="B27"/>
  <c r="A28"/>
  <c r="B28"/>
  <c r="A29"/>
  <c r="B29"/>
  <c r="A30"/>
  <c r="B30"/>
  <c r="A31"/>
  <c r="B31"/>
  <c r="A13"/>
  <c r="B13"/>
  <c r="A14"/>
  <c r="B14"/>
  <c r="A15"/>
  <c r="B15"/>
  <c r="A11"/>
  <c r="A12"/>
  <c r="B12"/>
  <c r="A3"/>
  <c r="A4"/>
  <c r="B4"/>
  <c r="A5"/>
  <c r="B5"/>
  <c r="A6"/>
  <c r="B6"/>
  <c r="A7"/>
  <c r="B7"/>
  <c r="A8"/>
  <c r="B8"/>
  <c r="A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/>
  <c r="K24" i="7"/>
  <c r="K25"/>
  <c r="K26"/>
  <c r="K27"/>
  <c r="K28"/>
  <c r="K29"/>
  <c r="B8" i="11"/>
  <c r="K30" i="7"/>
  <c r="C8" i="11"/>
  <c r="K31" i="7"/>
  <c r="D8" i="11"/>
  <c r="K32" i="7"/>
  <c r="E8" i="11"/>
  <c r="K33" i="7"/>
  <c r="F8" i="11"/>
  <c r="K34" i="7"/>
  <c r="G8" i="11"/>
  <c r="K35" i="7"/>
  <c r="H8" i="11"/>
  <c r="K36" i="7"/>
  <c r="I8" i="11"/>
  <c r="K37" i="7"/>
  <c r="J8" i="11"/>
  <c r="K38" i="7"/>
  <c r="K39"/>
  <c r="K40"/>
  <c r="K15"/>
  <c r="K16"/>
  <c r="K17"/>
  <c r="K18"/>
  <c r="K19"/>
  <c r="B7" i="12"/>
  <c r="K20" i="7"/>
  <c r="C7" i="12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/>
  <c r="I24" i="7"/>
  <c r="I25"/>
  <c r="I26"/>
  <c r="I27"/>
  <c r="I28"/>
  <c r="I29"/>
  <c r="B6" i="11"/>
  <c r="I30" i="7"/>
  <c r="C6" i="11"/>
  <c r="I31" i="7"/>
  <c r="D6" i="11"/>
  <c r="I32" i="7"/>
  <c r="E6" i="11"/>
  <c r="I33" i="7"/>
  <c r="F6" i="11"/>
  <c r="I34" i="7"/>
  <c r="G6" i="11"/>
  <c r="I35" i="7"/>
  <c r="H6" i="11"/>
  <c r="I36" i="7"/>
  <c r="I6" i="11"/>
  <c r="I37" i="7"/>
  <c r="J6" i="11"/>
  <c r="I38" i="7"/>
  <c r="I39"/>
  <c r="I40"/>
  <c r="I12"/>
  <c r="J39"/>
  <c r="J40"/>
  <c r="J13"/>
  <c r="J14"/>
  <c r="J15"/>
  <c r="J16"/>
  <c r="J17"/>
  <c r="J18"/>
  <c r="J19"/>
  <c r="B6" i="12"/>
  <c r="J20" i="7"/>
  <c r="J21"/>
  <c r="J22"/>
  <c r="J23"/>
  <c r="F6" i="12"/>
  <c r="J24" i="7"/>
  <c r="J25"/>
  <c r="J26"/>
  <c r="J27"/>
  <c r="J28"/>
  <c r="J29"/>
  <c r="B7" i="11"/>
  <c r="J30" i="7"/>
  <c r="C7" i="11"/>
  <c r="J31" i="7"/>
  <c r="D7" i="11"/>
  <c r="J32" i="7"/>
  <c r="E7" i="11"/>
  <c r="J33" i="7"/>
  <c r="F7" i="11"/>
  <c r="J34" i="7"/>
  <c r="G7" i="11"/>
  <c r="J35" i="7"/>
  <c r="H7" i="11"/>
  <c r="J36" i="7"/>
  <c r="I7" i="11"/>
  <c r="J37" i="7"/>
  <c r="J7" i="11"/>
  <c r="J38" i="7"/>
  <c r="J12"/>
  <c r="E51"/>
  <c r="F51"/>
  <c r="E52"/>
  <c r="F52"/>
  <c r="E53"/>
  <c r="F53"/>
  <c r="E54"/>
  <c r="F54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/>
  <c r="H19" i="7"/>
  <c r="G20"/>
  <c r="C3" i="12"/>
  <c r="H20" i="7"/>
  <c r="G21"/>
  <c r="H21"/>
  <c r="G22"/>
  <c r="E3" i="12"/>
  <c r="H22" i="7"/>
  <c r="E4" i="12"/>
  <c r="G23" i="7"/>
  <c r="F3" i="12"/>
  <c r="H23" i="7"/>
  <c r="F4" i="12"/>
  <c r="G24" i="7"/>
  <c r="H24"/>
  <c r="G25"/>
  <c r="H25"/>
  <c r="G26"/>
  <c r="H26"/>
  <c r="G27"/>
  <c r="H27"/>
  <c r="G28"/>
  <c r="H28"/>
  <c r="G29"/>
  <c r="B4" i="11"/>
  <c r="H29" i="7"/>
  <c r="B5" i="11"/>
  <c r="G30" i="7"/>
  <c r="C4" i="11"/>
  <c r="H30" i="7"/>
  <c r="C5" i="11"/>
  <c r="G31" i="7"/>
  <c r="D4" i="11"/>
  <c r="H31" i="7"/>
  <c r="D5" i="11"/>
  <c r="G32" i="7"/>
  <c r="E4" i="11"/>
  <c r="H32" i="7"/>
  <c r="E5" i="11"/>
  <c r="G33" i="7"/>
  <c r="F4" i="11"/>
  <c r="H33" i="7"/>
  <c r="F5" i="11"/>
  <c r="G34" i="7"/>
  <c r="G4" i="11"/>
  <c r="H34" i="7"/>
  <c r="G5" i="11"/>
  <c r="G35" i="7"/>
  <c r="H4" i="11"/>
  <c r="H35" i="7"/>
  <c r="H5" i="11"/>
  <c r="G36" i="7"/>
  <c r="I4" i="11"/>
  <c r="H36" i="7"/>
  <c r="I5" i="11"/>
  <c r="G37" i="7"/>
  <c r="J4" i="1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5"/>
  <c r="E115"/>
  <c r="D115"/>
  <c r="C116"/>
  <c r="D116"/>
  <c r="E116"/>
  <c r="C117"/>
  <c r="D117"/>
  <c r="E117"/>
  <c r="C118"/>
  <c r="D118"/>
  <c r="E118"/>
  <c r="C119"/>
  <c r="D119"/>
  <c r="E119"/>
  <c r="C120"/>
  <c r="D120"/>
  <c r="E120"/>
  <c r="C121"/>
  <c r="D121"/>
  <c r="E121"/>
  <c r="C122"/>
  <c r="D122"/>
  <c r="E122"/>
  <c r="C123"/>
  <c r="D123"/>
  <c r="E123"/>
  <c r="C124"/>
  <c r="D124"/>
  <c r="E124"/>
  <c r="C73"/>
  <c r="D73"/>
  <c r="E73"/>
  <c r="C2"/>
  <c r="D2"/>
  <c r="E2"/>
  <c r="C3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D18"/>
  <c r="C17"/>
  <c r="E17"/>
  <c r="D17"/>
  <c r="D19"/>
  <c r="D20"/>
  <c r="D21"/>
  <c r="E21"/>
  <c r="D22"/>
  <c r="D23"/>
  <c r="D24"/>
  <c r="D25"/>
  <c r="D26"/>
  <c r="D27"/>
  <c r="D28"/>
  <c r="D29"/>
  <c r="E29"/>
  <c r="D30"/>
  <c r="D31"/>
  <c r="D32"/>
  <c r="D33"/>
  <c r="D34"/>
  <c r="D35"/>
  <c r="D36"/>
  <c r="D37"/>
  <c r="E37"/>
  <c r="D38"/>
  <c r="D39"/>
  <c r="D40"/>
  <c r="D41"/>
  <c r="D42"/>
  <c r="D43"/>
  <c r="D44"/>
  <c r="D45"/>
  <c r="E45"/>
  <c r="D46"/>
  <c r="D47"/>
  <c r="D48"/>
  <c r="D49"/>
  <c r="D50"/>
  <c r="D51"/>
  <c r="D52"/>
  <c r="D53"/>
  <c r="E53"/>
  <c r="D54"/>
  <c r="D55"/>
  <c r="D56"/>
  <c r="D57"/>
  <c r="D58"/>
  <c r="D59"/>
  <c r="D60"/>
  <c r="D61"/>
  <c r="E61"/>
  <c r="D62"/>
  <c r="D63"/>
  <c r="D64"/>
  <c r="D65"/>
  <c r="D66"/>
  <c r="D67"/>
  <c r="D68"/>
  <c r="D69"/>
  <c r="D70"/>
  <c r="D71"/>
  <c r="D72"/>
  <c r="C18"/>
  <c r="C19"/>
  <c r="E19"/>
  <c r="C20"/>
  <c r="E20"/>
  <c r="C21"/>
  <c r="C22"/>
  <c r="E22"/>
  <c r="C23"/>
  <c r="E23"/>
  <c r="C24"/>
  <c r="E24"/>
  <c r="C25"/>
  <c r="C26"/>
  <c r="C27"/>
  <c r="E27"/>
  <c r="C28"/>
  <c r="E28"/>
  <c r="C29"/>
  <c r="C30"/>
  <c r="E30"/>
  <c r="C31"/>
  <c r="E31"/>
  <c r="C32"/>
  <c r="E32"/>
  <c r="C33"/>
  <c r="C34"/>
  <c r="C35"/>
  <c r="E35"/>
  <c r="C36"/>
  <c r="E36"/>
  <c r="C37"/>
  <c r="C38"/>
  <c r="E38"/>
  <c r="C39"/>
  <c r="E39"/>
  <c r="C40"/>
  <c r="E40"/>
  <c r="C41"/>
  <c r="C42"/>
  <c r="C43"/>
  <c r="E43"/>
  <c r="C44"/>
  <c r="E44"/>
  <c r="C45"/>
  <c r="C46"/>
  <c r="E46"/>
  <c r="C47"/>
  <c r="E47"/>
  <c r="C48"/>
  <c r="E48"/>
  <c r="C49"/>
  <c r="C50"/>
  <c r="C51"/>
  <c r="E51"/>
  <c r="C52"/>
  <c r="E52"/>
  <c r="C53"/>
  <c r="C54"/>
  <c r="E54"/>
  <c r="C55"/>
  <c r="E55"/>
  <c r="C56"/>
  <c r="E56"/>
  <c r="C57"/>
  <c r="C58"/>
  <c r="C59"/>
  <c r="E59"/>
  <c r="C60"/>
  <c r="E60"/>
  <c r="C61"/>
  <c r="C62"/>
  <c r="E62"/>
  <c r="C63"/>
  <c r="E63"/>
  <c r="C64"/>
  <c r="E64"/>
  <c r="C65"/>
  <c r="C66"/>
  <c r="C67"/>
  <c r="E67"/>
  <c r="C68"/>
  <c r="E68"/>
  <c r="C69"/>
  <c r="E69"/>
  <c r="C70"/>
  <c r="C71"/>
  <c r="E71"/>
  <c r="C72"/>
  <c r="E72"/>
  <c r="E65"/>
  <c r="E57"/>
  <c r="E49"/>
  <c r="E41"/>
  <c r="E33"/>
  <c r="E25"/>
  <c r="E18"/>
  <c r="E70"/>
  <c r="E66"/>
  <c r="E58"/>
  <c r="E50"/>
  <c r="E42"/>
  <c r="E34"/>
  <c r="E26"/>
  <c r="B4" i="12"/>
  <c r="D3"/>
  <c r="D6"/>
  <c r="E6"/>
  <c r="C6"/>
  <c r="B5"/>
  <c r="D4"/>
  <c r="C4"/>
  <c r="E5"/>
  <c r="E5" i="13"/>
  <c r="D4" i="15" s="1"/>
  <c r="E28" i="13"/>
  <c r="D18" i="15" s="1"/>
  <c r="E29" i="13"/>
  <c r="E30" s="1"/>
  <c r="F18" l="1"/>
  <c r="G18" i="14"/>
  <c r="G33" i="15"/>
  <c r="E29" i="14"/>
  <c r="E25"/>
  <c r="E13"/>
  <c r="G24" i="15"/>
  <c r="G5" i="14"/>
  <c r="F34" i="13"/>
  <c r="F32"/>
  <c r="F30"/>
  <c r="F26"/>
  <c r="F20"/>
  <c r="F8"/>
  <c r="E38" i="17"/>
  <c r="C38"/>
  <c r="E33" i="15"/>
  <c r="M37" i="13"/>
  <c r="O37" s="1"/>
  <c r="M35"/>
  <c r="O35" s="1"/>
  <c r="M33"/>
  <c r="O33" s="1"/>
  <c r="M31"/>
  <c r="O31" s="1"/>
  <c r="M29"/>
  <c r="O29" s="1"/>
  <c r="M27"/>
  <c r="O27" s="1"/>
  <c r="M22"/>
  <c r="O22" s="1"/>
  <c r="M20"/>
  <c r="O20" s="1"/>
  <c r="M18"/>
  <c r="O18" s="1"/>
  <c r="M16"/>
  <c r="O16" s="1"/>
  <c r="M14"/>
  <c r="O14" s="1"/>
  <c r="M12"/>
  <c r="O12" s="1"/>
  <c r="M8"/>
  <c r="O8" s="1"/>
  <c r="M6"/>
  <c r="O6" s="1"/>
  <c r="F6" s="1"/>
  <c r="M4"/>
  <c r="O4" s="1"/>
  <c r="F4" s="1"/>
  <c r="M36"/>
  <c r="O36" s="1"/>
  <c r="M34"/>
  <c r="O34" s="1"/>
  <c r="M32"/>
  <c r="O32" s="1"/>
  <c r="M30"/>
  <c r="O30" s="1"/>
  <c r="M28"/>
  <c r="O28" s="1"/>
  <c r="M26"/>
  <c r="O26" s="1"/>
  <c r="M23"/>
  <c r="O23" s="1"/>
  <c r="M21"/>
  <c r="O21" s="1"/>
  <c r="M19"/>
  <c r="O19" s="1"/>
  <c r="M17"/>
  <c r="O17" s="1"/>
  <c r="M15"/>
  <c r="O15" s="1"/>
  <c r="M13"/>
  <c r="O13" s="1"/>
  <c r="M9"/>
  <c r="O9" s="1"/>
  <c r="M7"/>
  <c r="O7" s="1"/>
  <c r="M5"/>
  <c r="O5" s="1"/>
  <c r="C3" i="17"/>
  <c r="C3" i="14"/>
  <c r="F32"/>
  <c r="F30"/>
  <c r="E7" i="15"/>
  <c r="C8" i="14"/>
  <c r="C8" i="17"/>
  <c r="E3" i="15"/>
  <c r="C4" i="14"/>
  <c r="C4" i="17"/>
  <c r="C34"/>
  <c r="E24" i="15"/>
  <c r="C33" i="14"/>
  <c r="E20" i="15"/>
  <c r="C29" i="14"/>
  <c r="C30" i="17"/>
  <c r="C25" i="14"/>
  <c r="C26" i="17"/>
  <c r="E16" i="15"/>
  <c r="C20" i="14"/>
  <c r="C20" i="17"/>
  <c r="E32" i="15"/>
  <c r="E12"/>
  <c r="C16" i="17"/>
  <c r="C16" i="14"/>
  <c r="C12" i="17"/>
  <c r="E8" i="15"/>
  <c r="C12" i="14"/>
  <c r="C37" i="17"/>
  <c r="C36" i="14"/>
  <c r="E31" i="15"/>
  <c r="C35" i="17"/>
  <c r="E27" i="15"/>
  <c r="C34" i="14"/>
  <c r="C33" i="17"/>
  <c r="E23" i="15"/>
  <c r="C32" i="14"/>
  <c r="C31" i="17"/>
  <c r="E21" i="15"/>
  <c r="C30" i="14"/>
  <c r="C29" i="17"/>
  <c r="E19" i="15"/>
  <c r="C28" i="14"/>
  <c r="C27" i="17"/>
  <c r="E17" i="15"/>
  <c r="C26" i="14"/>
  <c r="C23" i="17"/>
  <c r="E29" i="15"/>
  <c r="C22" i="14"/>
  <c r="C21" i="17"/>
  <c r="E25" i="15"/>
  <c r="C21" i="14"/>
  <c r="E15" i="15"/>
  <c r="C19" i="14"/>
  <c r="C19" i="17"/>
  <c r="E13" i="15"/>
  <c r="C17" i="14"/>
  <c r="C17" i="17"/>
  <c r="C15"/>
  <c r="E11" i="15"/>
  <c r="C15" i="14"/>
  <c r="C13" i="17"/>
  <c r="C13" i="14"/>
  <c r="E9" i="15"/>
  <c r="C9" i="14"/>
  <c r="E26" i="15"/>
  <c r="C9" i="17"/>
  <c r="C7"/>
  <c r="E6" i="15"/>
  <c r="C7" i="14"/>
  <c r="E4" i="15"/>
  <c r="C5" i="17"/>
  <c r="C5" i="14"/>
  <c r="C6" i="17"/>
  <c r="E5" i="15"/>
  <c r="C6" i="14"/>
  <c r="E30" i="15"/>
  <c r="C36" i="17"/>
  <c r="C35" i="14"/>
  <c r="C32" i="17"/>
  <c r="E22" i="15"/>
  <c r="C31" i="14"/>
  <c r="C28" i="17"/>
  <c r="C27" i="14"/>
  <c r="E18" i="15"/>
  <c r="C22" i="17"/>
  <c r="E28" i="15"/>
  <c r="E14"/>
  <c r="C18" i="17"/>
  <c r="C18" i="14"/>
  <c r="C14" i="17"/>
  <c r="E10" i="15"/>
  <c r="C14" i="14"/>
  <c r="E31" i="17"/>
  <c r="G21" i="15"/>
  <c r="E30" i="14"/>
  <c r="E27" i="17"/>
  <c r="E26" i="14"/>
  <c r="E20" i="17"/>
  <c r="G32" i="15"/>
  <c r="E8" i="17"/>
  <c r="E8" i="14"/>
  <c r="E14" i="13"/>
  <c r="E15" s="1"/>
  <c r="E33" i="14"/>
  <c r="G4" i="15"/>
  <c r="G20"/>
  <c r="F18" i="14"/>
  <c r="F16"/>
  <c r="F6"/>
  <c r="F4"/>
  <c r="E5" i="17"/>
  <c r="G26" i="15"/>
  <c r="H22" i="13"/>
  <c r="E22" i="17" s="1"/>
  <c r="H29" i="13"/>
  <c r="E12" i="14"/>
  <c r="E19" i="17"/>
  <c r="E19" i="14"/>
  <c r="G15" i="15"/>
  <c r="G13"/>
  <c r="E17" i="14"/>
  <c r="E17" i="17"/>
  <c r="E32" i="14"/>
  <c r="E18"/>
  <c r="E16"/>
  <c r="G17" i="15"/>
  <c r="G23"/>
  <c r="F28" i="14"/>
  <c r="F14"/>
  <c r="F35"/>
  <c r="G28" i="15"/>
  <c r="E16" i="17"/>
  <c r="E36"/>
  <c r="E35" i="14"/>
  <c r="G30" i="15"/>
  <c r="E31" i="14"/>
  <c r="G22" i="15"/>
  <c r="E15" i="14"/>
  <c r="G11" i="15"/>
  <c r="G29"/>
  <c r="E23" i="17"/>
  <c r="E22" i="14"/>
  <c r="E12" i="17"/>
  <c r="D20" i="15"/>
  <c r="E31" i="13"/>
  <c r="G2" i="15"/>
  <c r="E3" i="14"/>
  <c r="E3" i="17"/>
  <c r="E4" i="14"/>
  <c r="E4" i="17"/>
  <c r="G3" i="15"/>
  <c r="E7" i="17"/>
  <c r="G6" i="15"/>
  <c r="E7" i="14"/>
  <c r="D11" i="15"/>
  <c r="E16" i="13"/>
  <c r="D19" i="15"/>
  <c r="D10"/>
  <c r="E6" i="13"/>
  <c r="G18" i="15"/>
  <c r="G16"/>
  <c r="G14"/>
  <c r="G10"/>
  <c r="G7"/>
  <c r="F3" i="14"/>
  <c r="F7"/>
  <c r="F3" i="17"/>
  <c r="E10"/>
  <c r="E6"/>
  <c r="G5" i="15"/>
  <c r="E6" i="14"/>
  <c r="E20"/>
  <c r="E34"/>
  <c r="E35" i="17"/>
  <c r="E36" i="14"/>
  <c r="G31" i="15" l="1"/>
  <c r="E37" i="17"/>
  <c r="G19" i="15"/>
  <c r="E29" i="17"/>
  <c r="E28" i="14"/>
  <c r="E17" i="13"/>
  <c r="D12" i="15"/>
  <c r="D5"/>
  <c r="E7" i="13"/>
  <c r="D21" i="15"/>
  <c r="E32" i="13"/>
  <c r="D13" i="15" l="1"/>
  <c r="E18" i="13"/>
  <c r="D22" i="15"/>
  <c r="E33" i="13"/>
  <c r="D6" i="15"/>
  <c r="E8" i="13"/>
  <c r="D7" i="15" s="1"/>
  <c r="D23" l="1"/>
  <c r="E34" i="13"/>
  <c r="D24" i="15" s="1"/>
  <c r="E19" i="13"/>
  <c r="D15" i="15" s="1"/>
  <c r="D14"/>
</calcChain>
</file>

<file path=xl/sharedStrings.xml><?xml version="1.0" encoding="utf-8"?>
<sst xmlns="http://schemas.openxmlformats.org/spreadsheetml/2006/main" count="892" uniqueCount="305">
  <si>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</si>
  <si>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</si>
  <si>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</si>
  <si>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</si>
  <si>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</si>
  <si>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</si>
  <si>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</si>
  <si>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</si>
  <si>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</si>
  <si>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</si>
  <si>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</si>
  <si>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</si>
  <si>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</si>
  <si>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</si>
  <si>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</si>
  <si>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</si>
  <si>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</si>
  <si>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</si>
  <si>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</si>
  <si>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</si>
  <si>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</si>
  <si>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</si>
  <si>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</si>
  <si>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</si>
  <si>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</si>
  <si>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</si>
  <si>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</si>
  <si>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</si>
  <si>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</si>
  <si>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</si>
  <si>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</si>
  <si>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</si>
  <si>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</si>
  <si>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</si>
  <si>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</si>
  <si>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</si>
  <si>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</si>
  <si>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</si>
  <si>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</si>
  <si>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</si>
  <si>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</si>
  <si>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</si>
  <si>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</si>
  <si>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</si>
  <si>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</si>
  <si>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</si>
  <si>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</si>
  <si>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</si>
  <si>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</si>
  <si>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</si>
  <si>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</si>
  <si>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</si>
  <si>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</si>
  <si>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</si>
  <si>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</si>
  <si>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</si>
  <si>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</si>
  <si>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</si>
  <si>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</si>
  <si>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</si>
  <si>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</si>
  <si>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</si>
  <si>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</si>
  <si>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</si>
  <si>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</si>
  <si>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</si>
  <si>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</si>
  <si>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</si>
  <si>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</si>
  <si>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</si>
  <si>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</si>
  <si>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</si>
  <si>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</si>
  <si>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</si>
  <si>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</si>
  <si>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</si>
  <si>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</si>
  <si>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</si>
  <si>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</si>
  <si>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</si>
  <si>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</si>
  <si>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</si>
  <si>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</si>
  <si>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</si>
  <si>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</si>
  <si>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</si>
  <si>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</si>
  <si>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</si>
  <si>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</si>
  <si>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</si>
  <si>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</si>
  <si>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</si>
  <si>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</si>
  <si>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</si>
  <si>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</si>
  <si>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</si>
  <si>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</si>
  <si>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</si>
  <si>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</si>
  <si>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</si>
  <si>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</si>
  <si>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</si>
  <si>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</si>
  <si>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</si>
  <si>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</si>
  <si>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</si>
  <si>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</si>
  <si>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</si>
  <si>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</si>
  <si>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</si>
  <si>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</si>
  <si>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</si>
  <si>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</si>
  <si>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</si>
  <si>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</si>
  <si>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</si>
  <si>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</si>
  <si>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</si>
  <si>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</si>
  <si>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</si>
  <si>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</si>
  <si>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</si>
  <si>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</si>
  <si>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</si>
  <si>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</si>
  <si>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</si>
  <si>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</si>
  <si>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</si>
  <si>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</si>
  <si>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</si>
  <si>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</si>
  <si>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</si>
  <si>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</si>
  <si>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</si>
  <si>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</si>
  <si>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</si>
  <si>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</si>
  <si>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</si>
  <si>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</si>
  <si>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</si>
  <si>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</si>
  <si>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</si>
  <si>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</si>
  <si>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</si>
  <si>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</si>
  <si>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</si>
  <si>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</si>
  <si>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</si>
  <si>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</si>
  <si>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</si>
  <si>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</si>
  <si>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</si>
  <si>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</si>
  <si>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</si>
  <si>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</si>
  <si>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</si>
  <si>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</si>
  <si>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</si>
  <si>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</si>
  <si>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</si>
  <si>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</si>
  <si>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</si>
  <si>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</si>
  <si>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</si>
  <si>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</si>
  <si>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</si>
  <si>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</si>
  <si>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บางกะปิ แนวต่อถนนลาดพร้าว ﻿รามคำแหง นวมินทร์ เสรีไทย</t>
  </si>
  <si>
    <t>คลองเจ้าคุณสิงห์ วังทองหลาง</t>
  </si>
  <si>
    <t xml:space="preserve">คลองลาดพร้าว﻿ โชคชัย 4  ถนนลาดพร้าว 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</si>
  <si>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</si>
  <si>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</si>
  <si>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</si>
  <si>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</si>
  <si>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</si>
  <si>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</si>
  <si>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บางชัน นิคมอุตสาหกรรมบางชัน ถ.รามคำแหง﻿﻿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</si>
  <si>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</si>
  <si>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</si>
  <si>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</si>
  <si>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</si>
  <si>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</si>
  <si>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</si>
  <si>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</si>
  <si>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</si>
  <si>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</si>
  <si>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</si>
  <si>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</si>
  <si>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 xml:space="preserve">คลองภาษีเจริญ(ฝั่งเหนือ) หลักสอง หนองแขม﻿ </t>
  </si>
  <si>
    <t>บางน้ำจืด﻿ สมุทรสาคร</t>
  </si>
  <si>
    <t>ถนนกาญจนภิเษก (วงแหวนรอบนอก) ถนนบางแวก﻿﻿﻿﻿﻿</t>
  </si>
  <si>
    <t>คลองทวีวัฒนา บริเวณ﻿ศาลาธรรมสพน์ พุทธมณฑลสาย 4 และสาย 3﻿﻿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</si>
  <si>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</si>
  <si>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</si>
  <si>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</si>
  <si>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</si>
  <si>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</si>
  <si>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</si>
  <si>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</si>
  <si>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</si>
  <si>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</si>
  <si>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</si>
  <si>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คลองพระยาราชมนตรี บางหว้า ถ.เพชรเกษม﻿﻿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</si>
  <si>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</si>
  <si>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</si>
  <si>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</si>
  <si>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</si>
  <si>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</si>
  <si>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</si>
  <si>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</si>
  <si>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</si>
  <si>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 xml:space="preserve">สูงขึ้นเล็กน้อย 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</si>
  <si>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</si>
  <si>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</si>
  <si>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</si>
  <si>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</si>
  <si>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</si>
  <si>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</si>
  <si>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</si>
  <si>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</si>
  <si>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</si>
  <si>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</si>
  <si>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</si>
  <si>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</si>
  <si>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</si>
  <si>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</si>
  <si>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</si>
  <si>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</si>
  <si>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</si>
  <si>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</si>
  <si>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</si>
  <si>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</si>
  <si>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</si>
  <si>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</si>
  <si>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W1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</si>
  <si>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</si>
  <si>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</si>
  <si>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</si>
  <si>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</si>
  <si>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</si>
  <si>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</si>
  <si>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</si>
  <si>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</si>
  <si>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</si>
  <si>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</si>
  <si>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เพิ่มเติม</t>
  </si>
  <si>
    <t>ล้น</t>
  </si>
  <si>
    <t>W23</t>
  </si>
  <si>
    <t>W8</t>
  </si>
  <si>
    <t>ศาลาแดง / ทวีวัฒนา</t>
  </si>
  <si>
    <t>UTM-X</t>
  </si>
  <si>
    <t>UTM-Y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</si>
  <si>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</si>
  <si>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</si>
  <si>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</si>
  <si>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</si>
  <si>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</si>
  <si>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</si>
  <si>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</si>
  <si>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</si>
  <si>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</si>
  <si>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</si>
  <si>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</si>
  <si>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</si>
  <si>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คลองลำชะล่า พื้นที่ ถนนรามอินทราตัดกับถนนนวมินทร์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</si>
  <si>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</si>
  <si>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</si>
  <si>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</si>
  <si>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</si>
  <si>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</si>
  <si>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</si>
  <si>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</si>
  <si>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</si>
  <si>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</si>
  <si>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</si>
  <si>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</si>
  <si>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ถนนศรีนครินทร์ แยกศรีนครินทร์-อ่อนนุช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</si>
  <si>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</si>
  <si>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</si>
  <si>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</si>
  <si>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</si>
  <si>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</si>
  <si>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</si>
  <si>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</si>
  <si>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</si>
  <si>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</si>
  <si>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</si>
  <si>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</si>
  <si>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</si>
  <si>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</si>
  <si>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</si>
  <si>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</si>
  <si>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min area 03.11.2011</t>
  </si>
  <si>
    <t>max area 03.11.2011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</si>
  <si>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</si>
  <si>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</si>
  <si>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</si>
  <si>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</si>
  <si>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</si>
  <si>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</si>
  <si>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</si>
  <si>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min inside level</t>
  </si>
  <si>
    <t>W21</t>
  </si>
  <si>
    <t>คลองบัว</t>
  </si>
  <si>
    <t>อัตราสูงขึ้นของน้ำ</t>
  </si>
</sst>
</file>

<file path=xl/styles.xml><?xml version="1.0" encoding="utf-8"?>
<styleSheet xmlns="http://schemas.openxmlformats.org/spreadsheetml/2006/main">
  <numFmts count="7">
    <numFmt numFmtId="176" formatCode="0000"/>
    <numFmt numFmtId="177" formatCode="0.0"/>
    <numFmt numFmtId="180" formatCode="m/d/yy\ h:mm;@"/>
    <numFmt numFmtId="184" formatCode="[$-107041E]d\ mmm\ yy;@"/>
    <numFmt numFmtId="191" formatCode="ddd\ [$-107041E]d\ mmm;@"/>
    <numFmt numFmtId="193" formatCode="[$-107041E]d\ mmm;@"/>
    <numFmt numFmtId="194" formatCode="ddd[$-107041E];@"/>
  </numFmts>
  <fonts count="48">
    <font>
      <sz val="16"/>
      <name val="AngsanaUPC"/>
      <charset val="222"/>
    </font>
    <font>
      <sz val="16"/>
      <name val="AngsanaUPC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sz val="18"/>
      <color indexed="8"/>
      <name val="Calibri"/>
      <family val="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4">
    <xf numFmtId="0" fontId="0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76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80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84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6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84" fontId="0" fillId="0" borderId="17" xfId="0" applyNumberFormat="1" applyBorder="1"/>
    <xf numFmtId="184" fontId="0" fillId="0" borderId="0" xfId="0" applyNumberFormat="1" applyBorder="1"/>
    <xf numFmtId="0" fontId="0" fillId="0" borderId="0" xfId="0" applyBorder="1"/>
    <xf numFmtId="0" fontId="0" fillId="8" borderId="0" xfId="0" applyFill="1" applyBorder="1"/>
    <xf numFmtId="0" fontId="0" fillId="0" borderId="17" xfId="0" applyBorder="1" applyAlignment="1">
      <alignment horizontal="center"/>
    </xf>
    <xf numFmtId="184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93" fontId="33" fillId="0" borderId="29" xfId="0" applyNumberFormat="1" applyFont="1" applyBorder="1" applyAlignment="1">
      <alignment horizontal="center" wrapText="1"/>
    </xf>
    <xf numFmtId="194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91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84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7" xfId="0" applyFill="1" applyBorder="1"/>
    <xf numFmtId="0" fontId="18" fillId="0" borderId="0" xfId="0" applyFont="1"/>
    <xf numFmtId="0" fontId="40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7" fillId="0" borderId="0" xfId="0" applyFont="1"/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6" fillId="5" borderId="36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0" fontId="18" fillId="0" borderId="0" xfId="0" applyFont="1" applyAlignment="1">
      <alignment wrapText="1"/>
    </xf>
    <xf numFmtId="0" fontId="47" fillId="0" borderId="0" xfId="0" applyFont="1" applyAlignment="1">
      <alignment horizontal="right"/>
    </xf>
    <xf numFmtId="0" fontId="18" fillId="9" borderId="0" xfId="0" applyFont="1" applyFill="1"/>
    <xf numFmtId="0" fontId="47" fillId="9" borderId="0" xfId="0" applyFont="1" applyFill="1"/>
    <xf numFmtId="177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</cellXfs>
  <cellStyles count="4">
    <cellStyle name="Hyperlink" xfId="1" builtinId="8"/>
    <cellStyle name="Normal" xfId="0" builtinId="0"/>
    <cellStyle name="Normal_hilo05" xfId="2"/>
    <cellStyle name="Percent" xfId="3" builtinId="5"/>
  </cellStyles>
  <dxfs count="42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599E-2"/>
          <c:w val="0.87692307692307692"/>
          <c:h val="0.91222570532915359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69631360"/>
        <c:axId val="69641344"/>
      </c:scatterChart>
      <c:valAx>
        <c:axId val="69631360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641344"/>
        <c:crosses val="autoZero"/>
        <c:crossBetween val="midCat"/>
        <c:majorUnit val="7"/>
        <c:minorUnit val="1"/>
      </c:valAx>
      <c:valAx>
        <c:axId val="69641344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099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9631360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06E-2"/>
          <c:w val="0.87692307692307714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70115328"/>
        <c:axId val="70116864"/>
      </c:scatterChart>
      <c:valAx>
        <c:axId val="70115328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116864"/>
        <c:crosses val="autoZero"/>
        <c:crossBetween val="midCat"/>
        <c:majorUnit val="7"/>
        <c:minorUnit val="1"/>
      </c:valAx>
      <c:valAx>
        <c:axId val="70116864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19E-2"/>
              <c:y val="2.194437816485060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0115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584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7"/>
  <sheetViews>
    <sheetView topLeftCell="A14" workbookViewId="0">
      <selection activeCell="G23" sqref="G23"/>
    </sheetView>
  </sheetViews>
  <sheetFormatPr defaultColWidth="9.140625" defaultRowHeight="23.25"/>
  <cols>
    <col min="1" max="1" width="9.140625" customWidth="1"/>
    <col min="2" max="2" width="21" style="155" customWidth="1"/>
    <col min="3" max="3" width="9.28515625" bestFit="1" customWidth="1"/>
    <col min="4" max="4" width="13.28515625" customWidth="1"/>
    <col min="5" max="6" width="9.140625" customWidth="1"/>
    <col min="7" max="7" width="16.28515625" customWidth="1"/>
    <col min="8" max="8" width="42.140625" customWidth="1"/>
  </cols>
  <sheetData>
    <row r="1" spans="1:9">
      <c r="A1" s="151" t="s">
        <v>219</v>
      </c>
      <c r="B1" s="153" t="s">
        <v>97</v>
      </c>
      <c r="C1" s="151" t="s">
        <v>216</v>
      </c>
      <c r="D1" s="151" t="s">
        <v>207</v>
      </c>
      <c r="E1" s="151" t="s">
        <v>208</v>
      </c>
      <c r="F1" s="151" t="s">
        <v>244</v>
      </c>
      <c r="G1" s="151" t="s">
        <v>245</v>
      </c>
    </row>
    <row r="2" spans="1:9">
      <c r="A2" s="182" t="str">
        <f>IF(StationOBS!B2 = "","",StationOBS!B2)</f>
        <v>ด้านเหนือ</v>
      </c>
      <c r="B2" s="182"/>
      <c r="C2" s="182"/>
      <c r="D2" s="182"/>
      <c r="E2" s="182"/>
      <c r="F2" s="182"/>
      <c r="G2" s="182"/>
    </row>
    <row r="3" spans="1:9">
      <c r="A3" s="152" t="str">
        <f>IF(StationOBS!B3 = "","",StationOBS!B3)</f>
        <v>N1</v>
      </c>
      <c r="B3" s="154" t="str">
        <f>IF(StationOBS!C3 = "","",StationOBS!C3)</f>
        <v>บางบัว ถนนพหลโยธิน</v>
      </c>
      <c r="C3" s="152" t="str">
        <f>IFERROR(INDEX(StationOBS!$B$40:$F$45,IF(StationOBS!M3="","",StationOBS!M3),1),"")</f>
        <v/>
      </c>
      <c r="D3" s="152" t="str">
        <f>IFERROR(INDEX(StationOBS!$B$40:$F$45,IF(StationOBS!G3="","",StationOBS!G3),2),"")</f>
        <v>สูงขึ้นต่อเนื่อง</v>
      </c>
      <c r="E3" s="152" t="str">
        <f>IFERROR(INDEX(StationOBS!$B$40:$F$45,IF(StationOBS!H3="","",StationOBS!H3),3),"")</f>
        <v>น้อย</v>
      </c>
      <c r="F3" s="152">
        <f>IF(StationOBS!I3 = "","",StationOBS!I3)</f>
        <v>6.4999999999999947</v>
      </c>
      <c r="G3" s="152">
        <f>IF(StationOBS!O3 = "","",StationOBS!O3)</f>
        <v>2</v>
      </c>
      <c r="I3" s="144" t="s">
        <v>213</v>
      </c>
    </row>
    <row r="4" spans="1:9" ht="116.25">
      <c r="A4" s="152" t="str">
        <f>IF(StationOBS!B4 = "","",StationOBS!B4)</f>
        <v>N2</v>
      </c>
      <c r="B4" s="154" t="str">
        <f>IF(StationOBS!C4 = "","",StationOBS!C4)</f>
        <v>คลองบางซื่อ﻿﻿</v>
      </c>
      <c r="C4" s="152" t="str">
        <f>IFERROR(INDEX(StationOBS!$B$40:$F$45,IF(StationOBS!F4="","",StationOBS!F4),1),"")</f>
        <v>ปกติ</v>
      </c>
      <c r="D4" s="152" t="str">
        <f>IFERROR(INDEX(StationOBS!$B$40:$F$45,IF(StationOBS!G4="","",StationOBS!G4),2),"")</f>
        <v xml:space="preserve">สูงขึ้นเล็กน้อย </v>
      </c>
      <c r="E4" s="152" t="str">
        <f>IFERROR(INDEX(StationOBS!$B$40:$F$45,IF(StationOBS!H4="","",StationOBS!H4),3),"")</f>
        <v>เล็กน้อย</v>
      </c>
      <c r="F4" s="152">
        <f>IF(StationOBS!I4 = "","",StationOBS!I4)</f>
        <v>0</v>
      </c>
      <c r="G4" s="152">
        <f>IF(StationOBS!N4 = "","",StationOBS!N4)</f>
        <v>5</v>
      </c>
      <c r="I4" s="144" t="s">
        <v>214</v>
      </c>
    </row>
    <row r="5" spans="1:9" ht="93">
      <c r="A5" s="152" t="str">
        <f>IF(StationOBS!B5 = "","",StationOBS!B5)</f>
        <v>N3</v>
      </c>
      <c r="B5" s="154" t="str">
        <f>IF(StationOBS!C5 = "","",StationOBS!C5)</f>
        <v xml:space="preserve">คลองลาดพร้าว﻿ โชคชัย 4  ถนนลาดพร้าว </v>
      </c>
      <c r="C5" s="152" t="str">
        <f>IFERROR(INDEX(StationOBS!$B$40:$F$45,IF(StationOBS!F5="","",StationOBS!F5),1),"")</f>
        <v>เสี่ยง</v>
      </c>
      <c r="D5" s="152" t="str">
        <f>IFERROR(INDEX(StationOBS!$B$40:$F$45,IF(StationOBS!G5="","",StationOBS!G5),2),"")</f>
        <v>สูงขึ้นต่อเนื่อง</v>
      </c>
      <c r="E5" s="152" t="str">
        <f>IFERROR(INDEX(StationOBS!$B$40:$F$45,IF(StationOBS!H5="","",StationOBS!H5),3),"")</f>
        <v>น้อย</v>
      </c>
      <c r="F5" s="152">
        <f>IF(StationOBS!I5 = "","",StationOBS!I5)</f>
        <v>7.9999999999999964</v>
      </c>
      <c r="G5" s="152">
        <f>IF(StationOBS!N5 = "","",StationOBS!N5)</f>
        <v>2</v>
      </c>
      <c r="I5" s="144" t="s">
        <v>215</v>
      </c>
    </row>
    <row r="6" spans="1:9" ht="116.25">
      <c r="A6" s="152" t="str">
        <f>IF(StationOBS!B6 = "","",StationOBS!B6)</f>
        <v>N4</v>
      </c>
      <c r="B6" s="154" t="str">
        <f>IF(StationOBS!C6 = "","",StationOBS!C6)</f>
        <v>คลองสามเสน﻿﻿﻿ / สามเสน</v>
      </c>
      <c r="C6" s="152" t="str">
        <f>IFERROR(INDEX(StationOBS!$B$40:$F$45,IF(StationOBS!F6="","",StationOBS!F6),1),"")</f>
        <v>ปกติ</v>
      </c>
      <c r="D6" s="152" t="str">
        <f>IFERROR(INDEX(StationOBS!$B$40:$F$45,IF(StationOBS!G6="","",StationOBS!G6),2),"")</f>
        <v>ทรงตัวต่อเนื่อง</v>
      </c>
      <c r="E6" s="152" t="str">
        <f>IFERROR(INDEX(StationOBS!$B$40:$F$45,IF(StationOBS!H6="","",StationOBS!H6),3),"")</f>
        <v>น้อย</v>
      </c>
      <c r="F6" s="152">
        <f>IF(StationOBS!I6 = "","",StationOBS!I6)</f>
        <v>5.0000000000000044</v>
      </c>
      <c r="G6" s="152">
        <f>IF(StationOBS!N6 = "","",StationOBS!N6)</f>
        <v>5</v>
      </c>
      <c r="I6" s="144" t="s">
        <v>241</v>
      </c>
    </row>
    <row r="7" spans="1:9" ht="46.5">
      <c r="A7" s="152" t="str">
        <f>IF(StationOBS!B7 = "","",StationOBS!B7)</f>
        <v>N5</v>
      </c>
      <c r="B7" s="154" t="str">
        <f>IF(StationOBS!C7 = "","",StationOBS!C7)</f>
        <v>คลองเจ้าคุณสิงห์ วังทองหลาง</v>
      </c>
      <c r="C7" s="152" t="str">
        <f>IFERROR(INDEX(StationOBS!$B$40:$F$45,IF(StationOBS!F7="","",StationOBS!F7),1),"")</f>
        <v>ปกติ</v>
      </c>
      <c r="D7" s="152" t="str">
        <f>IFERROR(INDEX(StationOBS!$B$40:$F$45,IF(StationOBS!G7="","",StationOBS!G7),2),"")</f>
        <v>ทรงตัวต่อเนื่อง</v>
      </c>
      <c r="E7" s="152" t="str">
        <f>IFERROR(INDEX(StationOBS!$B$40:$F$45,IF(StationOBS!H7="","",StationOBS!H7),3),"")</f>
        <v>เล็กน้อย</v>
      </c>
      <c r="F7" s="152">
        <f>IF(StationOBS!I7 = "","",StationOBS!I7)</f>
        <v>0</v>
      </c>
      <c r="G7" s="152">
        <f>IF(StationOBS!N7 = "","",StationOBS!N7)</f>
        <v>1</v>
      </c>
      <c r="I7" s="150" t="s">
        <v>242</v>
      </c>
    </row>
    <row r="8" spans="1:9" ht="69.75">
      <c r="A8" s="152" t="str">
        <f>IF(StationOBS!B8 = "","",StationOBS!B8)</f>
        <v>N6</v>
      </c>
      <c r="B8" s="154" t="str">
        <f>IF(StationOBS!C8 = "","",StationOBS!C8)</f>
        <v>บางกะปิ แนวต่อถนนลาดพร้าว ﻿รามคำแหง นวมินทร์ เสรีไทย</v>
      </c>
      <c r="C8" s="152" t="str">
        <f>IFERROR(INDEX(StationOBS!$B$40:$F$45,IF(StationOBS!F8="","",StationOBS!F8),1),"")</f>
        <v>ปกติ</v>
      </c>
      <c r="D8" s="152" t="str">
        <f>IFERROR(INDEX(StationOBS!$B$40:$F$45,IF(StationOBS!G8="","",StationOBS!G8),2),"")</f>
        <v xml:space="preserve">สูงขึ้นต่อเนื่อง/คงตัวระยะสั้น </v>
      </c>
      <c r="E8" s="152" t="str">
        <f>IFERROR(INDEX(StationOBS!$B$40:$F$45,IF(StationOBS!H8="","",StationOBS!H8),3),"")</f>
        <v>น้อย</v>
      </c>
      <c r="F8" s="152">
        <f>IF(StationOBS!I8 = "","",StationOBS!I8)</f>
        <v>7.0000000000000009</v>
      </c>
      <c r="G8" s="152">
        <f>IF(StationOBS!N8 = "","",StationOBS!N8)</f>
        <v>1</v>
      </c>
    </row>
    <row r="9" spans="1:9">
      <c r="A9" s="152" t="str">
        <f>IF(StationOBS!B9 = "","",StationOBS!B9)</f>
        <v>N7</v>
      </c>
      <c r="B9" s="154" t="str">
        <f>IF(StationOBS!C9 = "","",StationOBS!C9)</f>
        <v>อนุเสารวรีย์ชัยสมรภูมิ</v>
      </c>
      <c r="C9" s="152" t="str">
        <f>IFERROR(INDEX(StationOBS!$B$40:$F$45,IF(StationOBS!F9="","",StationOBS!F9),1),"")</f>
        <v>ปกติ</v>
      </c>
      <c r="D9" s="152" t="str">
        <f>IFERROR(INDEX(StationOBS!$B$40:$F$45,IF(StationOBS!G9="","",StationOBS!G9),2),"")</f>
        <v xml:space="preserve">สูงขึ้นต่อเนื่อง/คงตัวระยะสั้น </v>
      </c>
      <c r="E9" s="152" t="str">
        <f>IFERROR(INDEX(StationOBS!$B$40:$F$45,IF(StationOBS!H9="","",StationOBS!H9),3),"")</f>
        <v>น้อย</v>
      </c>
      <c r="F9" s="152">
        <f>IF(StationOBS!I9 = "","",StationOBS!I9)</f>
        <v>7.0000000000000009</v>
      </c>
      <c r="G9" s="152" t="e">
        <f>IF(StationOBS!#REF! = "","",StationOBS!#REF!)</f>
        <v>#REF!</v>
      </c>
    </row>
    <row r="10" spans="1:9" hidden="1">
      <c r="A10" s="152" t="str">
        <f>IF(StationOBS!B10 = "","",StationOBS!B10)</f>
        <v/>
      </c>
      <c r="B10" s="154" t="str">
        <f>IF(StationOBS!C10 = "","",StationOBS!C10)</f>
        <v/>
      </c>
      <c r="C10" s="152" t="str">
        <f>IFERROR(INDEX(StationOBS!$B$40:$F$45,IF(StationOBS!F10="","",StationOBS!F10),1),"")</f>
        <v/>
      </c>
      <c r="D10" s="152" t="str">
        <f>IFERROR(INDEX(StationOBS!$B$40:$F$45,IF(StationOBS!G10="","",StationOBS!G10),2),"")</f>
        <v/>
      </c>
      <c r="E10" s="152" t="str">
        <f>IFERROR(INDEX(StationOBS!$B$40:$F$45,IF(StationOBS!H10="","",StationOBS!H10),3),"")</f>
        <v/>
      </c>
      <c r="F10" s="152" t="str">
        <f>IF(StationOBS!I10 = "","",StationOBS!I10)</f>
        <v/>
      </c>
      <c r="G10" s="152" t="str">
        <f>IF(StationOBS!N10 = "","",StationOBS!N10)</f>
        <v/>
      </c>
    </row>
    <row r="11" spans="1:9">
      <c r="A11" s="183" t="str">
        <f>IF(StationOBS!B11 = "","",StationOBS!B11)</f>
        <v>ด้านตะวันออก</v>
      </c>
      <c r="B11" s="183"/>
      <c r="C11" s="183"/>
      <c r="D11" s="183"/>
      <c r="E11" s="183"/>
      <c r="F11" s="183"/>
      <c r="G11" s="183"/>
    </row>
    <row r="12" spans="1:9">
      <c r="A12" s="152" t="str">
        <f>IF(StationOBS!B12 = "","",StationOBS!B12)</f>
        <v>E1</v>
      </c>
      <c r="B12" s="154" t="str">
        <f>IF(StationOBS!C12 = "","",StationOBS!C12)</f>
        <v xml:space="preserve"> คลองสามวา﻿</v>
      </c>
      <c r="C12" s="152" t="str">
        <f>IFERROR(INDEX(StationOBS!$B$40:$F$45,IF(StationOBS!F12="","",StationOBS!F12),1),"")</f>
        <v>ล้น</v>
      </c>
      <c r="D12" s="152" t="str">
        <f>IFERROR(INDEX(StationOBS!$B$40:$F$45,IF(StationOBS!G12="","",StationOBS!G12),2),"")</f>
        <v>สูงขึ้นต่อเนื่อง</v>
      </c>
      <c r="E12" s="152" t="str">
        <f>IFERROR(INDEX(StationOBS!$B$40:$F$45,IF(StationOBS!H12="","",StationOBS!H12),3),"")</f>
        <v>น้อย</v>
      </c>
      <c r="F12" s="152">
        <f>IF(StationOBS!I12 = "","",StationOBS!I12)</f>
        <v>8.0000000000000071</v>
      </c>
      <c r="G12" s="152">
        <f>IF(StationOBS!N12 = "","",StationOBS!N12)</f>
        <v>5</v>
      </c>
    </row>
    <row r="13" spans="1:9" ht="69.75">
      <c r="A13" s="152" t="str">
        <f>IF(StationOBS!B13 = "","",StationOBS!B13)</f>
        <v>E2</v>
      </c>
      <c r="B13" s="154" t="str">
        <f>IF(StationOBS!C13 = "","",StationOBS!C13)</f>
        <v>บางชัน นิคมอุตสาหกรรมบางชัน ถ.รามคำแหง﻿﻿</v>
      </c>
      <c r="C13" s="152" t="str">
        <f>IFERROR(INDEX(StationOBS!$B$40:$F$45,IF(StationOBS!F13="","",StationOBS!F13),1),"")</f>
        <v>เสี่ยงมาก</v>
      </c>
      <c r="D13" s="152" t="str">
        <f>IFERROR(INDEX(StationOBS!$B$40:$F$45,IF(StationOBS!G13="","",StationOBS!G13),2),"")</f>
        <v>สูงขึ้นต่อเนื่อง</v>
      </c>
      <c r="E13" s="152" t="str">
        <f>IFERROR(INDEX(StationOBS!$B$40:$F$45,IF(StationOBS!H13="","",StationOBS!H13),3),"")</f>
        <v>น้อย</v>
      </c>
      <c r="F13" s="152">
        <f>IF(StationOBS!I13 = "","",StationOBS!I13)</f>
        <v>5.0000000000000044</v>
      </c>
      <c r="G13" s="152">
        <f>IF(StationOBS!N13 = "","",StationOBS!N13)</f>
        <v>3</v>
      </c>
    </row>
    <row r="14" spans="1:9">
      <c r="A14" s="152" t="str">
        <f>IF(StationOBS!B14 = "","",StationOBS!B14)</f>
        <v>E3</v>
      </c>
      <c r="B14" s="154" t="str">
        <f>IF(StationOBS!C14 = "","",StationOBS!C14)</f>
        <v>มีนบุรี ถ.ประชาร่วมใจ﻿﻿</v>
      </c>
      <c r="C14" s="152" t="str">
        <f>IFERROR(INDEX(StationOBS!$B$40:$F$45,IF(StationOBS!F14="","",StationOBS!F14),1),"")</f>
        <v>เสี่ยง</v>
      </c>
      <c r="D14" s="152" t="str">
        <f>IFERROR(INDEX(StationOBS!$B$40:$F$45,IF(StationOBS!G14="","",StationOBS!G14),2),"")</f>
        <v>สูงขึ้นต่อเนื่อง</v>
      </c>
      <c r="E14" s="152" t="str">
        <f>IFERROR(INDEX(StationOBS!$B$40:$F$45,IF(StationOBS!H14="","",StationOBS!H14),3),"")</f>
        <v>น้อย</v>
      </c>
      <c r="F14" s="152">
        <f>IF(StationOBS!I14 = "","",StationOBS!I14)</f>
        <v>5.0000000000000044</v>
      </c>
      <c r="G14" s="152">
        <f>IF(StationOBS!N14 = "","",StationOBS!N14)</f>
        <v>2</v>
      </c>
    </row>
    <row r="15" spans="1:9">
      <c r="A15" s="152" t="str">
        <f>IF(StationOBS!B15 = "","",StationOBS!B15)</f>
        <v>E4</v>
      </c>
      <c r="B15" s="154" t="str">
        <f>IF(StationOBS!C15 = "","",StationOBS!C15)</f>
        <v>หนองจอก</v>
      </c>
      <c r="C15" s="152" t="str">
        <f>IFERROR(INDEX(StationOBS!$B$40:$F$45,IF(StationOBS!F15="","",StationOBS!F15),1),"")</f>
        <v>เสี่ยงมาก</v>
      </c>
      <c r="D15" s="152" t="str">
        <f>IFERROR(INDEX(StationOBS!$B$40:$F$45,IF(StationOBS!G15="","",StationOBS!G15),2),"")</f>
        <v>สูงขึ้นต่อเนื่อง</v>
      </c>
      <c r="E15" s="152" t="str">
        <f>IFERROR(INDEX(StationOBS!$B$40:$F$45,IF(StationOBS!H15="","",StationOBS!H15),3),"")</f>
        <v>เล็กน้อย</v>
      </c>
      <c r="F15" s="152">
        <f>IF(StationOBS!I15 = "","",StationOBS!I15)</f>
        <v>4.0000000000000036</v>
      </c>
      <c r="G15" s="152">
        <f>IF(StationOBS!N15 = "","",StationOBS!N15)</f>
        <v>3</v>
      </c>
    </row>
    <row r="16" spans="1:9" ht="46.5">
      <c r="A16" s="152" t="str">
        <f>IF(StationOBS!B16 = "","",StationOBS!B16)</f>
        <v>E5</v>
      </c>
      <c r="B16" s="154" t="str">
        <f>IF(StationOBS!C16 = "","",StationOBS!C16)</f>
        <v>ถนนสังฆสันติสุข หนองจอก</v>
      </c>
      <c r="C16" s="152" t="str">
        <f>IFERROR(INDEX(StationOBS!$B$40:$F$45,IF(StationOBS!F16="","",StationOBS!F16),1),"")</f>
        <v>เสี่ยง</v>
      </c>
      <c r="D16" s="152" t="str">
        <f>IFERROR(INDEX(StationOBS!$B$40:$F$45,IF(StationOBS!G16="","",StationOBS!G16),2),"")</f>
        <v>สูงขึ้นต่อเนื่อง</v>
      </c>
      <c r="E16" s="152" t="str">
        <f>IFERROR(INDEX(StationOBS!$B$40:$F$45,IF(StationOBS!H16="","",StationOBS!H16),3),"")</f>
        <v>เล็กน้อย</v>
      </c>
      <c r="F16" s="152">
        <f>IF(StationOBS!I16 = "","",StationOBS!I16)</f>
        <v>1.0000000000000009</v>
      </c>
      <c r="G16" s="152">
        <f>IF(StationOBS!N16 = "","",StationOBS!N16)</f>
        <v>2</v>
      </c>
    </row>
    <row r="17" spans="1:7">
      <c r="A17" s="152" t="str">
        <f>IF(StationOBS!B17 = "","",StationOBS!B17)</f>
        <v>E6</v>
      </c>
      <c r="B17" s="154" t="str">
        <f>IF(StationOBS!C17 = "","",StationOBS!C17)</f>
        <v>ลาดกระบัง</v>
      </c>
      <c r="C17" s="152" t="str">
        <f>IFERROR(INDEX(StationOBS!$B$40:$F$45,IF(StationOBS!F17="","",StationOBS!F17),1),"")</f>
        <v>ปกติ</v>
      </c>
      <c r="D17" s="152" t="str">
        <f>IFERROR(INDEX(StationOBS!$B$40:$F$45,IF(StationOBS!G17="","",StationOBS!G17),2),"")</f>
        <v>สูงขึ้นต่อเนื่อง</v>
      </c>
      <c r="E17" s="152" t="str">
        <f>IFERROR(INDEX(StationOBS!$B$40:$F$45,IF(StationOBS!H17="","",StationOBS!H17),3),"")</f>
        <v>เล็กน้อย</v>
      </c>
      <c r="F17" s="152">
        <f>IF(StationOBS!I17 = "","",StationOBS!I17)</f>
        <v>-1</v>
      </c>
      <c r="G17" s="152">
        <f>IF(StationOBS!N17 = "","",StationOBS!N17)</f>
        <v>1</v>
      </c>
    </row>
    <row r="18" spans="1:7" ht="69.75">
      <c r="A18" s="152" t="str">
        <f>IF(StationOBS!B18 = "","",StationOBS!B18)</f>
        <v>E7</v>
      </c>
      <c r="B18" s="154" t="str">
        <f>IF(StationOBS!C18 = "","",StationOBS!C18)</f>
        <v>บางนา-ศรีนครินทร์</v>
      </c>
      <c r="C18" s="152" t="str">
        <f>IFERROR(INDEX(StationOBS!$B$40:$F$45,IF(StationOBS!F18="","",StationOBS!F18),1),"")</f>
        <v>ปกติ</v>
      </c>
      <c r="D18" s="152" t="str">
        <f>IFERROR(INDEX(StationOBS!$B$40:$F$45,IF(StationOBS!G18="","",StationOBS!G18),2),"")</f>
        <v>ทรงตัวต่อเนื่อง</v>
      </c>
      <c r="E18" s="152" t="str">
        <f>IFERROR(INDEX(StationOBS!$B$40:$F$45,IF(StationOBS!H18="","",StationOBS!H18),3),"")</f>
        <v>เล็กน้อย</v>
      </c>
      <c r="F18" s="152">
        <f>IF(StationOBS!I18 = "","",StationOBS!I18)</f>
        <v>-1</v>
      </c>
      <c r="G18" s="152">
        <f>IF(StationOBS!N18 = "","",StationOBS!N18)</f>
        <v>1</v>
      </c>
    </row>
    <row r="19" spans="1:7">
      <c r="A19" s="152" t="str">
        <f>IF(StationOBS!B19 = "","",StationOBS!B19)</f>
        <v>E8</v>
      </c>
      <c r="B19" s="154" t="str">
        <f>IF(StationOBS!C19 = "","",StationOBS!C19)</f>
        <v>คลองหลวงแพ่ง</v>
      </c>
      <c r="C19" s="152" t="str">
        <f>IFERROR(INDEX(StationOBS!$B$40:$F$45,IF(StationOBS!F19="","",StationOBS!F19),1),"")</f>
        <v>ปกติ</v>
      </c>
      <c r="D19" s="152" t="str">
        <f>IFERROR(INDEX(StationOBS!$B$40:$F$45,IF(StationOBS!G19="","",StationOBS!G19),2),"")</f>
        <v>ทรงตัวระยะสั่น</v>
      </c>
      <c r="E19" s="152" t="str">
        <f>IFERROR(INDEX(StationOBS!$B$40:$F$45,IF(StationOBS!H19="","",StationOBS!H19),3),"")</f>
        <v>เล็กน้อย</v>
      </c>
      <c r="F19" s="152">
        <f>IF(StationOBS!I19 = "","",StationOBS!I19)</f>
        <v>-1</v>
      </c>
      <c r="G19" s="152">
        <f>IF(StationOBS!N19 = "","",StationOBS!N19)</f>
        <v>1</v>
      </c>
    </row>
    <row r="20" spans="1:7" ht="69.75">
      <c r="A20" s="152" t="str">
        <f>IF(StationOBS!B20 = "","",StationOBS!B20)</f>
        <v>E9</v>
      </c>
      <c r="B20" s="154" t="str">
        <f>IF(StationOBS!C20 = "","",StationOBS!C20)</f>
        <v>คลองลำชะล่า พื้นที่ ถนนรามอินทราตัดกับถนนนวมินทร์</v>
      </c>
      <c r="C20" s="152" t="str">
        <f>IFERROR(INDEX(StationOBS!$B$40:$F$45,IF(StationOBS!F20="","",StationOBS!F20),1),"")</f>
        <v>เสี่ยง</v>
      </c>
      <c r="D20" s="152" t="str">
        <f>IFERROR(INDEX(StationOBS!$B$40:$F$45,IF(StationOBS!G20="","",StationOBS!G20),2),"")</f>
        <v>สูงขึ้นต่อเนื่อง</v>
      </c>
      <c r="E20" s="152" t="str">
        <f>IFERROR(INDEX(StationOBS!$B$40:$F$45,IF(StationOBS!H20="","",StationOBS!H20),3),"")</f>
        <v>น้อย</v>
      </c>
      <c r="F20" s="152">
        <f>IF(StationOBS!I20 = "","",StationOBS!I20)</f>
        <v>7.0000000000000062</v>
      </c>
      <c r="G20" s="152">
        <f>IF(StationOBS!N20 = "","",StationOBS!N20)</f>
        <v>2</v>
      </c>
    </row>
    <row r="21" spans="1:7">
      <c r="A21" s="152" t="str">
        <f>IF(StationOBS!B21 = "","",StationOBS!B21)</f>
        <v>E10</v>
      </c>
      <c r="B21" s="154" t="str">
        <f>IF(StationOBS!C21 = "","",StationOBS!C21)</f>
        <v>คลองตัน ถนนเพชรบุรี</v>
      </c>
      <c r="C21" s="152" t="str">
        <f>IFERROR(INDEX(StationOBS!$B$40:$F$45,IF(StationOBS!F21="","",StationOBS!F21),1),"")</f>
        <v>ปกติ</v>
      </c>
      <c r="D21" s="152" t="str">
        <f>IFERROR(INDEX(StationOBS!$B$40:$F$45,IF(StationOBS!G21="","",StationOBS!G21),2),"")</f>
        <v xml:space="preserve">สูงขึ้นต่อเนื่อง/คงตัวระยะสั้น </v>
      </c>
      <c r="E21" s="152" t="str">
        <f>IFERROR(INDEX(StationOBS!$B$40:$F$45,IF(StationOBS!H21="","",StationOBS!H21),3),"")</f>
        <v>น้อย</v>
      </c>
      <c r="F21" s="152">
        <f>IF(StationOBS!I21 = "","",StationOBS!I21)</f>
        <v>8.0000000000000018</v>
      </c>
      <c r="G21" s="152">
        <f>IF(StationOBS!N21 = "","",StationOBS!N21)</f>
        <v>1</v>
      </c>
    </row>
    <row r="22" spans="1:7" ht="46.5">
      <c r="A22" s="152" t="str">
        <f>IF(StationOBS!B22 = "","",StationOBS!B22)</f>
        <v>E11</v>
      </c>
      <c r="B22" s="154" t="str">
        <f>IF(StationOBS!C23 = "","",StationOBS!C23)</f>
        <v>ถนนศรีนครินทร์ แยกศรีนครินทร์-อ่อนนุช</v>
      </c>
      <c r="C22" s="152" t="str">
        <f>IFERROR(INDEX(StationOBS!$B$40:$F$45,IF(StationOBS!F23="","",StationOBS!F23),1),"")</f>
        <v>ปกติ</v>
      </c>
      <c r="D22" s="152" t="str">
        <f>IFERROR(INDEX(StationOBS!$B$40:$F$45,IF(StationOBS!G23="","",StationOBS!G23),2),"")</f>
        <v xml:space="preserve">สูงขึ้นเล็กน้อย </v>
      </c>
      <c r="E22" s="152" t="str">
        <f>IFERROR(INDEX(StationOBS!$B$40:$F$45,IF(StationOBS!H23="","",StationOBS!H23),3),"")</f>
        <v>เล็กน้อย</v>
      </c>
      <c r="F22" s="152">
        <f>IF(StationOBS!I23 = "","",StationOBS!I23)</f>
        <v>4</v>
      </c>
      <c r="G22" s="152">
        <f>IF(StationOBS!N23 = "","",StationOBS!N23)</f>
        <v>1</v>
      </c>
    </row>
    <row r="23" spans="1:7" ht="46.5">
      <c r="A23" s="152" t="str">
        <f>IF(StationOBS!B23 = "","",StationOBS!B23)</f>
        <v>E12</v>
      </c>
      <c r="B23" s="154" t="str">
        <f>IF(StationOBS!C24 = "","",StationOBS!C24)</f>
        <v>พระโขนง</v>
      </c>
      <c r="C23" s="152" t="str">
        <f>IFERROR(INDEX(StationOBS!$B$40:$F$45,IF(StationOBS!F24="","",StationOBS!F24),1),"")</f>
        <v>ปกติ</v>
      </c>
      <c r="D23" s="152" t="str">
        <f>IFERROR(INDEX(StationOBS!$B$40:$F$45,IF(StationOBS!G24="","",StationOBS!G24),2),"")</f>
        <v xml:space="preserve">สูงขึ้นเล็กน้อย </v>
      </c>
      <c r="E23" s="152" t="str">
        <f>IFERROR(INDEX(StationOBS!$B$40:$F$45,IF(StationOBS!H24="","",StationOBS!H24),3),"")</f>
        <v>ปานกลาง</v>
      </c>
      <c r="F23" s="152">
        <f>IF(StationOBS!I24 = "","",StationOBS!I24)</f>
        <v>10.000000000000004</v>
      </c>
      <c r="G23" s="152">
        <f>IF(StationOBS!N24 = "","",StationOBS!N24)</f>
        <v>1</v>
      </c>
    </row>
    <row r="24" spans="1:7">
      <c r="A24" s="183" t="str">
        <f>IF(StationOBS!B25 = "","",StationOBS!B25)</f>
        <v>ด้านตะวันตก</v>
      </c>
      <c r="B24" s="183"/>
      <c r="C24" s="183"/>
      <c r="D24" s="183"/>
      <c r="E24" s="183"/>
      <c r="F24" s="183"/>
      <c r="G24" s="183"/>
    </row>
    <row r="25" spans="1:7" ht="69.75">
      <c r="A25" s="152" t="str">
        <f>IF(StationOBS!B26 = "","",StationOBS!B26)</f>
        <v>W1</v>
      </c>
      <c r="B25" s="154" t="str">
        <f>IF(StationOBS!C26 = "","",StationOBS!C26)</f>
        <v>คลองทวีวัฒนา บริเวณ﻿ศาลาธรรมสพน์ พุทธมณฑลสาย 4 และสาย 3﻿﻿</v>
      </c>
      <c r="C25" s="152" t="str">
        <f>IFERROR(INDEX(StationOBS!$B$40:$F$45,IF(StationOBS!F26="","",StationOBS!F26),1),"")</f>
        <v>ล้น</v>
      </c>
      <c r="D25" s="152" t="str">
        <f>IFERROR(INDEX(StationOBS!$B$40:$F$45,IF(StationOBS!G26="","",StationOBS!G26),2),"")</f>
        <v xml:space="preserve">สูงขึ้นต่อเนื่อง/คงตัวระยะสั้น </v>
      </c>
      <c r="E25" s="152" t="str">
        <f>IFERROR(INDEX(StationOBS!$B$40:$F$45,IF(StationOBS!H26="","",StationOBS!H26),3),"")</f>
        <v>เล็กน้อย</v>
      </c>
      <c r="F25" s="152">
        <f>IF(StationOBS!I26 = "","",StationOBS!I26)</f>
        <v>0</v>
      </c>
      <c r="G25" s="152">
        <f>IF(StationOBS!N26 = "","",StationOBS!N26)</f>
        <v>5</v>
      </c>
    </row>
    <row r="26" spans="1:7">
      <c r="A26" s="152" t="str">
        <f>IF(StationOBS!B27 = "","",StationOBS!B27)</f>
        <v>W2</v>
      </c>
      <c r="B26" s="154" t="str">
        <f>IF(StationOBS!C27 = "","",StationOBS!C27)</f>
        <v>ศาลาแดง / ทวีวัฒนา</v>
      </c>
      <c r="C26" s="152" t="str">
        <f>IFERROR(INDEX(StationOBS!$B$40:$F$45,IF(StationOBS!F27="","",StationOBS!F27),1),"")</f>
        <v>ปริ่มตลิ่ง</v>
      </c>
      <c r="D26" s="152" t="str">
        <f>IFERROR(INDEX(StationOBS!$B$40:$F$45,IF(StationOBS!G27="","",StationOBS!G27),2),"")</f>
        <v>สูงขึ้นต่อเนื่อง</v>
      </c>
      <c r="E26" s="152" t="str">
        <f>IFERROR(INDEX(StationOBS!$B$40:$F$45,IF(StationOBS!H27="","",StationOBS!H27),3),"")</f>
        <v>เล็กน้อย</v>
      </c>
      <c r="F26" s="152">
        <f>IF(StationOBS!I27 = "","",StationOBS!I27)</f>
        <v>0</v>
      </c>
      <c r="G26" s="152">
        <f>IF(StationOBS!N27 = "","",StationOBS!N27)</f>
        <v>4</v>
      </c>
    </row>
    <row r="27" spans="1:7" ht="46.5">
      <c r="A27" s="152" t="str">
        <f>IF(StationOBS!B28 = "","",StationOBS!B28)</f>
        <v>W3</v>
      </c>
      <c r="B27" s="154" t="str">
        <f>IF(StationOBS!C28 = "","",StationOBS!C28)</f>
        <v>คลองพระยาราชมนตรี บางหว้า ถ.เพชรเกษม﻿﻿</v>
      </c>
      <c r="C27" s="152" t="str">
        <f>IFERROR(INDEX(StationOBS!$B$40:$F$45,IF(StationOBS!F28="","",StationOBS!F28),1),"")</f>
        <v>ปกติ</v>
      </c>
      <c r="D27" s="152" t="str">
        <f>IFERROR(INDEX(StationOBS!$B$40:$F$45,IF(StationOBS!G28="","",StationOBS!G28),2),"")</f>
        <v>สูงขึ้นต่อเนื่อง</v>
      </c>
      <c r="E27" s="152" t="str">
        <f>IFERROR(INDEX(StationOBS!$B$40:$F$45,IF(StationOBS!H28="","",StationOBS!H28),3),"")</f>
        <v>สูงมาก</v>
      </c>
      <c r="F27" s="152">
        <f>IF(StationOBS!I28 = "","",StationOBS!I28)</f>
        <v>21.000000000000007</v>
      </c>
      <c r="G27" s="152">
        <f>IF(StationOBS!N28 = "","",StationOBS!N28)</f>
        <v>1</v>
      </c>
    </row>
    <row r="28" spans="1:7" ht="69.75">
      <c r="A28" s="152" t="str">
        <f>IF(StationOBS!B29 = "","",StationOBS!B29)</f>
        <v>W4</v>
      </c>
      <c r="B28" s="154" t="str">
        <f>IF(StationOBS!C29 = "","",StationOBS!C29)</f>
        <v xml:space="preserve">คลองภาษีเจริญ(ฝั่งเหนือ) หลักสอง หนองแขม﻿ </v>
      </c>
      <c r="C28" s="152" t="str">
        <f>IFERROR(INDEX(StationOBS!$B$40:$F$45,IF(StationOBS!F29="","",StationOBS!F29),1),"")</f>
        <v>ปกติ</v>
      </c>
      <c r="D28" s="152" t="str">
        <f>IFERROR(INDEX(StationOBS!$B$40:$F$45,IF(StationOBS!G29="","",StationOBS!G29),2),"")</f>
        <v>สูงขึ้นต่อเนื่อง</v>
      </c>
      <c r="E28" s="152" t="str">
        <f>IFERROR(INDEX(StationOBS!$B$40:$F$45,IF(StationOBS!H29="","",StationOBS!H29),3),"")</f>
        <v>สูงมาก</v>
      </c>
      <c r="F28" s="152">
        <f>IF(StationOBS!I29 = "","",StationOBS!I29)</f>
        <v>24</v>
      </c>
      <c r="G28" s="152">
        <f>IF(StationOBS!N29 = "","",StationOBS!N29)</f>
        <v>1</v>
      </c>
    </row>
    <row r="29" spans="1:7">
      <c r="A29" s="152" t="str">
        <f>IF(StationOBS!B30 = "","",StationOBS!B30)</f>
        <v>W5</v>
      </c>
      <c r="B29" s="154" t="str">
        <f>IF(StationOBS!C30 = "","",StationOBS!C30)</f>
        <v>บางน้ำจืด﻿ สมุทรสาคร</v>
      </c>
      <c r="C29" s="152" t="str">
        <f>IFERROR(INDEX(StationOBS!$B$40:$F$45,IF(StationOBS!F30="","",StationOBS!F30),1),"")</f>
        <v>เสี่ยงมาก</v>
      </c>
      <c r="D29" s="152" t="str">
        <f>IFERROR(INDEX(StationOBS!$B$40:$F$45,IF(StationOBS!G30="","",StationOBS!G30),2),"")</f>
        <v xml:space="preserve">สูงขึ้นเล็กน้อย </v>
      </c>
      <c r="E29" s="152" t="str">
        <f>IFERROR(INDEX(StationOBS!$B$40:$F$45,IF(StationOBS!H30="","",StationOBS!H30),3),"")</f>
        <v>สูง</v>
      </c>
      <c r="F29" s="152">
        <f>IF(StationOBS!I30 = "","",StationOBS!I30)</f>
        <v>18.000000000000004</v>
      </c>
      <c r="G29" s="152">
        <f>IF(StationOBS!N30 = "","",StationOBS!N30)</f>
        <v>3</v>
      </c>
    </row>
    <row r="30" spans="1:7" ht="69.75">
      <c r="A30" s="152" t="str">
        <f>IF(StationOBS!B31 = "","",StationOBS!B31)</f>
        <v>W6</v>
      </c>
      <c r="B30" s="154" t="str">
        <f>IF(StationOBS!C31 = "","",StationOBS!C31)</f>
        <v>ถนนกาญจนภิเษก (วงแหวนรอบนอก) ถนนบางแวก﻿﻿﻿﻿﻿</v>
      </c>
      <c r="C30" s="152" t="str">
        <f>IFERROR(INDEX(StationOBS!$B$40:$F$45,IF(StationOBS!F31="","",StationOBS!F31),1),"")</f>
        <v>ปกติ</v>
      </c>
      <c r="D30" s="152" t="str">
        <f>IFERROR(INDEX(StationOBS!$B$40:$F$45,IF(StationOBS!G31="","",StationOBS!G31),2),"")</f>
        <v xml:space="preserve">สูงขึ้นเล็กน้อย </v>
      </c>
      <c r="E30" s="152" t="str">
        <f>IFERROR(INDEX(StationOBS!$B$40:$F$45,IF(StationOBS!H31="","",StationOBS!H31),3),"")</f>
        <v>เล็กน้อย</v>
      </c>
      <c r="F30" s="152">
        <f>IF(StationOBS!I31 = "","",StationOBS!I31)</f>
        <v>0</v>
      </c>
      <c r="G30" s="152">
        <f>IF(StationOBS!N31 = "","",StationOBS!N31)</f>
        <v>1</v>
      </c>
    </row>
    <row r="31" spans="1:7" ht="46.5">
      <c r="A31" s="152" t="str">
        <f>IF(StationOBS!B32 = "","",StationOBS!B32)</f>
        <v>W7</v>
      </c>
      <c r="B31" s="154" t="str">
        <f>IF(StationOBS!C32 = "","",StationOBS!C32)</f>
        <v>คลองพระยาราชมนตรี บางขุนเทียน﻿</v>
      </c>
      <c r="C31" s="152" t="str">
        <f>IFERROR(INDEX(StationOBS!$B$40:$F$45,IF(StationOBS!F32="","",StationOBS!F32),1),"")</f>
        <v>เสี่ยงมาก</v>
      </c>
      <c r="D31" s="152" t="str">
        <f>IFERROR(INDEX(StationOBS!$B$40:$F$45,IF(StationOBS!G32="","",StationOBS!G32),2),"")</f>
        <v>ทรงตัวระยะสั่น</v>
      </c>
      <c r="E31" s="152" t="str">
        <f>IFERROR(INDEX(StationOBS!$B$40:$F$45,IF(StationOBS!H32="","",StationOBS!H32),3),"")</f>
        <v>เล็กน้อย</v>
      </c>
      <c r="F31" s="152">
        <f>IF(StationOBS!I32 = "","",StationOBS!I32)</f>
        <v>0</v>
      </c>
      <c r="G31" s="152">
        <f>IF(StationOBS!N32 = "","",StationOBS!N32)</f>
        <v>3</v>
      </c>
    </row>
    <row r="32" spans="1:7">
      <c r="A32" s="152" t="str">
        <f>IF(StationOBS!B33 = "","",StationOBS!B33)</f>
        <v>W8</v>
      </c>
      <c r="B32" s="154" t="str">
        <f>IF(StationOBS!C33 = "","",StationOBS!C33)</f>
        <v>แสมดำ</v>
      </c>
      <c r="C32" s="152" t="str">
        <f>IFERROR(INDEX(StationOBS!$B$40:$F$45,IF(StationOBS!F33="","",StationOBS!F33),1),"")</f>
        <v>เสี่ยง</v>
      </c>
      <c r="D32" s="152" t="str">
        <f>IFERROR(INDEX(StationOBS!$B$40:$F$45,IF(StationOBS!G33="","",StationOBS!G33),2),"")</f>
        <v>ทรงตัวระยะสั่น</v>
      </c>
      <c r="E32" s="152" t="str">
        <f>IFERROR(INDEX(StationOBS!$B$40:$F$45,IF(StationOBS!H33="","",StationOBS!H33),3),"")</f>
        <v>สูงมาก</v>
      </c>
      <c r="F32" s="152">
        <f>IF(StationOBS!I33 = "","",StationOBS!I33)</f>
        <v>23</v>
      </c>
      <c r="G32" s="152">
        <f>IF(StationOBS!N33 = "","",StationOBS!N33)</f>
        <v>2</v>
      </c>
    </row>
    <row r="33" spans="1:7" ht="46.5">
      <c r="A33" s="152" t="str">
        <f>IF(StationOBS!B34 = "","",StationOBS!B34)</f>
        <v>W9</v>
      </c>
      <c r="B33" s="154" t="str">
        <f>IF(StationOBS!C34 = "","",StationOBS!C34)</f>
        <v>คลองมอญ วัดปากน้ำ บางเชือกหนัง</v>
      </c>
      <c r="C33" s="152" t="str">
        <f>IFERROR(INDEX(StationOBS!$B$40:$F$45,IF(StationOBS!F34="","",StationOBS!F34),1),"")</f>
        <v>ล้น</v>
      </c>
      <c r="D33" s="152" t="str">
        <f>IFERROR(INDEX(StationOBS!$B$40:$F$45,IF(StationOBS!G34="","",StationOBS!G34),2),"")</f>
        <v>สูงขึ้นต่อเนื่อง</v>
      </c>
      <c r="E33" s="152" t="str">
        <f>IFERROR(INDEX(StationOBS!$B$40:$F$45,IF(StationOBS!H34="","",StationOBS!H34),3),"")</f>
        <v>ปานกลาง</v>
      </c>
      <c r="F33" s="152">
        <f>IF(StationOBS!I34 = "","",StationOBS!I34)</f>
        <v>10.000000000000009</v>
      </c>
      <c r="G33" s="152">
        <f>IF(StationOBS!N34 = "","",StationOBS!N34)</f>
        <v>5</v>
      </c>
    </row>
    <row r="34" spans="1:7">
      <c r="A34" s="152" t="str">
        <f>IF(StationOBS!B35 = "","",StationOBS!B35)</f>
        <v>W10</v>
      </c>
      <c r="B34" s="154" t="str">
        <f>IF(StationOBS!C35 = "","",StationOBS!C35)</f>
        <v>คลองสี่บาท พระราม 2</v>
      </c>
      <c r="C34" s="152" t="str">
        <f>IFERROR(INDEX(StationOBS!$B$40:$F$45,IF(StationOBS!F35="","",StationOBS!F35),1),"")</f>
        <v>ปกติ</v>
      </c>
      <c r="D34" s="152" t="str">
        <f>IFERROR(INDEX(StationOBS!$B$40:$F$45,IF(StationOBS!G35="","",StationOBS!G35),2),"")</f>
        <v>สูงขึ้นต่อเนื่อง</v>
      </c>
      <c r="E34" s="152" t="str">
        <f>IFERROR(INDEX(StationOBS!$B$40:$F$45,IF(StationOBS!H35="","",StationOBS!H35),3),"")</f>
        <v>น้อย</v>
      </c>
      <c r="F34" s="152" t="e">
        <f>IF(StationOBS!#REF! = "","",StationOBS!#REF!)</f>
        <v>#REF!</v>
      </c>
    </row>
    <row r="35" spans="1:7">
      <c r="A35" s="152" t="str">
        <f>IF(StationOBS!B36 = "","",StationOBS!B36)</f>
        <v>W11</v>
      </c>
      <c r="B35" s="154" t="str">
        <f>IF(StationOBS!C36 = "","",StationOBS!C36)</f>
        <v>คลองบางกอกใหญ่</v>
      </c>
      <c r="C35" s="152" t="str">
        <f>IFERROR(INDEX(StationOBS!$B$40:$F$45,IF(StationOBS!F36="","",StationOBS!F36),1),"")</f>
        <v>เสี่ยงมาก</v>
      </c>
      <c r="D35" s="152" t="str">
        <f>IFERROR(INDEX(StationOBS!$B$40:$F$45,IF(StationOBS!G36="","",StationOBS!G36),2),"")</f>
        <v>สูงขึ้นต่อเนื่อง</v>
      </c>
      <c r="E35" s="152" t="str">
        <f>IFERROR(INDEX(StationOBS!$B$40:$F$45,IF(StationOBS!H36="","",StationOBS!H36),3),"")</f>
        <v>สูงมาก</v>
      </c>
      <c r="F35" s="152">
        <f>IF(StationOBS!I36 = "","",StationOBS!I36)</f>
        <v>31.999999999999996</v>
      </c>
    </row>
    <row r="36" spans="1:7" ht="46.5">
      <c r="A36" s="152" t="str">
        <f>IF(StationOBS!B37 = "","",StationOBS!B37)</f>
        <v>W12</v>
      </c>
      <c r="B36" s="154" t="str">
        <f>IF(StationOBS!C37 = "","",StationOBS!C37)</f>
        <v>บางคล้อ คลองบางขุนเทียน</v>
      </c>
      <c r="C36" s="152" t="str">
        <f>IFERROR(INDEX(StationOBS!$B$40:$F$45,IF(StationOBS!F37="","",StationOBS!F37),1),"")</f>
        <v>ปกติ</v>
      </c>
      <c r="D36" s="152" t="str">
        <f>IFERROR(INDEX(StationOBS!$B$40:$F$45,IF(StationOBS!G37="","",StationOBS!G37),2),"")</f>
        <v xml:space="preserve">สูงขึ้นเล็กน้อย </v>
      </c>
      <c r="E36" s="152" t="str">
        <f>IFERROR(INDEX(StationOBS!$B$40:$F$45,IF(StationOBS!H37="","",StationOBS!H37),3),"")</f>
        <v>เล็กน้อย</v>
      </c>
      <c r="F36" s="152">
        <f>IF(StationOBS!I37 = "","",StationOBS!I37)</f>
        <v>1.9999999999999962</v>
      </c>
    </row>
    <row r="37" spans="1:7" ht="46.5">
      <c r="A37" s="152" t="str">
        <f>IF(StationOBS!B38 = "","",StationOBS!B38)</f>
        <v>W13</v>
      </c>
      <c r="B37" s="154" t="str">
        <f>IF(StationOBS!C38 = "","",StationOBS!C38)</f>
        <v>คลองชักพระ ตลิ่งชัน</v>
      </c>
      <c r="C37" s="152" t="str">
        <f>IFERROR(INDEX(StationOBS!$B$40:$F$45,IF(StationOBS!F38="","",StationOBS!F38),1),"")</f>
        <v>ล้น</v>
      </c>
      <c r="D37" s="152" t="str">
        <f>IFERROR(INDEX(StationOBS!$B$40:$F$45,IF(StationOBS!G38="","",StationOBS!G38),2),"")</f>
        <v xml:space="preserve">สูงขึ้นเล็กน้อย </v>
      </c>
      <c r="E37" s="152" t="str">
        <f>IFERROR(INDEX(StationOBS!$B$40:$F$45,IF(StationOBS!H38="","",StationOBS!H38),3),"")</f>
        <v>เล็กน้อย</v>
      </c>
      <c r="F37" s="152">
        <f>IF(StationOBS!I38 = "","",StationOBS!I38)</f>
        <v>4.9999999999999822</v>
      </c>
    </row>
  </sheetData>
  <mergeCells count="3">
    <mergeCell ref="A2:G2"/>
    <mergeCell ref="A11:G11"/>
    <mergeCell ref="A24:G24"/>
  </mergeCells>
  <phoneticPr fontId="0" type="noConversion"/>
  <conditionalFormatting sqref="B4:B10 C3:D10 B9:D9 B25:D37 B12:D23">
    <cfRule type="containsText" dxfId="41" priority="10" operator="containsText" text="ล้น">
      <formula>NOT(ISERROR(SEARCH("ล้น",B3)))</formula>
    </cfRule>
  </conditionalFormatting>
  <conditionalFormatting sqref="E3:E10 E25:E37 E12:E23">
    <cfRule type="containsText" dxfId="40" priority="3" stopIfTrue="1" operator="containsText" text="สูงมาก">
      <formula>NOT(ISERROR(SEARCH("สูงมาก",E3)))</formula>
    </cfRule>
    <cfRule type="containsText" dxfId="39" priority="4" stopIfTrue="1" operator="containsText" text="สูง">
      <formula>NOT(ISERROR(SEARCH("สูง",E3)))</formula>
    </cfRule>
    <cfRule type="containsText" dxfId="38" priority="5" stopIfTrue="1" operator="containsText" text="ปานกลาง">
      <formula>NOT(ISERROR(SEARCH("ปานกลาง",E3)))</formula>
    </cfRule>
  </conditionalFormatting>
  <conditionalFormatting sqref="C3:C10 C25:C37 C12:C23">
    <cfRule type="containsText" dxfId="37" priority="1" stopIfTrue="1" operator="containsText" text="เสี่ยง">
      <formula>NOT(ISERROR(SEARCH("เสี่ยง",C3)))</formula>
    </cfRule>
    <cfRule type="containsText" dxfId="36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1">
    <webPublishItem id="6389" divId="Status WL-v5 - lag more retard_6389" sourceType="range" sourceRef="A1:G33" destinationFile="C:\Dokumente und Einstellungen\Child\Desktop\Flood2011\WebPage Temp\Status WLv9.htm"/>
  </webPublishItems>
</worksheet>
</file>

<file path=xl/worksheets/sheet11.xml><?xml version="1.0" encoding="utf-8"?>
<worksheet xmlns="http://schemas.openxmlformats.org/spreadsheetml/2006/main" xmlns:r="http://schemas.openxmlformats.org/officeDocument/2006/relationships">
  <dimension ref="A1:F39"/>
  <sheetViews>
    <sheetView tabSelected="1" workbookViewId="0">
      <selection activeCell="B5" sqref="B5"/>
    </sheetView>
  </sheetViews>
  <sheetFormatPr defaultColWidth="9.140625" defaultRowHeight="23.25"/>
  <cols>
    <col min="1" max="1" width="4" customWidth="1"/>
    <col min="2" max="2" width="37.7109375" style="155" customWidth="1"/>
    <col min="3" max="3" width="9.28515625" bestFit="1" customWidth="1"/>
    <col min="4" max="5" width="9.140625" customWidth="1"/>
  </cols>
  <sheetData>
    <row r="1" spans="1:6">
      <c r="A1" s="151" t="s">
        <v>219</v>
      </c>
      <c r="B1" s="153" t="s">
        <v>97</v>
      </c>
      <c r="C1" s="151" t="s">
        <v>216</v>
      </c>
      <c r="D1" s="151" t="s">
        <v>304</v>
      </c>
      <c r="E1" s="151" t="s">
        <v>244</v>
      </c>
    </row>
    <row r="2" spans="1:6">
      <c r="A2" s="182" t="str">
        <f>IF(StationOBS!B2 = "","",StationOBS!B2)</f>
        <v>ด้านเหนือ</v>
      </c>
      <c r="B2" s="182"/>
      <c r="C2" s="190"/>
      <c r="D2" s="190"/>
      <c r="E2" s="190"/>
    </row>
    <row r="3" spans="1:6">
      <c r="A3" s="152" t="str">
        <f>IF(StationOBS!B3 = "","",StationOBS!B3)</f>
        <v>N1</v>
      </c>
      <c r="B3" s="154" t="str">
        <f>IF(StationOBS!C3 = "","",StationOBS!C3)</f>
        <v>บางบัว ถนนพหลโยธิน</v>
      </c>
      <c r="C3" s="152" t="str">
        <f>IFERROR(INDEX(StationOBS!$B$40:$F$45,IF(StationOBS!M3="","",StationOBS!M3),1),"")</f>
        <v/>
      </c>
      <c r="D3" s="152" t="str">
        <f>IFERROR(INDEX(StationOBS!$B$40:$F$45,IF(StationOBS!H3="","",StationOBS!H3),3),"")</f>
        <v>น้อย</v>
      </c>
      <c r="E3" s="152">
        <f>IF(StationOBS!I3 = "","",StationOBS!I3)</f>
        <v>6.4999999999999947</v>
      </c>
      <c r="F3" s="144"/>
    </row>
    <row r="4" spans="1:6">
      <c r="A4" s="152" t="str">
        <f>IF(StationOBS!B4 = "","",StationOBS!B4)</f>
        <v>N2</v>
      </c>
      <c r="B4" s="154" t="str">
        <f>IF(StationOBS!C4 = "","",StationOBS!C4)</f>
        <v>คลองบางซื่อ﻿﻿</v>
      </c>
      <c r="C4" s="152" t="str">
        <f>IFERROR(INDEX(StationOBS!$B$40:$F$45,IF(StationOBS!F4="","",StationOBS!F4),1),"")</f>
        <v>ปกติ</v>
      </c>
      <c r="D4" s="152" t="str">
        <f>IFERROR(INDEX(StationOBS!$B$40:$F$45,IF(StationOBS!H4="","",StationOBS!H4),3),"")</f>
        <v>เล็กน้อย</v>
      </c>
      <c r="E4" s="152">
        <f>IF(StationOBS!I4 = "","",StationOBS!I4)</f>
        <v>0</v>
      </c>
      <c r="F4" s="144"/>
    </row>
    <row r="5" spans="1:6" ht="46.5">
      <c r="A5" s="152" t="str">
        <f>IF(StationOBS!B5 = "","",StationOBS!B5)</f>
        <v>N3</v>
      </c>
      <c r="B5" s="154" t="str">
        <f>IF(StationOBS!C5 = "","",StationOBS!C5)</f>
        <v xml:space="preserve">คลองลาดพร้าว﻿ โชคชัย 4  ถนนลาดพร้าว </v>
      </c>
      <c r="C5" s="152" t="str">
        <f>IFERROR(INDEX(StationOBS!$B$40:$F$45,IF(StationOBS!F5="","",StationOBS!F5),1),"")</f>
        <v>เสี่ยง</v>
      </c>
      <c r="D5" s="152" t="str">
        <f>IFERROR(INDEX(StationOBS!$B$40:$F$45,IF(StationOBS!H5="","",StationOBS!H5),3),"")</f>
        <v>น้อย</v>
      </c>
      <c r="E5" s="152">
        <f>IF(StationOBS!I5 = "","",StationOBS!I5)</f>
        <v>7.9999999999999964</v>
      </c>
      <c r="F5" s="144"/>
    </row>
    <row r="6" spans="1:6">
      <c r="A6" s="152" t="str">
        <f>IF(StationOBS!B6 = "","",StationOBS!B6)</f>
        <v>N4</v>
      </c>
      <c r="B6" s="154" t="str">
        <f>IF(StationOBS!C6 = "","",StationOBS!C6)</f>
        <v>คลองสามเสน﻿﻿﻿ / สามเสน</v>
      </c>
      <c r="C6" s="152" t="str">
        <f>IFERROR(INDEX(StationOBS!$B$40:$F$45,IF(StationOBS!F6="","",StationOBS!F6),1),"")</f>
        <v>ปกติ</v>
      </c>
      <c r="D6" s="152" t="str">
        <f>IFERROR(INDEX(StationOBS!$B$40:$F$45,IF(StationOBS!H6="","",StationOBS!H6),3),"")</f>
        <v>น้อย</v>
      </c>
      <c r="E6" s="152">
        <f>IF(StationOBS!I6 = "","",StationOBS!I6)</f>
        <v>5.0000000000000044</v>
      </c>
      <c r="F6" s="144"/>
    </row>
    <row r="7" spans="1:6" ht="46.5">
      <c r="A7" s="152" t="str">
        <f>IF(StationOBS!B7 = "","",StationOBS!B7)</f>
        <v>N5</v>
      </c>
      <c r="B7" s="154" t="str">
        <f>IF(StationOBS!C7 = "","",StationOBS!C7)</f>
        <v>คลองเจ้าคุณสิงห์ วังทองหลาง</v>
      </c>
      <c r="C7" s="152" t="str">
        <f>IFERROR(INDEX(StationOBS!$B$40:$F$45,IF(StationOBS!F7="","",StationOBS!F7),1),"")</f>
        <v>ปกติ</v>
      </c>
      <c r="D7" s="152" t="str">
        <f>IFERROR(INDEX(StationOBS!$B$40:$F$45,IF(StationOBS!H7="","",StationOBS!H7),3),"")</f>
        <v>เล็กน้อย</v>
      </c>
      <c r="E7" s="152">
        <f>IF(StationOBS!I7 = "","",StationOBS!I7)</f>
        <v>0</v>
      </c>
      <c r="F7" s="150"/>
    </row>
    <row r="8" spans="1:6" ht="69.75">
      <c r="A8" s="152" t="str">
        <f>IF(StationOBS!B8 = "","",StationOBS!B8)</f>
        <v>N6</v>
      </c>
      <c r="B8" s="154" t="str">
        <f>IF(StationOBS!C8 = "","",StationOBS!C8)</f>
        <v>บางกะปิ แนวต่อถนนลาดพร้าว ﻿รามคำแหง นวมินทร์ เสรีไทย</v>
      </c>
      <c r="C8" s="152" t="str">
        <f>IFERROR(INDEX(StationOBS!$B$40:$F$45,IF(StationOBS!F8="","",StationOBS!F8),1),"")</f>
        <v>ปกติ</v>
      </c>
      <c r="D8" s="152" t="str">
        <f>IFERROR(INDEX(StationOBS!$B$40:$F$45,IF(StationOBS!H8="","",StationOBS!H8),3),"")</f>
        <v>น้อย</v>
      </c>
      <c r="E8" s="152">
        <f>IF(StationOBS!I8 = "","",StationOBS!I8)</f>
        <v>7.0000000000000009</v>
      </c>
    </row>
    <row r="9" spans="1:6">
      <c r="A9" s="152" t="str">
        <f>IF(StationOBS!B9 = "","",StationOBS!B9)</f>
        <v>N7</v>
      </c>
      <c r="B9" s="154" t="str">
        <f>IF(StationOBS!C9 = "","",StationOBS!C9)</f>
        <v>อนุเสารวรีย์ชัยสมรภูมิ</v>
      </c>
      <c r="C9" s="152" t="str">
        <f>IFERROR(INDEX(StationOBS!$B$40:$F$45,IF(StationOBS!F9="","",StationOBS!F9),1),"")</f>
        <v>ปกติ</v>
      </c>
      <c r="D9" s="152" t="str">
        <f>IFERROR(INDEX(StationOBS!$B$40:$F$45,IF(StationOBS!H9="","",StationOBS!H9),3),"")</f>
        <v>น้อย</v>
      </c>
      <c r="E9" s="152">
        <f>IF(StationOBS!I9 = "","",StationOBS!I9)</f>
        <v>7.0000000000000009</v>
      </c>
    </row>
    <row r="10" spans="1:6" hidden="1">
      <c r="A10" s="152" t="str">
        <f>IF(StationOBS!B10 = "","",StationOBS!B10)</f>
        <v/>
      </c>
      <c r="B10" s="154" t="str">
        <f>IF(StationOBS!C10 = "","",StationOBS!C10)</f>
        <v/>
      </c>
      <c r="C10" s="152" t="str">
        <f>IFERROR(INDEX(StationOBS!$B$40:$F$45,IF(StationOBS!F10="","",StationOBS!F10),1),"")</f>
        <v/>
      </c>
      <c r="D10" s="152" t="str">
        <f>IFERROR(INDEX(StationOBS!$B$40:$F$45,IF(StationOBS!H10="","",StationOBS!H10),3),"")</f>
        <v/>
      </c>
      <c r="E10" s="152" t="str">
        <f>IF(StationOBS!I10 = "","",StationOBS!I10)</f>
        <v/>
      </c>
    </row>
    <row r="11" spans="1:6" ht="23.25" customHeight="1">
      <c r="A11" s="183" t="str">
        <f>IF(StationOBS!B11 = "","",StationOBS!B11)</f>
        <v>ด้านตะวันออก</v>
      </c>
      <c r="B11" s="183"/>
      <c r="C11" s="189"/>
      <c r="D11" s="189"/>
      <c r="E11" s="152" t="str">
        <f>IF(StationOBS!I11 = "","",StationOBS!I11)</f>
        <v/>
      </c>
    </row>
    <row r="12" spans="1:6">
      <c r="A12" s="152" t="str">
        <f>IF(StationOBS!B12 = "","",StationOBS!B12)</f>
        <v>E1</v>
      </c>
      <c r="B12" s="154" t="str">
        <f>IF(StationOBS!C12 = "","",StationOBS!C12)</f>
        <v xml:space="preserve"> คลองสามวา﻿</v>
      </c>
      <c r="C12" s="152" t="str">
        <f>IFERROR(INDEX(StationOBS!$B$40:$F$45,IF(StationOBS!F12="","",StationOBS!F12),1),"")</f>
        <v>ล้น</v>
      </c>
      <c r="D12" s="152" t="str">
        <f>IFERROR(INDEX(StationOBS!$B$40:$F$45,IF(StationOBS!H12="","",StationOBS!H12),3),"")</f>
        <v>น้อย</v>
      </c>
      <c r="E12" s="152">
        <f>IF(StationOBS!I12 = "","",StationOBS!I12)</f>
        <v>8.0000000000000071</v>
      </c>
    </row>
    <row r="13" spans="1:6" ht="69.75">
      <c r="A13" s="152" t="str">
        <f>IF(StationOBS!B13 = "","",StationOBS!B13)</f>
        <v>E2</v>
      </c>
      <c r="B13" s="154" t="str">
        <f>IF(StationOBS!C13 = "","",StationOBS!C13)</f>
        <v>บางชัน นิคมอุตสาหกรรมบางชัน ถ.รามคำแหง﻿﻿</v>
      </c>
      <c r="C13" s="152" t="str">
        <f>IFERROR(INDEX(StationOBS!$B$40:$F$45,IF(StationOBS!F13="","",StationOBS!F13),1),"")</f>
        <v>เสี่ยงมาก</v>
      </c>
      <c r="D13" s="152" t="str">
        <f>IFERROR(INDEX(StationOBS!$B$40:$F$45,IF(StationOBS!H13="","",StationOBS!H13),3),"")</f>
        <v>น้อย</v>
      </c>
      <c r="E13" s="152">
        <f>IF(StationOBS!I13 = "","",StationOBS!I13)</f>
        <v>5.0000000000000044</v>
      </c>
    </row>
    <row r="14" spans="1:6">
      <c r="A14" s="152" t="str">
        <f>IF(StationOBS!B14 = "","",StationOBS!B14)</f>
        <v>E3</v>
      </c>
      <c r="B14" s="154" t="str">
        <f>IF(StationOBS!C14 = "","",StationOBS!C14)</f>
        <v>มีนบุรี ถ.ประชาร่วมใจ﻿﻿</v>
      </c>
      <c r="C14" s="152" t="str">
        <f>IFERROR(INDEX(StationOBS!$B$40:$F$45,IF(StationOBS!F14="","",StationOBS!F14),1),"")</f>
        <v>เสี่ยง</v>
      </c>
      <c r="D14" s="152" t="str">
        <f>IFERROR(INDEX(StationOBS!$B$40:$F$45,IF(StationOBS!H14="","",StationOBS!H14),3),"")</f>
        <v>น้อย</v>
      </c>
      <c r="E14" s="152">
        <f>IF(StationOBS!I14 = "","",StationOBS!I14)</f>
        <v>5.0000000000000044</v>
      </c>
    </row>
    <row r="15" spans="1:6">
      <c r="A15" s="152" t="str">
        <f>IF(StationOBS!B15 = "","",StationOBS!B15)</f>
        <v>E4</v>
      </c>
      <c r="B15" s="154" t="str">
        <f>IF(StationOBS!C15 = "","",StationOBS!C15)</f>
        <v>หนองจอก</v>
      </c>
      <c r="C15" s="152" t="str">
        <f>IFERROR(INDEX(StationOBS!$B$40:$F$45,IF(StationOBS!F15="","",StationOBS!F15),1),"")</f>
        <v>เสี่ยงมาก</v>
      </c>
      <c r="D15" s="152" t="str">
        <f>IFERROR(INDEX(StationOBS!$B$40:$F$45,IF(StationOBS!H15="","",StationOBS!H15),3),"")</f>
        <v>เล็กน้อย</v>
      </c>
      <c r="E15" s="152">
        <f>IF(StationOBS!I15 = "","",StationOBS!I15)</f>
        <v>4.0000000000000036</v>
      </c>
    </row>
    <row r="16" spans="1:6" ht="46.5">
      <c r="A16" s="152" t="str">
        <f>IF(StationOBS!B16 = "","",StationOBS!B16)</f>
        <v>E5</v>
      </c>
      <c r="B16" s="154" t="str">
        <f>IF(StationOBS!C16 = "","",StationOBS!C16)</f>
        <v>ถนนสังฆสันติสุข หนองจอก</v>
      </c>
      <c r="C16" s="152" t="str">
        <f>IFERROR(INDEX(StationOBS!$B$40:$F$45,IF(StationOBS!F16="","",StationOBS!F16),1),"")</f>
        <v>เสี่ยง</v>
      </c>
      <c r="D16" s="152" t="str">
        <f>IFERROR(INDEX(StationOBS!$B$40:$F$45,IF(StationOBS!H16="","",StationOBS!H16),3),"")</f>
        <v>เล็กน้อย</v>
      </c>
      <c r="E16" s="152">
        <f>IF(StationOBS!I16 = "","",StationOBS!I16)</f>
        <v>1.0000000000000009</v>
      </c>
    </row>
    <row r="17" spans="1:5">
      <c r="A17" s="152" t="str">
        <f>IF(StationOBS!B17 = "","",StationOBS!B17)</f>
        <v>E6</v>
      </c>
      <c r="B17" s="154" t="str">
        <f>IF(StationOBS!C17 = "","",StationOBS!C17)</f>
        <v>ลาดกระบัง</v>
      </c>
      <c r="C17" s="152" t="str">
        <f>IFERROR(INDEX(StationOBS!$B$40:$F$45,IF(StationOBS!F17="","",StationOBS!F17),1),"")</f>
        <v>ปกติ</v>
      </c>
      <c r="D17" s="152" t="str">
        <f>IFERROR(INDEX(StationOBS!$B$40:$F$45,IF(StationOBS!H17="","",StationOBS!H17),3),"")</f>
        <v>เล็กน้อย</v>
      </c>
      <c r="E17" s="152">
        <f>IF(StationOBS!I17 = "","",StationOBS!I17)</f>
        <v>-1</v>
      </c>
    </row>
    <row r="18" spans="1:5">
      <c r="A18" s="152" t="str">
        <f>IF(StationOBS!B18 = "","",StationOBS!B18)</f>
        <v>E7</v>
      </c>
      <c r="B18" s="154" t="str">
        <f>IF(StationOBS!C18 = "","",StationOBS!C18)</f>
        <v>บางนา-ศรีนครินทร์</v>
      </c>
      <c r="C18" s="152" t="str">
        <f>IFERROR(INDEX(StationOBS!$B$40:$F$45,IF(StationOBS!F18="","",StationOBS!F18),1),"")</f>
        <v>ปกติ</v>
      </c>
      <c r="D18" s="152" t="str">
        <f>IFERROR(INDEX(StationOBS!$B$40:$F$45,IF(StationOBS!H18="","",StationOBS!H18),3),"")</f>
        <v>เล็กน้อย</v>
      </c>
      <c r="E18" s="152">
        <f>IF(StationOBS!I18 = "","",StationOBS!I18)</f>
        <v>-1</v>
      </c>
    </row>
    <row r="19" spans="1:5">
      <c r="A19" s="152" t="str">
        <f>IF(StationOBS!B19 = "","",StationOBS!B19)</f>
        <v>E8</v>
      </c>
      <c r="B19" s="154" t="str">
        <f>IF(StationOBS!C19 = "","",StationOBS!C19)</f>
        <v>คลองหลวงแพ่ง</v>
      </c>
      <c r="C19" s="152" t="str">
        <f>IFERROR(INDEX(StationOBS!$B$40:$F$45,IF(StationOBS!F19="","",StationOBS!F19),1),"")</f>
        <v>ปกติ</v>
      </c>
      <c r="D19" s="152" t="str">
        <f>IFERROR(INDEX(StationOBS!$B$40:$F$45,IF(StationOBS!H19="","",StationOBS!H19),3),"")</f>
        <v>เล็กน้อย</v>
      </c>
      <c r="E19" s="152">
        <f>IF(StationOBS!I19 = "","",StationOBS!I19)</f>
        <v>-1</v>
      </c>
    </row>
    <row r="20" spans="1:5" ht="69.75">
      <c r="A20" s="152" t="str">
        <f>IF(StationOBS!B20 = "","",StationOBS!B20)</f>
        <v>E9</v>
      </c>
      <c r="B20" s="154" t="str">
        <f>IF(StationOBS!C20 = "","",StationOBS!C20)</f>
        <v>คลองลำชะล่า พื้นที่ ถนนรามอินทราตัดกับถนนนวมินทร์</v>
      </c>
      <c r="C20" s="152" t="str">
        <f>IFERROR(INDEX(StationOBS!$B$40:$F$45,IF(StationOBS!F20="","",StationOBS!F20),1),"")</f>
        <v>เสี่ยง</v>
      </c>
      <c r="D20" s="152" t="str">
        <f>IFERROR(INDEX(StationOBS!$B$40:$F$45,IF(StationOBS!H20="","",StationOBS!H20),3),"")</f>
        <v>น้อย</v>
      </c>
      <c r="E20" s="152">
        <f>IF(StationOBS!I20 = "","",StationOBS!I20)</f>
        <v>7.0000000000000062</v>
      </c>
    </row>
    <row r="21" spans="1:5" ht="46.5">
      <c r="A21" s="152" t="str">
        <f>IF(StationOBS!B21 = "","",StationOBS!B21)</f>
        <v>E10</v>
      </c>
      <c r="B21" s="154" t="str">
        <f>IF(StationOBS!C21 = "","",StationOBS!C21)</f>
        <v>คลองตัน ถนนเพชรบุรี</v>
      </c>
      <c r="C21" s="152" t="str">
        <f>IFERROR(INDEX(StationOBS!$B$40:$F$45,IF(StationOBS!F21="","",StationOBS!F21),1),"")</f>
        <v>ปกติ</v>
      </c>
      <c r="D21" s="152" t="str">
        <f>IFERROR(INDEX(StationOBS!$B$40:$F$45,IF(StationOBS!H21="","",StationOBS!H21),3),"")</f>
        <v>น้อย</v>
      </c>
      <c r="E21" s="152">
        <f>IF(StationOBS!I21 = "","",StationOBS!I21)</f>
        <v>8.0000000000000018</v>
      </c>
    </row>
    <row r="22" spans="1:5" ht="46.5">
      <c r="A22" s="152" t="str">
        <f>IF(StationOBS!B22 = "","",StationOBS!B22)</f>
        <v>E11</v>
      </c>
      <c r="B22" s="154" t="str">
        <f>IF(StationOBS!C22 = "","",StationOBS!C22)</f>
        <v>ถนนอ่อนนุช วัดกระทุ่มเสือปลา</v>
      </c>
      <c r="C22" s="152" t="str">
        <f>IFERROR(INDEX(StationOBS!$B$40:$F$45,IF(StationOBS!F22="","",StationOBS!F22),1),"")</f>
        <v>ปกติ</v>
      </c>
      <c r="D22" s="152" t="str">
        <f>IFERROR(INDEX(StationOBS!$B$40:$F$45,IF(StationOBS!H22="","",StationOBS!H22),3),"")</f>
        <v>เล็กน้อย</v>
      </c>
      <c r="E22" s="152">
        <f>IF(StationOBS!I22 = "","",StationOBS!I22)</f>
        <v>1.0000000000000009</v>
      </c>
    </row>
    <row r="23" spans="1:5" ht="46.5">
      <c r="A23" s="152" t="str">
        <f>IF(StationOBS!B23 = "","",StationOBS!B23)</f>
        <v>E12</v>
      </c>
      <c r="B23" s="154" t="str">
        <f>IF(StationOBS!C23 = "","",StationOBS!C23)</f>
        <v>ถนนศรีนครินทร์ แยกศรีนครินทร์-อ่อนนุช</v>
      </c>
      <c r="C23" s="152" t="str">
        <f>IFERROR(INDEX(StationOBS!$B$40:$F$45,IF(StationOBS!F23="","",StationOBS!F23),1),"")</f>
        <v>ปกติ</v>
      </c>
      <c r="D23" s="152" t="str">
        <f>IFERROR(INDEX(StationOBS!$B$40:$F$45,IF(StationOBS!H23="","",StationOBS!H23),3),"")</f>
        <v>เล็กน้อย</v>
      </c>
      <c r="E23" s="152">
        <f>IF(StationOBS!I23 = "","",StationOBS!I23)</f>
        <v>4</v>
      </c>
    </row>
    <row r="24" spans="1:5" ht="46.5">
      <c r="A24" s="152" t="str">
        <f>IF(StationOBS!B24 = "","",StationOBS!B24)</f>
        <v>E13</v>
      </c>
      <c r="B24" s="154" t="str">
        <f>IF(StationOBS!C24 = "","",StationOBS!C24)</f>
        <v>พระโขนง</v>
      </c>
      <c r="C24" s="152" t="str">
        <f>IFERROR(INDEX(StationOBS!$B$40:$F$45,IF(StationOBS!F24="","",StationOBS!F24),1),"")</f>
        <v>ปกติ</v>
      </c>
      <c r="D24" s="152" t="str">
        <f>IFERROR(INDEX(StationOBS!$B$40:$F$45,IF(StationOBS!H24="","",StationOBS!H24),3),"")</f>
        <v>ปานกลาง</v>
      </c>
      <c r="E24" s="152">
        <f>IF(StationOBS!I24 = "","",StationOBS!I24)</f>
        <v>10.000000000000004</v>
      </c>
    </row>
    <row r="25" spans="1:5" ht="23.25" customHeight="1">
      <c r="A25" s="183" t="str">
        <f>IF(StationOBS!B25 = "","",StationOBS!B25)</f>
        <v>ด้านตะวันตก</v>
      </c>
      <c r="B25" s="183"/>
      <c r="C25" s="189"/>
      <c r="D25" s="189"/>
      <c r="E25" s="152" t="str">
        <f>IF(StationOBS!I25 = "","",StationOBS!I25)</f>
        <v/>
      </c>
    </row>
    <row r="26" spans="1:5" ht="69.75">
      <c r="A26" s="152" t="str">
        <f>IF(StationOBS!B26 = "","",StationOBS!B26)</f>
        <v>W1</v>
      </c>
      <c r="B26" s="154" t="str">
        <f>IF(StationOBS!C26 = "","",StationOBS!C26)</f>
        <v>คลองทวีวัฒนา บริเวณ﻿ศาลาธรรมสพน์ พุทธมณฑลสาย 4 และสาย 3﻿﻿</v>
      </c>
      <c r="C26" s="152" t="str">
        <f>IFERROR(INDEX(StationOBS!$B$40:$F$45,IF(StationOBS!F26="","",StationOBS!F26),1),"")</f>
        <v>ล้น</v>
      </c>
      <c r="D26" s="152" t="str">
        <f>IFERROR(INDEX(StationOBS!$B$40:$F$45,IF(StationOBS!H26="","",StationOBS!H26),3),"")</f>
        <v>เล็กน้อย</v>
      </c>
      <c r="E26" s="152">
        <f>IF(StationOBS!I26 = "","",StationOBS!I26)</f>
        <v>0</v>
      </c>
    </row>
    <row r="27" spans="1:5">
      <c r="A27" s="152" t="str">
        <f>IF(StationOBS!B27 = "","",StationOBS!B27)</f>
        <v>W2</v>
      </c>
      <c r="B27" s="154" t="str">
        <f>IF(StationOBS!C27 = "","",StationOBS!C27)</f>
        <v>ศาลาแดง / ทวีวัฒนา</v>
      </c>
      <c r="C27" s="152" t="str">
        <f>IFERROR(INDEX(StationOBS!$B$40:$F$45,IF(StationOBS!F27="","",StationOBS!F27),1),"")</f>
        <v>ปริ่มตลิ่ง</v>
      </c>
      <c r="D27" s="152" t="str">
        <f>IFERROR(INDEX(StationOBS!$B$40:$F$45,IF(StationOBS!H27="","",StationOBS!H27),3),"")</f>
        <v>เล็กน้อย</v>
      </c>
      <c r="E27" s="152">
        <f>IF(StationOBS!I27 = "","",StationOBS!I27)</f>
        <v>0</v>
      </c>
    </row>
    <row r="28" spans="1:5" ht="46.5">
      <c r="A28" s="152" t="str">
        <f>IF(StationOBS!B28 = "","",StationOBS!B28)</f>
        <v>W3</v>
      </c>
      <c r="B28" s="154" t="str">
        <f>IF(StationOBS!C28 = "","",StationOBS!C28)</f>
        <v>คลองพระยาราชมนตรี บางหว้า ถ.เพชรเกษม﻿﻿</v>
      </c>
      <c r="C28" s="152" t="str">
        <f>IFERROR(INDEX(StationOBS!$B$40:$F$45,IF(StationOBS!F28="","",StationOBS!F28),1),"")</f>
        <v>ปกติ</v>
      </c>
      <c r="D28" s="152" t="str">
        <f>IFERROR(INDEX(StationOBS!$B$40:$F$45,IF(StationOBS!H28="","",StationOBS!H28),3),"")</f>
        <v>สูงมาก</v>
      </c>
      <c r="E28" s="152">
        <f>IF(StationOBS!I28 = "","",StationOBS!I28)</f>
        <v>21.000000000000007</v>
      </c>
    </row>
    <row r="29" spans="1:5" ht="69.75">
      <c r="A29" s="152" t="str">
        <f>IF(StationOBS!B29 = "","",StationOBS!B29)</f>
        <v>W4</v>
      </c>
      <c r="B29" s="154" t="str">
        <f>IF(StationOBS!C29 = "","",StationOBS!C29)</f>
        <v xml:space="preserve">คลองภาษีเจริญ(ฝั่งเหนือ) หลักสอง หนองแขม﻿ </v>
      </c>
      <c r="C29" s="152" t="str">
        <f>IFERROR(INDEX(StationOBS!$B$40:$F$45,IF(StationOBS!F29="","",StationOBS!F29),1),"")</f>
        <v>ปกติ</v>
      </c>
      <c r="D29" s="152" t="str">
        <f>IFERROR(INDEX(StationOBS!$B$40:$F$45,IF(StationOBS!H29="","",StationOBS!H29),3),"")</f>
        <v>สูงมาก</v>
      </c>
      <c r="E29" s="152">
        <f>IF(StationOBS!I29 = "","",StationOBS!I29)</f>
        <v>24</v>
      </c>
    </row>
    <row r="30" spans="1:5">
      <c r="A30" s="152" t="str">
        <f>IF(StationOBS!B30 = "","",StationOBS!B30)</f>
        <v>W5</v>
      </c>
      <c r="B30" s="154" t="str">
        <f>IF(StationOBS!C30 = "","",StationOBS!C30)</f>
        <v>บางน้ำจืด﻿ สมุทรสาคร</v>
      </c>
      <c r="C30" s="152" t="str">
        <f>IFERROR(INDEX(StationOBS!$B$40:$F$45,IF(StationOBS!F30="","",StationOBS!F30),1),"")</f>
        <v>เสี่ยงมาก</v>
      </c>
      <c r="D30" s="152" t="str">
        <f>IFERROR(INDEX(StationOBS!$B$40:$F$45,IF(StationOBS!H30="","",StationOBS!H30),3),"")</f>
        <v>สูง</v>
      </c>
      <c r="E30" s="152">
        <f>IF(StationOBS!I30 = "","",StationOBS!I30)</f>
        <v>18.000000000000004</v>
      </c>
    </row>
    <row r="31" spans="1:5" ht="69.75">
      <c r="A31" s="152" t="str">
        <f>IF(StationOBS!B31 = "","",StationOBS!B31)</f>
        <v>W6</v>
      </c>
      <c r="B31" s="154" t="str">
        <f>IF(StationOBS!C31 = "","",StationOBS!C31)</f>
        <v>ถนนกาญจนภิเษก (วงแหวนรอบนอก) ถนนบางแวก﻿﻿﻿﻿﻿</v>
      </c>
      <c r="C31" s="152" t="str">
        <f>IFERROR(INDEX(StationOBS!$B$40:$F$45,IF(StationOBS!F31="","",StationOBS!F31),1),"")</f>
        <v>ปกติ</v>
      </c>
      <c r="D31" s="152" t="str">
        <f>IFERROR(INDEX(StationOBS!$B$40:$F$45,IF(StationOBS!H31="","",StationOBS!H31),3),"")</f>
        <v>เล็กน้อย</v>
      </c>
      <c r="E31" s="152">
        <f>IF(StationOBS!I31 = "","",StationOBS!I31)</f>
        <v>0</v>
      </c>
    </row>
    <row r="32" spans="1:5" ht="46.5">
      <c r="A32" s="152" t="str">
        <f>IF(StationOBS!B32 = "","",StationOBS!B32)</f>
        <v>W7</v>
      </c>
      <c r="B32" s="154" t="str">
        <f>IF(StationOBS!C32 = "","",StationOBS!C32)</f>
        <v>คลองพระยาราชมนตรี บางขุนเทียน﻿</v>
      </c>
      <c r="C32" s="152" t="str">
        <f>IFERROR(INDEX(StationOBS!$B$40:$F$45,IF(StationOBS!F32="","",StationOBS!F32),1),"")</f>
        <v>เสี่ยงมาก</v>
      </c>
      <c r="D32" s="152" t="str">
        <f>IFERROR(INDEX(StationOBS!$B$40:$F$45,IF(StationOBS!H32="","",StationOBS!H32),3),"")</f>
        <v>เล็กน้อย</v>
      </c>
      <c r="E32" s="152">
        <f>IF(StationOBS!I32 = "","",StationOBS!I32)</f>
        <v>0</v>
      </c>
    </row>
    <row r="33" spans="1:5">
      <c r="A33" s="152" t="str">
        <f>IF(StationOBS!B33 = "","",StationOBS!B33)</f>
        <v>W8</v>
      </c>
      <c r="B33" s="154" t="str">
        <f>IF(StationOBS!C33 = "","",StationOBS!C33)</f>
        <v>แสมดำ</v>
      </c>
      <c r="C33" s="152" t="str">
        <f>IFERROR(INDEX(StationOBS!$B$40:$F$45,IF(StationOBS!F33="","",StationOBS!F33),1),"")</f>
        <v>เสี่ยง</v>
      </c>
      <c r="D33" s="152" t="str">
        <f>IFERROR(INDEX(StationOBS!$B$40:$F$45,IF(StationOBS!H33="","",StationOBS!H33),3),"")</f>
        <v>สูงมาก</v>
      </c>
      <c r="E33" s="152">
        <f>IF(StationOBS!I33 = "","",StationOBS!I33)</f>
        <v>23</v>
      </c>
    </row>
    <row r="34" spans="1:5" ht="46.5">
      <c r="A34" s="152" t="str">
        <f>IF(StationOBS!B34 = "","",StationOBS!B34)</f>
        <v>W9</v>
      </c>
      <c r="B34" s="154" t="str">
        <f>IF(StationOBS!C34 = "","",StationOBS!C34)</f>
        <v>คลองมอญ วัดปากน้ำ บางเชือกหนัง</v>
      </c>
      <c r="C34" s="152" t="str">
        <f>IFERROR(INDEX(StationOBS!$B$40:$F$45,IF(StationOBS!F34="","",StationOBS!F34),1),"")</f>
        <v>ล้น</v>
      </c>
      <c r="D34" s="152" t="str">
        <f>IFERROR(INDEX(StationOBS!$B$40:$F$45,IF(StationOBS!H34="","",StationOBS!H34),3),"")</f>
        <v>ปานกลาง</v>
      </c>
      <c r="E34" s="152">
        <f>IF(StationOBS!I34 = "","",StationOBS!I34)</f>
        <v>10.000000000000009</v>
      </c>
    </row>
    <row r="35" spans="1:5" ht="46.5">
      <c r="A35" s="152" t="str">
        <f>IF(StationOBS!B35 = "","",StationOBS!B35)</f>
        <v>W10</v>
      </c>
      <c r="B35" s="154" t="str">
        <f>IF(StationOBS!C35 = "","",StationOBS!C35)</f>
        <v>คลองสี่บาท พระราม 2</v>
      </c>
      <c r="C35" s="152" t="str">
        <f>IFERROR(INDEX(StationOBS!$B$40:$F$45,IF(StationOBS!F35="","",StationOBS!F35),1),"")</f>
        <v>ปกติ</v>
      </c>
      <c r="D35" s="152" t="str">
        <f>IFERROR(INDEX(StationOBS!$B$40:$F$45,IF(StationOBS!H35="","",StationOBS!H35),3),"")</f>
        <v>น้อย</v>
      </c>
      <c r="E35" s="152">
        <f>IF(StationOBS!I35 = "","",StationOBS!I35)</f>
        <v>7.0000000000000009</v>
      </c>
    </row>
    <row r="36" spans="1:5" ht="46.5">
      <c r="A36" s="152" t="str">
        <f>IF(StationOBS!B36 = "","",StationOBS!B36)</f>
        <v>W11</v>
      </c>
      <c r="B36" s="154" t="str">
        <f>IF(StationOBS!C36 = "","",StationOBS!C36)</f>
        <v>คลองบางกอกใหญ่</v>
      </c>
      <c r="C36" s="152" t="str">
        <f>IFERROR(INDEX(StationOBS!$B$40:$F$45,IF(StationOBS!F36="","",StationOBS!F36),1),"")</f>
        <v>เสี่ยงมาก</v>
      </c>
      <c r="D36" s="152" t="str">
        <f>IFERROR(INDEX(StationOBS!$B$40:$F$45,IF(StationOBS!H36="","",StationOBS!H36),3),"")</f>
        <v>สูงมาก</v>
      </c>
      <c r="E36" s="152">
        <f>IF(StationOBS!I36 = "","",StationOBS!I36)</f>
        <v>31.999999999999996</v>
      </c>
    </row>
    <row r="37" spans="1:5" ht="46.5">
      <c r="A37" s="152" t="str">
        <f>IF(StationOBS!B37 = "","",StationOBS!B37)</f>
        <v>W12</v>
      </c>
      <c r="B37" s="154" t="str">
        <f>IF(StationOBS!C37 = "","",StationOBS!C37)</f>
        <v>บางคล้อ คลองบางขุนเทียน</v>
      </c>
      <c r="C37" s="152" t="str">
        <f>IFERROR(INDEX(StationOBS!$B$40:$F$45,IF(StationOBS!F37="","",StationOBS!F37),1),"")</f>
        <v>ปกติ</v>
      </c>
      <c r="D37" s="152" t="str">
        <f>IFERROR(INDEX(StationOBS!$B$40:$F$45,IF(StationOBS!H37="","",StationOBS!H37),3),"")</f>
        <v>เล็กน้อย</v>
      </c>
      <c r="E37" s="152">
        <f>IF(StationOBS!I37 = "","",StationOBS!I37)</f>
        <v>1.9999999999999962</v>
      </c>
    </row>
    <row r="38" spans="1:5" ht="46.5">
      <c r="A38" s="152" t="str">
        <f>IF(StationOBS!B38 = "","",StationOBS!B38)</f>
        <v>W13</v>
      </c>
      <c r="B38" s="154" t="str">
        <f>IF(StationOBS!C38 = "","",StationOBS!C38)</f>
        <v>คลองชักพระ ตลิ่งชัน</v>
      </c>
      <c r="C38" s="152" t="str">
        <f>IFERROR(INDEX(StationOBS!$B$40:$F$45,IF(StationOBS!F38="","",StationOBS!F38),1),"")</f>
        <v>ล้น</v>
      </c>
      <c r="D38" s="152" t="str">
        <f>IFERROR(INDEX(StationOBS!$B$40:$F$45,IF(StationOBS!H38="","",StationOBS!H38),3),"")</f>
        <v>เล็กน้อย</v>
      </c>
      <c r="E38" s="152">
        <f>IF(StationOBS!I38 = "","",StationOBS!I38)</f>
        <v>4.9999999999999822</v>
      </c>
    </row>
    <row r="39" spans="1:5">
      <c r="E39" s="152"/>
    </row>
  </sheetData>
  <mergeCells count="3">
    <mergeCell ref="A2:B2"/>
    <mergeCell ref="A11:B11"/>
    <mergeCell ref="A25:B25"/>
  </mergeCells>
  <conditionalFormatting sqref="B4:B10 C3:C10 B26:C38 B12:C24">
    <cfRule type="containsText" dxfId="5" priority="6" operator="containsText" text="ล้น">
      <formula>NOT(ISERROR(SEARCH("ล้น",B3)))</formula>
    </cfRule>
  </conditionalFormatting>
  <conditionalFormatting sqref="D3:D10 D26:D38 D12:D24">
    <cfRule type="containsText" dxfId="4" priority="3" stopIfTrue="1" operator="containsText" text="สูงมาก">
      <formula>NOT(ISERROR(SEARCH("สูงมาก",D3)))</formula>
    </cfRule>
    <cfRule type="containsText" dxfId="3" priority="4" stopIfTrue="1" operator="containsText" text="สูง">
      <formula>NOT(ISERROR(SEARCH("สูง",D3)))</formula>
    </cfRule>
    <cfRule type="containsText" dxfId="2" priority="5" stopIfTrue="1" operator="containsText" text="ปานกลาง">
      <formula>NOT(ISERROR(SEARCH("ปานกลาง",D3)))</formula>
    </cfRule>
  </conditionalFormatting>
  <conditionalFormatting sqref="C3:C10 C26:C38 C12:C24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G38" sqref="A1:G38"/>
    </sheetView>
  </sheetViews>
  <sheetFormatPr defaultColWidth="9.140625" defaultRowHeight="23.25"/>
  <cols>
    <col min="1" max="1" width="4" customWidth="1"/>
    <col min="2" max="2" width="20.28515625" style="155" bestFit="1" customWidth="1"/>
    <col min="3" max="3" width="9.28515625" bestFit="1" customWidth="1"/>
    <col min="4" max="4" width="13.28515625" customWidth="1"/>
    <col min="5" max="6" width="9.140625" customWidth="1"/>
    <col min="7" max="7" width="10" customWidth="1"/>
  </cols>
  <sheetData>
    <row r="1" spans="1:8" ht="46.5">
      <c r="A1" s="151" t="s">
        <v>219</v>
      </c>
      <c r="B1" s="153" t="s">
        <v>97</v>
      </c>
      <c r="C1" s="151" t="s">
        <v>216</v>
      </c>
      <c r="D1" s="151" t="s">
        <v>207</v>
      </c>
      <c r="E1" s="151" t="s">
        <v>208</v>
      </c>
      <c r="F1" s="151" t="s">
        <v>244</v>
      </c>
      <c r="G1" s="191" t="s">
        <v>294</v>
      </c>
    </row>
    <row r="2" spans="1:8">
      <c r="A2" s="182" t="str">
        <f>IF(StationOBS!B2 = "","",StationOBS!B2)</f>
        <v>ด้านเหนือ</v>
      </c>
      <c r="B2" s="182"/>
      <c r="C2" s="190"/>
      <c r="D2" s="190"/>
      <c r="E2" s="190"/>
      <c r="F2" s="190"/>
    </row>
    <row r="3" spans="1:8">
      <c r="A3" s="152" t="str">
        <f>IF(StationOBS!B3 = "","",StationOBS!B3)</f>
        <v>N1</v>
      </c>
      <c r="B3" s="154" t="str">
        <f>IF(StationOBS!C3 = "","",StationOBS!C3)</f>
        <v>บางบัว ถนนพหลโยธิน</v>
      </c>
      <c r="C3" s="152" t="str">
        <f>IFERROR(INDEX(StationOBS!$B$40:$F$45,IF(StationOBS!M3="","",StationOBS!M3),1),"")</f>
        <v/>
      </c>
      <c r="D3" s="152" t="str">
        <f>IFERROR(INDEX(StationOBS!$B$40:$F$45,IF(StationOBS!G3="","",StationOBS!G3),2),"")</f>
        <v>สูงขึ้นต่อเนื่อง</v>
      </c>
      <c r="E3" s="152" t="str">
        <f>IFERROR(INDEX(StationOBS!$B$40:$F$45,IF(StationOBS!H3="","",StationOBS!H3),3),"")</f>
        <v>น้อย</v>
      </c>
      <c r="F3" s="152">
        <f>IF(StationOBS!I3 = "","",StationOBS!I3)</f>
        <v>6.4999999999999947</v>
      </c>
      <c r="G3" s="152" t="str">
        <f>IF(StationOBS!J3 = "","",StationOBS!J3)</f>
        <v/>
      </c>
      <c r="H3" s="144"/>
    </row>
    <row r="4" spans="1:8">
      <c r="A4" s="152" t="str">
        <f>IF(StationOBS!B4 = "","",StationOBS!B4)</f>
        <v>N2</v>
      </c>
      <c r="B4" s="154" t="str">
        <f>IF(StationOBS!C4 = "","",StationOBS!C4)</f>
        <v>คลองบางซื่อ﻿﻿</v>
      </c>
      <c r="C4" s="152" t="str">
        <f>IFERROR(INDEX(StationOBS!$B$40:$F$45,IF(StationOBS!F4="","",StationOBS!F4),1),"")</f>
        <v>ปกติ</v>
      </c>
      <c r="D4" s="152" t="str">
        <f>IFERROR(INDEX(StationOBS!$B$40:$F$45,IF(StationOBS!G4="","",StationOBS!G4),2),"")</f>
        <v xml:space="preserve">สูงขึ้นเล็กน้อย </v>
      </c>
      <c r="E4" s="152" t="str">
        <f>IFERROR(INDEX(StationOBS!$B$40:$F$45,IF(StationOBS!H4="","",StationOBS!H4),3),"")</f>
        <v>เล็กน้อย</v>
      </c>
      <c r="F4" s="152">
        <f>IF(StationOBS!I4 = "","",StationOBS!I4)</f>
        <v>0</v>
      </c>
      <c r="G4" s="152">
        <f>IF(StationOBS!J4 = "","",StationOBS!J4)</f>
        <v>10</v>
      </c>
      <c r="H4" s="144"/>
    </row>
    <row r="5" spans="1:8" ht="46.5">
      <c r="A5" s="152" t="str">
        <f>IF(StationOBS!B5 = "","",StationOBS!B5)</f>
        <v>N3</v>
      </c>
      <c r="B5" s="154" t="str">
        <f>IF(StationOBS!C5 = "","",StationOBS!C5)</f>
        <v xml:space="preserve">คลองลาดพร้าว﻿ โชคชัย 4  ถนนลาดพร้าว </v>
      </c>
      <c r="C5" s="152" t="str">
        <f>IFERROR(INDEX(StationOBS!$B$40:$F$45,IF(StationOBS!F5="","",StationOBS!F5),1),"")</f>
        <v>เสี่ยง</v>
      </c>
      <c r="D5" s="152" t="str">
        <f>IFERROR(INDEX(StationOBS!$B$40:$F$45,IF(StationOBS!G5="","",StationOBS!G5),2),"")</f>
        <v>สูงขึ้นต่อเนื่อง</v>
      </c>
      <c r="E5" s="152" t="str">
        <f>IFERROR(INDEX(StationOBS!$B$40:$F$45,IF(StationOBS!H5="","",StationOBS!H5),3),"")</f>
        <v>น้อย</v>
      </c>
      <c r="F5" s="152">
        <f>IF(StationOBS!I5 = "","",StationOBS!I5)</f>
        <v>7.9999999999999964</v>
      </c>
      <c r="G5" s="152" t="str">
        <f>IF(StationOBS!J5 = "","",StationOBS!J5)</f>
        <v/>
      </c>
      <c r="H5" s="144"/>
    </row>
    <row r="6" spans="1:8">
      <c r="A6" s="152" t="str">
        <f>IF(StationOBS!B6 = "","",StationOBS!B6)</f>
        <v>N4</v>
      </c>
      <c r="B6" s="154" t="str">
        <f>IF(StationOBS!C6 = "","",StationOBS!C6)</f>
        <v>คลองสามเสน﻿﻿﻿ / สามเสน</v>
      </c>
      <c r="C6" s="152" t="str">
        <f>IFERROR(INDEX(StationOBS!$B$40:$F$45,IF(StationOBS!F6="","",StationOBS!F6),1),"")</f>
        <v>ปกติ</v>
      </c>
      <c r="D6" s="152" t="str">
        <f>IFERROR(INDEX(StationOBS!$B$40:$F$45,IF(StationOBS!G6="","",StationOBS!G6),2),"")</f>
        <v>ทรงตัวต่อเนื่อง</v>
      </c>
      <c r="E6" s="152" t="str">
        <f>IFERROR(INDEX(StationOBS!$B$40:$F$45,IF(StationOBS!H6="","",StationOBS!H6),3),"")</f>
        <v>น้อย</v>
      </c>
      <c r="F6" s="152">
        <f>IF(StationOBS!I6 = "","",StationOBS!I6)</f>
        <v>5.0000000000000044</v>
      </c>
      <c r="G6" s="152">
        <f>IF(StationOBS!J6 = "","",StationOBS!J6)</f>
        <v>50</v>
      </c>
      <c r="H6" s="144"/>
    </row>
    <row r="7" spans="1:8" ht="46.5">
      <c r="A7" s="152" t="str">
        <f>IF(StationOBS!B7 = "","",StationOBS!B7)</f>
        <v>N5</v>
      </c>
      <c r="B7" s="154" t="str">
        <f>IF(StationOBS!C7 = "","",StationOBS!C7)</f>
        <v>คลองเจ้าคุณสิงห์ วังทองหลาง</v>
      </c>
      <c r="C7" s="152" t="str">
        <f>IFERROR(INDEX(StationOBS!$B$40:$F$45,IF(StationOBS!F7="","",StationOBS!F7),1),"")</f>
        <v>ปกติ</v>
      </c>
      <c r="D7" s="152" t="str">
        <f>IFERROR(INDEX(StationOBS!$B$40:$F$45,IF(StationOBS!G7="","",StationOBS!G7),2),"")</f>
        <v>ทรงตัวต่อเนื่อง</v>
      </c>
      <c r="E7" s="152" t="str">
        <f>IFERROR(INDEX(StationOBS!$B$40:$F$45,IF(StationOBS!H7="","",StationOBS!H7),3),"")</f>
        <v>เล็กน้อย</v>
      </c>
      <c r="F7" s="152">
        <f>IF(StationOBS!I7 = "","",StationOBS!I7)</f>
        <v>0</v>
      </c>
      <c r="G7" s="152" t="str">
        <f>IF(StationOBS!J7 = "","",StationOBS!J7)</f>
        <v>เล็กน้อย</v>
      </c>
      <c r="H7" s="150"/>
    </row>
    <row r="8" spans="1:8" ht="69.75">
      <c r="A8" s="152" t="str">
        <f>IF(StationOBS!B8 = "","",StationOBS!B8)</f>
        <v>N6</v>
      </c>
      <c r="B8" s="154" t="str">
        <f>IF(StationOBS!C8 = "","",StationOBS!C8)</f>
        <v>บางกะปิ แนวต่อถนนลาดพร้าว ﻿รามคำแหง นวมินทร์ เสรีไทย</v>
      </c>
      <c r="C8" s="152" t="str">
        <f>IFERROR(INDEX(StationOBS!$B$40:$F$45,IF(StationOBS!F8="","",StationOBS!F8),1),"")</f>
        <v>ปกติ</v>
      </c>
      <c r="D8" s="152" t="str">
        <f>IFERROR(INDEX(StationOBS!$B$40:$F$45,IF(StationOBS!G8="","",StationOBS!G8),2),"")</f>
        <v xml:space="preserve">สูงขึ้นต่อเนื่อง/คงตัวระยะสั้น </v>
      </c>
      <c r="E8" s="152" t="str">
        <f>IFERROR(INDEX(StationOBS!$B$40:$F$45,IF(StationOBS!H8="","",StationOBS!H8),3),"")</f>
        <v>น้อย</v>
      </c>
      <c r="F8" s="152">
        <f>IF(StationOBS!I8 = "","",StationOBS!I8)</f>
        <v>7.0000000000000009</v>
      </c>
      <c r="G8" s="152" t="str">
        <f>IF(StationOBS!J8 = "","",StationOBS!J8)</f>
        <v>เล็กน้อย</v>
      </c>
    </row>
    <row r="9" spans="1:8" ht="69.75">
      <c r="A9" s="152" t="str">
        <f>IF(StationOBS!B9 = "","",StationOBS!B9)</f>
        <v>N7</v>
      </c>
      <c r="B9" s="154" t="str">
        <f>IF(StationOBS!C9 = "","",StationOBS!C9)</f>
        <v>อนุเสารวรีย์ชัยสมรภูมิ</v>
      </c>
      <c r="C9" s="152" t="str">
        <f>IFERROR(INDEX(StationOBS!$B$40:$F$45,IF(StationOBS!F9="","",StationOBS!F9),1),"")</f>
        <v>ปกติ</v>
      </c>
      <c r="D9" s="152" t="str">
        <f>IFERROR(INDEX(StationOBS!$B$40:$F$45,IF(StationOBS!G9="","",StationOBS!G9),2),"")</f>
        <v xml:space="preserve">สูงขึ้นต่อเนื่อง/คงตัวระยะสั้น </v>
      </c>
      <c r="E9" s="152" t="str">
        <f>IFERROR(INDEX(StationOBS!$B$40:$F$45,IF(StationOBS!H9="","",StationOBS!H9),3),"")</f>
        <v>น้อย</v>
      </c>
      <c r="F9" s="152">
        <f>IF(StationOBS!I9 = "","",StationOBS!I9)</f>
        <v>7.0000000000000009</v>
      </c>
      <c r="G9" s="152" t="str">
        <f>IF(StationOBS!J9 = "","",StationOBS!J9)</f>
        <v/>
      </c>
    </row>
    <row r="10" spans="1:8" hidden="1">
      <c r="A10" s="152" t="str">
        <f>IF(StationOBS!B10 = "","",StationOBS!B10)</f>
        <v/>
      </c>
      <c r="B10" s="154" t="str">
        <f>IF(StationOBS!C10 = "","",StationOBS!C10)</f>
        <v/>
      </c>
      <c r="C10" s="152" t="str">
        <f>IFERROR(INDEX(StationOBS!$B$40:$F$45,IF(StationOBS!F10="","",StationOBS!F10),1),"")</f>
        <v/>
      </c>
      <c r="D10" s="152" t="str">
        <f>IFERROR(INDEX(StationOBS!$B$40:$F$45,IF(StationOBS!G10="","",StationOBS!G10),2),"")</f>
        <v/>
      </c>
      <c r="E10" s="152" t="str">
        <f>IFERROR(INDEX(StationOBS!$B$40:$F$45,IF(StationOBS!H10="","",StationOBS!H10),3),"")</f>
        <v/>
      </c>
      <c r="F10" s="152" t="str">
        <f>IF(StationOBS!I10 = "","",StationOBS!I10)</f>
        <v/>
      </c>
      <c r="G10" s="152" t="str">
        <f>IF(StationOBS!J10 = "","",StationOBS!J10)</f>
        <v/>
      </c>
    </row>
    <row r="11" spans="1:8" ht="23.25" customHeight="1">
      <c r="A11" s="183" t="str">
        <f>IF(StationOBS!B11 = "","",StationOBS!B11)</f>
        <v>ด้านตะวันออก</v>
      </c>
      <c r="B11" s="183"/>
      <c r="C11" s="189"/>
      <c r="D11" s="189"/>
      <c r="E11" s="189"/>
      <c r="F11" s="152" t="str">
        <f>IF(StationOBS!I11 = "","",StationOBS!I11)</f>
        <v/>
      </c>
      <c r="G11" s="152" t="str">
        <f>IF(StationOBS!J11 = "","",StationOBS!J11)</f>
        <v/>
      </c>
    </row>
    <row r="12" spans="1:8">
      <c r="A12" s="152" t="str">
        <f>IF(StationOBS!B12 = "","",StationOBS!B12)</f>
        <v>E1</v>
      </c>
      <c r="B12" s="154" t="str">
        <f>IF(StationOBS!C12 = "","",StationOBS!C12)</f>
        <v xml:space="preserve"> คลองสามวา﻿</v>
      </c>
      <c r="C12" s="152" t="str">
        <f>IFERROR(INDEX(StationOBS!$B$40:$F$45,IF(StationOBS!F12="","",StationOBS!F12),1),"")</f>
        <v>ล้น</v>
      </c>
      <c r="D12" s="152" t="str">
        <f>IFERROR(INDEX(StationOBS!$B$40:$F$45,IF(StationOBS!G12="","",StationOBS!G12),2),"")</f>
        <v>สูงขึ้นต่อเนื่อง</v>
      </c>
      <c r="E12" s="152" t="str">
        <f>IFERROR(INDEX(StationOBS!$B$40:$F$45,IF(StationOBS!H12="","",StationOBS!H12),3),"")</f>
        <v>น้อย</v>
      </c>
      <c r="F12" s="152">
        <f>IF(StationOBS!I12 = "","",StationOBS!I12)</f>
        <v>8.0000000000000071</v>
      </c>
      <c r="G12" s="152" t="str">
        <f>IF(StationOBS!J12 = "","",StationOBS!J12)</f>
        <v/>
      </c>
    </row>
    <row r="13" spans="1:8" ht="69.75">
      <c r="A13" s="152" t="str">
        <f>IF(StationOBS!B13 = "","",StationOBS!B13)</f>
        <v>E2</v>
      </c>
      <c r="B13" s="154" t="str">
        <f>IF(StationOBS!C13 = "","",StationOBS!C13)</f>
        <v>บางชัน นิคมอุตสาหกรรมบางชัน ถ.รามคำแหง﻿﻿</v>
      </c>
      <c r="C13" s="152" t="str">
        <f>IFERROR(INDEX(StationOBS!$B$40:$F$45,IF(StationOBS!F13="","",StationOBS!F13),1),"")</f>
        <v>เสี่ยงมาก</v>
      </c>
      <c r="D13" s="152" t="str">
        <f>IFERROR(INDEX(StationOBS!$B$40:$F$45,IF(StationOBS!G13="","",StationOBS!G13),2),"")</f>
        <v>สูงขึ้นต่อเนื่อง</v>
      </c>
      <c r="E13" s="152" t="str">
        <f>IFERROR(INDEX(StationOBS!$B$40:$F$45,IF(StationOBS!H13="","",StationOBS!H13),3),"")</f>
        <v>น้อย</v>
      </c>
      <c r="F13" s="152">
        <f>IF(StationOBS!I13 = "","",StationOBS!I13)</f>
        <v>5.0000000000000044</v>
      </c>
      <c r="G13" s="152" t="str">
        <f>IF(StationOBS!J13 = "","",StationOBS!J13)</f>
        <v/>
      </c>
    </row>
    <row r="14" spans="1:8">
      <c r="A14" s="152" t="str">
        <f>IF(StationOBS!B14 = "","",StationOBS!B14)</f>
        <v>E3</v>
      </c>
      <c r="B14" s="154" t="str">
        <f>IF(StationOBS!C14 = "","",StationOBS!C14)</f>
        <v>มีนบุรี ถ.ประชาร่วมใจ﻿﻿</v>
      </c>
      <c r="C14" s="152" t="str">
        <f>IFERROR(INDEX(StationOBS!$B$40:$F$45,IF(StationOBS!F14="","",StationOBS!F14),1),"")</f>
        <v>เสี่ยง</v>
      </c>
      <c r="D14" s="152" t="str">
        <f>IFERROR(INDEX(StationOBS!$B$40:$F$45,IF(StationOBS!G14="","",StationOBS!G14),2),"")</f>
        <v>สูงขึ้นต่อเนื่อง</v>
      </c>
      <c r="E14" s="152" t="str">
        <f>IFERROR(INDEX(StationOBS!$B$40:$F$45,IF(StationOBS!H14="","",StationOBS!H14),3),"")</f>
        <v>น้อย</v>
      </c>
      <c r="F14" s="152">
        <f>IF(StationOBS!I14 = "","",StationOBS!I14)</f>
        <v>5.0000000000000044</v>
      </c>
      <c r="G14" s="152" t="str">
        <f>IF(StationOBS!J14 = "","",StationOBS!J14)</f>
        <v/>
      </c>
    </row>
    <row r="15" spans="1:8">
      <c r="A15" s="152" t="str">
        <f>IF(StationOBS!B15 = "","",StationOBS!B15)</f>
        <v>E4</v>
      </c>
      <c r="B15" s="154" t="str">
        <f>IF(StationOBS!C15 = "","",StationOBS!C15)</f>
        <v>หนองจอก</v>
      </c>
      <c r="C15" s="152" t="str">
        <f>IFERROR(INDEX(StationOBS!$B$40:$F$45,IF(StationOBS!F15="","",StationOBS!F15),1),"")</f>
        <v>เสี่ยงมาก</v>
      </c>
      <c r="D15" s="152" t="str">
        <f>IFERROR(INDEX(StationOBS!$B$40:$F$45,IF(StationOBS!G15="","",StationOBS!G15),2),"")</f>
        <v>สูงขึ้นต่อเนื่อง</v>
      </c>
      <c r="E15" s="152" t="str">
        <f>IFERROR(INDEX(StationOBS!$B$40:$F$45,IF(StationOBS!H15="","",StationOBS!H15),3),"")</f>
        <v>เล็กน้อย</v>
      </c>
      <c r="F15" s="152">
        <f>IF(StationOBS!I15 = "","",StationOBS!I15)</f>
        <v>4.0000000000000036</v>
      </c>
      <c r="G15" s="152" t="str">
        <f>IF(StationOBS!J15 = "","",StationOBS!J15)</f>
        <v/>
      </c>
    </row>
    <row r="16" spans="1:8" ht="46.5">
      <c r="A16" s="152" t="str">
        <f>IF(StationOBS!B16 = "","",StationOBS!B16)</f>
        <v>E5</v>
      </c>
      <c r="B16" s="154" t="str">
        <f>IF(StationOBS!C16 = "","",StationOBS!C16)</f>
        <v>ถนนสังฆสันติสุข หนองจอก</v>
      </c>
      <c r="C16" s="152" t="str">
        <f>IFERROR(INDEX(StationOBS!$B$40:$F$45,IF(StationOBS!F16="","",StationOBS!F16),1),"")</f>
        <v>เสี่ยง</v>
      </c>
      <c r="D16" s="152" t="str">
        <f>IFERROR(INDEX(StationOBS!$B$40:$F$45,IF(StationOBS!G16="","",StationOBS!G16),2),"")</f>
        <v>สูงขึ้นต่อเนื่อง</v>
      </c>
      <c r="E16" s="152" t="str">
        <f>IFERROR(INDEX(StationOBS!$B$40:$F$45,IF(StationOBS!H16="","",StationOBS!H16),3),"")</f>
        <v>เล็กน้อย</v>
      </c>
      <c r="F16" s="152">
        <f>IF(StationOBS!I16 = "","",StationOBS!I16)</f>
        <v>1.0000000000000009</v>
      </c>
      <c r="G16" s="152" t="str">
        <f>IF(StationOBS!J16 = "","",StationOBS!J16)</f>
        <v/>
      </c>
    </row>
    <row r="17" spans="1:7">
      <c r="A17" s="152" t="str">
        <f>IF(StationOBS!B17 = "","",StationOBS!B17)</f>
        <v>E6</v>
      </c>
      <c r="B17" s="154" t="str">
        <f>IF(StationOBS!C17 = "","",StationOBS!C17)</f>
        <v>ลาดกระบัง</v>
      </c>
      <c r="C17" s="152" t="str">
        <f>IFERROR(INDEX(StationOBS!$B$40:$F$45,IF(StationOBS!F17="","",StationOBS!F17),1),"")</f>
        <v>ปกติ</v>
      </c>
      <c r="D17" s="152" t="str">
        <f>IFERROR(INDEX(StationOBS!$B$40:$F$45,IF(StationOBS!G17="","",StationOBS!G17),2),"")</f>
        <v>สูงขึ้นต่อเนื่อง</v>
      </c>
      <c r="E17" s="152" t="str">
        <f>IFERROR(INDEX(StationOBS!$B$40:$F$45,IF(StationOBS!H17="","",StationOBS!H17),3),"")</f>
        <v>เล็กน้อย</v>
      </c>
      <c r="F17" s="152">
        <f>IF(StationOBS!I17 = "","",StationOBS!I17)</f>
        <v>-1</v>
      </c>
      <c r="G17" s="152" t="str">
        <f>IF(StationOBS!J17 = "","",StationOBS!J17)</f>
        <v/>
      </c>
    </row>
    <row r="18" spans="1:7">
      <c r="A18" s="152" t="str">
        <f>IF(StationOBS!B18 = "","",StationOBS!B18)</f>
        <v>E7</v>
      </c>
      <c r="B18" s="154" t="str">
        <f>IF(StationOBS!C18 = "","",StationOBS!C18)</f>
        <v>บางนา-ศรีนครินทร์</v>
      </c>
      <c r="C18" s="152" t="str">
        <f>IFERROR(INDEX(StationOBS!$B$40:$F$45,IF(StationOBS!F18="","",StationOBS!F18),1),"")</f>
        <v>ปกติ</v>
      </c>
      <c r="D18" s="152" t="str">
        <f>IFERROR(INDEX(StationOBS!$B$40:$F$45,IF(StationOBS!G18="","",StationOBS!G18),2),"")</f>
        <v>ทรงตัวต่อเนื่อง</v>
      </c>
      <c r="E18" s="152" t="str">
        <f>IFERROR(INDEX(StationOBS!$B$40:$F$45,IF(StationOBS!H18="","",StationOBS!H18),3),"")</f>
        <v>เล็กน้อย</v>
      </c>
      <c r="F18" s="152">
        <f>IF(StationOBS!I18 = "","",StationOBS!I18)</f>
        <v>-1</v>
      </c>
      <c r="G18" s="152" t="str">
        <f>IF(StationOBS!J18 = "","",StationOBS!J18)</f>
        <v/>
      </c>
    </row>
    <row r="19" spans="1:7" ht="46.5">
      <c r="A19" s="152" t="str">
        <f>IF(StationOBS!B19 = "","",StationOBS!B19)</f>
        <v>E8</v>
      </c>
      <c r="B19" s="154" t="str">
        <f>IF(StationOBS!C19 = "","",StationOBS!C19)</f>
        <v>คลองหลวงแพ่ง</v>
      </c>
      <c r="C19" s="152" t="str">
        <f>IFERROR(INDEX(StationOBS!$B$40:$F$45,IF(StationOBS!F19="","",StationOBS!F19),1),"")</f>
        <v>ปกติ</v>
      </c>
      <c r="D19" s="152" t="str">
        <f>IFERROR(INDEX(StationOBS!$B$40:$F$45,IF(StationOBS!G19="","",StationOBS!G19),2),"")</f>
        <v>ทรงตัวระยะสั่น</v>
      </c>
      <c r="E19" s="152" t="str">
        <f>IFERROR(INDEX(StationOBS!$B$40:$F$45,IF(StationOBS!H19="","",StationOBS!H19),3),"")</f>
        <v>เล็กน้อย</v>
      </c>
      <c r="F19" s="152">
        <f>IF(StationOBS!I19 = "","",StationOBS!I19)</f>
        <v>-1</v>
      </c>
      <c r="G19" s="152" t="str">
        <f>IF(StationOBS!J19 = "","",StationOBS!J19)</f>
        <v/>
      </c>
    </row>
    <row r="20" spans="1:7" ht="69.75">
      <c r="A20" s="152" t="str">
        <f>IF(StationOBS!B20 = "","",StationOBS!B20)</f>
        <v>E9</v>
      </c>
      <c r="B20" s="154" t="str">
        <f>IF(StationOBS!C20 = "","",StationOBS!C20)</f>
        <v>คลองลำชะล่า พื้นที่ ถนนรามอินทราตัดกับถนนนวมินทร์</v>
      </c>
      <c r="C20" s="152" t="str">
        <f>IFERROR(INDEX(StationOBS!$B$40:$F$45,IF(StationOBS!F20="","",StationOBS!F20),1),"")</f>
        <v>เสี่ยง</v>
      </c>
      <c r="D20" s="152" t="str">
        <f>IFERROR(INDEX(StationOBS!$B$40:$F$45,IF(StationOBS!G20="","",StationOBS!G20),2),"")</f>
        <v>สูงขึ้นต่อเนื่อง</v>
      </c>
      <c r="E20" s="152" t="str">
        <f>IFERROR(INDEX(StationOBS!$B$40:$F$45,IF(StationOBS!H20="","",StationOBS!H20),3),"")</f>
        <v>น้อย</v>
      </c>
      <c r="F20" s="152">
        <f>IF(StationOBS!I20 = "","",StationOBS!I20)</f>
        <v>7.0000000000000062</v>
      </c>
      <c r="G20" s="152" t="str">
        <f>IF(StationOBS!J20 = "","",StationOBS!J20)</f>
        <v/>
      </c>
    </row>
    <row r="21" spans="1:7" ht="69.75">
      <c r="A21" s="152" t="str">
        <f>IF(StationOBS!B21 = "","",StationOBS!B21)</f>
        <v>E10</v>
      </c>
      <c r="B21" s="154" t="str">
        <f>IF(StationOBS!C21 = "","",StationOBS!C21)</f>
        <v>คลองตัน ถนนเพชรบุรี</v>
      </c>
      <c r="C21" s="152" t="str">
        <f>IFERROR(INDEX(StationOBS!$B$40:$F$45,IF(StationOBS!F21="","",StationOBS!F21),1),"")</f>
        <v>ปกติ</v>
      </c>
      <c r="D21" s="152" t="str">
        <f>IFERROR(INDEX(StationOBS!$B$40:$F$45,IF(StationOBS!G21="","",StationOBS!G21),2),"")</f>
        <v xml:space="preserve">สูงขึ้นต่อเนื่อง/คงตัวระยะสั้น </v>
      </c>
      <c r="E21" s="152" t="str">
        <f>IFERROR(INDEX(StationOBS!$B$40:$F$45,IF(StationOBS!H21="","",StationOBS!H21),3),"")</f>
        <v>น้อย</v>
      </c>
      <c r="F21" s="152">
        <f>IF(StationOBS!I21 = "","",StationOBS!I21)</f>
        <v>8.0000000000000018</v>
      </c>
      <c r="G21" s="152">
        <f>IF(StationOBS!J21 = "","",StationOBS!J21)</f>
        <v>40</v>
      </c>
    </row>
    <row r="22" spans="1:7" ht="46.5">
      <c r="A22" s="152" t="str">
        <f>IF(StationOBS!B22 = "","",StationOBS!B22)</f>
        <v>E11</v>
      </c>
      <c r="B22" s="154" t="str">
        <f>IF(StationOBS!C22 = "","",StationOBS!C22)</f>
        <v>ถนนอ่อนนุช วัดกระทุ่มเสือปลา</v>
      </c>
      <c r="C22" s="152" t="str">
        <f>IFERROR(INDEX(StationOBS!$B$40:$F$45,IF(StationOBS!F22="","",StationOBS!F22),1),"")</f>
        <v>ปกติ</v>
      </c>
      <c r="D22" s="152" t="str">
        <f>IFERROR(INDEX(StationOBS!$B$40:$F$45,IF(StationOBS!G22="","",StationOBS!G22),2),"")</f>
        <v>ทรงตัวต่อเนื่อง</v>
      </c>
      <c r="E22" s="152" t="str">
        <f>IFERROR(INDEX(StationOBS!$B$40:$F$45,IF(StationOBS!H22="","",StationOBS!H22),3),"")</f>
        <v>เล็กน้อย</v>
      </c>
      <c r="F22" s="152">
        <f>IF(StationOBS!I22 = "","",StationOBS!I22)</f>
        <v>1.0000000000000009</v>
      </c>
      <c r="G22" s="152" t="str">
        <f>IF(StationOBS!J22 = "","",StationOBS!J22)</f>
        <v/>
      </c>
    </row>
    <row r="23" spans="1:7" ht="46.5">
      <c r="A23" s="152" t="str">
        <f>IF(StationOBS!B23 = "","",StationOBS!B23)</f>
        <v>E12</v>
      </c>
      <c r="B23" s="154" t="str">
        <f>IF(StationOBS!C23 = "","",StationOBS!C23)</f>
        <v>ถนนศรีนครินทร์ แยกศรีนครินทร์-อ่อนนุช</v>
      </c>
      <c r="C23" s="152" t="str">
        <f>IFERROR(INDEX(StationOBS!$B$40:$F$45,IF(StationOBS!F23="","",StationOBS!F23),1),"")</f>
        <v>ปกติ</v>
      </c>
      <c r="D23" s="152" t="str">
        <f>IFERROR(INDEX(StationOBS!$B$40:$F$45,IF(StationOBS!G23="","",StationOBS!G23),2),"")</f>
        <v xml:space="preserve">สูงขึ้นเล็กน้อย </v>
      </c>
      <c r="E23" s="152" t="str">
        <f>IFERROR(INDEX(StationOBS!$B$40:$F$45,IF(StationOBS!H23="","",StationOBS!H23),3),"")</f>
        <v>เล็กน้อย</v>
      </c>
      <c r="F23" s="152">
        <f>IF(StationOBS!I23 = "","",StationOBS!I23)</f>
        <v>4</v>
      </c>
      <c r="G23" s="152" t="str">
        <f>IF(StationOBS!J23 = "","",StationOBS!J23)</f>
        <v/>
      </c>
    </row>
    <row r="24" spans="1:7" ht="46.5">
      <c r="A24" s="152" t="str">
        <f>IF(StationOBS!B24 = "","",StationOBS!B24)</f>
        <v>E13</v>
      </c>
      <c r="B24" s="154" t="str">
        <f>IF(StationOBS!C24 = "","",StationOBS!C24)</f>
        <v>พระโขนง</v>
      </c>
      <c r="C24" s="152" t="str">
        <f>IFERROR(INDEX(StationOBS!$B$40:$F$45,IF(StationOBS!F24="","",StationOBS!F24),1),"")</f>
        <v>ปกติ</v>
      </c>
      <c r="D24" s="152" t="str">
        <f>IFERROR(INDEX(StationOBS!$B$40:$F$45,IF(StationOBS!G24="","",StationOBS!G24),2),"")</f>
        <v xml:space="preserve">สูงขึ้นเล็กน้อย </v>
      </c>
      <c r="E24" s="152" t="str">
        <f>IFERROR(INDEX(StationOBS!$B$40:$F$45,IF(StationOBS!H24="","",StationOBS!H24),3),"")</f>
        <v>ปานกลาง</v>
      </c>
      <c r="F24" s="152">
        <f>IF(StationOBS!I24 = "","",StationOBS!I24)</f>
        <v>10.000000000000004</v>
      </c>
      <c r="G24" s="152" t="str">
        <f>IF(StationOBS!J24 = "","",StationOBS!J24)</f>
        <v/>
      </c>
    </row>
    <row r="25" spans="1:7" ht="23.25" customHeight="1">
      <c r="A25" s="183" t="str">
        <f>IF(StationOBS!B25 = "","",StationOBS!B25)</f>
        <v>ด้านตะวันตก</v>
      </c>
      <c r="B25" s="183"/>
      <c r="C25" s="189"/>
      <c r="D25" s="189"/>
      <c r="E25" s="189"/>
      <c r="F25" s="152" t="str">
        <f>IF(StationOBS!I25 = "","",StationOBS!I25)</f>
        <v/>
      </c>
      <c r="G25" s="152" t="str">
        <f>IF(StationOBS!J25 = "","",StationOBS!J25)</f>
        <v/>
      </c>
    </row>
    <row r="26" spans="1:7" ht="69.75">
      <c r="A26" s="152" t="str">
        <f>IF(StationOBS!B26 = "","",StationOBS!B26)</f>
        <v>W1</v>
      </c>
      <c r="B26" s="154" t="str">
        <f>IF(StationOBS!C26 = "","",StationOBS!C26)</f>
        <v>คลองทวีวัฒนา บริเวณ﻿ศาลาธรรมสพน์ พุทธมณฑลสาย 4 และสาย 3﻿﻿</v>
      </c>
      <c r="C26" s="152" t="str">
        <f>IFERROR(INDEX(StationOBS!$B$40:$F$45,IF(StationOBS!F26="","",StationOBS!F26),1),"")</f>
        <v>ล้น</v>
      </c>
      <c r="D26" s="152" t="str">
        <f>IFERROR(INDEX(StationOBS!$B$40:$F$45,IF(StationOBS!G26="","",StationOBS!G26),2),"")</f>
        <v xml:space="preserve">สูงขึ้นต่อเนื่อง/คงตัวระยะสั้น </v>
      </c>
      <c r="E26" s="152" t="str">
        <f>IFERROR(INDEX(StationOBS!$B$40:$F$45,IF(StationOBS!H26="","",StationOBS!H26),3),"")</f>
        <v>เล็กน้อย</v>
      </c>
      <c r="F26" s="152">
        <f>IF(StationOBS!I26 = "","",StationOBS!I26)</f>
        <v>0</v>
      </c>
      <c r="G26" s="152" t="str">
        <f>IF(StationOBS!J26 = "","",StationOBS!J26)</f>
        <v/>
      </c>
    </row>
    <row r="27" spans="1:7">
      <c r="A27" s="152" t="str">
        <f>IF(StationOBS!B27 = "","",StationOBS!B27)</f>
        <v>W2</v>
      </c>
      <c r="B27" s="154" t="str">
        <f>IF(StationOBS!C27 = "","",StationOBS!C27)</f>
        <v>ศาลาแดง / ทวีวัฒนา</v>
      </c>
      <c r="C27" s="152" t="str">
        <f>IFERROR(INDEX(StationOBS!$B$40:$F$45,IF(StationOBS!F27="","",StationOBS!F27),1),"")</f>
        <v>ปริ่มตลิ่ง</v>
      </c>
      <c r="D27" s="152" t="str">
        <f>IFERROR(INDEX(StationOBS!$B$40:$F$45,IF(StationOBS!G27="","",StationOBS!G27),2),"")</f>
        <v>สูงขึ้นต่อเนื่อง</v>
      </c>
      <c r="E27" s="152" t="str">
        <f>IFERROR(INDEX(StationOBS!$B$40:$F$45,IF(StationOBS!H27="","",StationOBS!H27),3),"")</f>
        <v>เล็กน้อย</v>
      </c>
      <c r="F27" s="152">
        <f>IF(StationOBS!I27 = "","",StationOBS!I27)</f>
        <v>0</v>
      </c>
      <c r="G27" s="152" t="str">
        <f>IF(StationOBS!J27 = "","",StationOBS!J27)</f>
        <v/>
      </c>
    </row>
    <row r="28" spans="1:7" ht="46.5">
      <c r="A28" s="152" t="str">
        <f>IF(StationOBS!B28 = "","",StationOBS!B28)</f>
        <v>W3</v>
      </c>
      <c r="B28" s="154" t="str">
        <f>IF(StationOBS!C28 = "","",StationOBS!C28)</f>
        <v>คลองพระยาราชมนตรี บางหว้า ถ.เพชรเกษม﻿﻿</v>
      </c>
      <c r="C28" s="152" t="str">
        <f>IFERROR(INDEX(StationOBS!$B$40:$F$45,IF(StationOBS!F28="","",StationOBS!F28),1),"")</f>
        <v>ปกติ</v>
      </c>
      <c r="D28" s="152" t="str">
        <f>IFERROR(INDEX(StationOBS!$B$40:$F$45,IF(StationOBS!G28="","",StationOBS!G28),2),"")</f>
        <v>สูงขึ้นต่อเนื่อง</v>
      </c>
      <c r="E28" s="152" t="str">
        <f>IFERROR(INDEX(StationOBS!$B$40:$F$45,IF(StationOBS!H28="","",StationOBS!H28),3),"")</f>
        <v>สูงมาก</v>
      </c>
      <c r="F28" s="152">
        <f>IF(StationOBS!I28 = "","",StationOBS!I28)</f>
        <v>21.000000000000007</v>
      </c>
      <c r="G28" s="152" t="str">
        <f>IF(StationOBS!J28 = "","",StationOBS!J28)</f>
        <v/>
      </c>
    </row>
    <row r="29" spans="1:7" ht="69.75">
      <c r="A29" s="152" t="str">
        <f>IF(StationOBS!B29 = "","",StationOBS!B29)</f>
        <v>W4</v>
      </c>
      <c r="B29" s="154" t="str">
        <f>IF(StationOBS!C29 = "","",StationOBS!C29)</f>
        <v xml:space="preserve">คลองภาษีเจริญ(ฝั่งเหนือ) หลักสอง หนองแขม﻿ </v>
      </c>
      <c r="C29" s="152" t="str">
        <f>IFERROR(INDEX(StationOBS!$B$40:$F$45,IF(StationOBS!F29="","",StationOBS!F29),1),"")</f>
        <v>ปกติ</v>
      </c>
      <c r="D29" s="152" t="str">
        <f>IFERROR(INDEX(StationOBS!$B$40:$F$45,IF(StationOBS!G29="","",StationOBS!G29),2),"")</f>
        <v>สูงขึ้นต่อเนื่อง</v>
      </c>
      <c r="E29" s="152" t="str">
        <f>IFERROR(INDEX(StationOBS!$B$40:$F$45,IF(StationOBS!H29="","",StationOBS!H29),3),"")</f>
        <v>สูงมาก</v>
      </c>
      <c r="F29" s="152">
        <f>IF(StationOBS!I29 = "","",StationOBS!I29)</f>
        <v>24</v>
      </c>
      <c r="G29" s="152" t="str">
        <f>IF(StationOBS!J29 = "","",StationOBS!J29)</f>
        <v/>
      </c>
    </row>
    <row r="30" spans="1:7">
      <c r="A30" s="152" t="str">
        <f>IF(StationOBS!B30 = "","",StationOBS!B30)</f>
        <v>W5</v>
      </c>
      <c r="B30" s="154" t="str">
        <f>IF(StationOBS!C30 = "","",StationOBS!C30)</f>
        <v>บางน้ำจืด﻿ สมุทรสาคร</v>
      </c>
      <c r="C30" s="152" t="str">
        <f>IFERROR(INDEX(StationOBS!$B$40:$F$45,IF(StationOBS!F30="","",StationOBS!F30),1),"")</f>
        <v>เสี่ยงมาก</v>
      </c>
      <c r="D30" s="152" t="str">
        <f>IFERROR(INDEX(StationOBS!$B$40:$F$45,IF(StationOBS!G30="","",StationOBS!G30),2),"")</f>
        <v xml:space="preserve">สูงขึ้นเล็กน้อย </v>
      </c>
      <c r="E30" s="152" t="str">
        <f>IFERROR(INDEX(StationOBS!$B$40:$F$45,IF(StationOBS!H30="","",StationOBS!H30),3),"")</f>
        <v>สูง</v>
      </c>
      <c r="F30" s="152">
        <f>IF(StationOBS!I30 = "","",StationOBS!I30)</f>
        <v>18.000000000000004</v>
      </c>
      <c r="G30" s="152" t="str">
        <f>IF(StationOBS!J30 = "","",StationOBS!J30)</f>
        <v/>
      </c>
    </row>
    <row r="31" spans="1:7" ht="69.75">
      <c r="A31" s="152" t="str">
        <f>IF(StationOBS!B31 = "","",StationOBS!B31)</f>
        <v>W6</v>
      </c>
      <c r="B31" s="154" t="str">
        <f>IF(StationOBS!C31 = "","",StationOBS!C31)</f>
        <v>ถนนกาญจนภิเษก (วงแหวนรอบนอก) ถนนบางแวก﻿﻿﻿﻿﻿</v>
      </c>
      <c r="C31" s="152" t="str">
        <f>IFERROR(INDEX(StationOBS!$B$40:$F$45,IF(StationOBS!F31="","",StationOBS!F31),1),"")</f>
        <v>ปกติ</v>
      </c>
      <c r="D31" s="152" t="str">
        <f>IFERROR(INDEX(StationOBS!$B$40:$F$45,IF(StationOBS!G31="","",StationOBS!G31),2),"")</f>
        <v xml:space="preserve">สูงขึ้นเล็กน้อย </v>
      </c>
      <c r="E31" s="152" t="str">
        <f>IFERROR(INDEX(StationOBS!$B$40:$F$45,IF(StationOBS!H31="","",StationOBS!H31),3),"")</f>
        <v>เล็กน้อย</v>
      </c>
      <c r="F31" s="152">
        <f>IF(StationOBS!I31 = "","",StationOBS!I31)</f>
        <v>0</v>
      </c>
      <c r="G31" s="152" t="str">
        <f>IF(StationOBS!J31 = "","",StationOBS!J31)</f>
        <v/>
      </c>
    </row>
    <row r="32" spans="1:7" ht="46.5">
      <c r="A32" s="152" t="str">
        <f>IF(StationOBS!B32 = "","",StationOBS!B32)</f>
        <v>W7</v>
      </c>
      <c r="B32" s="154" t="str">
        <f>IF(StationOBS!C32 = "","",StationOBS!C32)</f>
        <v>คลองพระยาราชมนตรี บางขุนเทียน﻿</v>
      </c>
      <c r="C32" s="152" t="str">
        <f>IFERROR(INDEX(StationOBS!$B$40:$F$45,IF(StationOBS!F32="","",StationOBS!F32),1),"")</f>
        <v>เสี่ยงมาก</v>
      </c>
      <c r="D32" s="152" t="str">
        <f>IFERROR(INDEX(StationOBS!$B$40:$F$45,IF(StationOBS!G32="","",StationOBS!G32),2),"")</f>
        <v>ทรงตัวระยะสั่น</v>
      </c>
      <c r="E32" s="152" t="str">
        <f>IFERROR(INDEX(StationOBS!$B$40:$F$45,IF(StationOBS!H32="","",StationOBS!H32),3),"")</f>
        <v>เล็กน้อย</v>
      </c>
      <c r="F32" s="152">
        <f>IF(StationOBS!I32 = "","",StationOBS!I32)</f>
        <v>0</v>
      </c>
      <c r="G32" s="152" t="str">
        <f>IF(StationOBS!J32 = "","",StationOBS!J32)</f>
        <v/>
      </c>
    </row>
    <row r="33" spans="1:7" ht="46.5">
      <c r="A33" s="152" t="str">
        <f>IF(StationOBS!B33 = "","",StationOBS!B33)</f>
        <v>W8</v>
      </c>
      <c r="B33" s="154" t="str">
        <f>IF(StationOBS!C33 = "","",StationOBS!C33)</f>
        <v>แสมดำ</v>
      </c>
      <c r="C33" s="152" t="str">
        <f>IFERROR(INDEX(StationOBS!$B$40:$F$45,IF(StationOBS!F33="","",StationOBS!F33),1),"")</f>
        <v>เสี่ยง</v>
      </c>
      <c r="D33" s="152" t="str">
        <f>IFERROR(INDEX(StationOBS!$B$40:$F$45,IF(StationOBS!G33="","",StationOBS!G33),2),"")</f>
        <v>ทรงตัวระยะสั่น</v>
      </c>
      <c r="E33" s="152" t="str">
        <f>IFERROR(INDEX(StationOBS!$B$40:$F$45,IF(StationOBS!H33="","",StationOBS!H33),3),"")</f>
        <v>สูงมาก</v>
      </c>
      <c r="F33" s="152">
        <f>IF(StationOBS!I33 = "","",StationOBS!I33)</f>
        <v>23</v>
      </c>
      <c r="G33" s="152" t="str">
        <f>IF(StationOBS!J33 = "","",StationOBS!J33)</f>
        <v/>
      </c>
    </row>
    <row r="34" spans="1:7" ht="46.5">
      <c r="A34" s="152" t="str">
        <f>IF(StationOBS!B34 = "","",StationOBS!B34)</f>
        <v>W9</v>
      </c>
      <c r="B34" s="154" t="str">
        <f>IF(StationOBS!C34 = "","",StationOBS!C34)</f>
        <v>คลองมอญ วัดปากน้ำ บางเชือกหนัง</v>
      </c>
      <c r="C34" s="152" t="str">
        <f>IFERROR(INDEX(StationOBS!$B$40:$F$45,IF(StationOBS!F34="","",StationOBS!F34),1),"")</f>
        <v>ล้น</v>
      </c>
      <c r="D34" s="152" t="str">
        <f>IFERROR(INDEX(StationOBS!$B$40:$F$45,IF(StationOBS!G34="","",StationOBS!G34),2),"")</f>
        <v>สูงขึ้นต่อเนื่อง</v>
      </c>
      <c r="E34" s="152" t="str">
        <f>IFERROR(INDEX(StationOBS!$B$40:$F$45,IF(StationOBS!H34="","",StationOBS!H34),3),"")</f>
        <v>ปานกลาง</v>
      </c>
      <c r="F34" s="152">
        <f>IF(StationOBS!I34 = "","",StationOBS!I34)</f>
        <v>10.000000000000009</v>
      </c>
      <c r="G34" s="152" t="str">
        <f>IF(StationOBS!J34 = "","",StationOBS!J34)</f>
        <v/>
      </c>
    </row>
    <row r="35" spans="1:7">
      <c r="A35" s="152" t="str">
        <f>IF(StationOBS!B35 = "","",StationOBS!B35)</f>
        <v>W10</v>
      </c>
      <c r="B35" s="154" t="str">
        <f>IF(StationOBS!C35 = "","",StationOBS!C35)</f>
        <v>คลองสี่บาท พระราม 2</v>
      </c>
      <c r="C35" s="152" t="str">
        <f>IFERROR(INDEX(StationOBS!$B$40:$F$45,IF(StationOBS!F35="","",StationOBS!F35),1),"")</f>
        <v>ปกติ</v>
      </c>
      <c r="D35" s="152" t="str">
        <f>IFERROR(INDEX(StationOBS!$B$40:$F$45,IF(StationOBS!G35="","",StationOBS!G35),2),"")</f>
        <v>สูงขึ้นต่อเนื่อง</v>
      </c>
      <c r="E35" s="152" t="str">
        <f>IFERROR(INDEX(StationOBS!$B$40:$F$45,IF(StationOBS!H35="","",StationOBS!H35),3),"")</f>
        <v>น้อย</v>
      </c>
      <c r="F35" s="152">
        <f>IF(StationOBS!I35 = "","",StationOBS!I35)</f>
        <v>7.0000000000000009</v>
      </c>
      <c r="G35" s="152" t="str">
        <f>IF(StationOBS!J35 = "","",StationOBS!J35)</f>
        <v/>
      </c>
    </row>
    <row r="36" spans="1:7">
      <c r="A36" s="152" t="str">
        <f>IF(StationOBS!B36 = "","",StationOBS!B36)</f>
        <v>W11</v>
      </c>
      <c r="B36" s="154" t="str">
        <f>IF(StationOBS!C36 = "","",StationOBS!C36)</f>
        <v>คลองบางกอกใหญ่</v>
      </c>
      <c r="C36" s="152" t="str">
        <f>IFERROR(INDEX(StationOBS!$B$40:$F$45,IF(StationOBS!F36="","",StationOBS!F36),1),"")</f>
        <v>เสี่ยงมาก</v>
      </c>
      <c r="D36" s="152" t="str">
        <f>IFERROR(INDEX(StationOBS!$B$40:$F$45,IF(StationOBS!G36="","",StationOBS!G36),2),"")</f>
        <v>สูงขึ้นต่อเนื่อง</v>
      </c>
      <c r="E36" s="152" t="str">
        <f>IFERROR(INDEX(StationOBS!$B$40:$F$45,IF(StationOBS!H36="","",StationOBS!H36),3),"")</f>
        <v>สูงมาก</v>
      </c>
      <c r="F36" s="152">
        <f>IF(StationOBS!I36 = "","",StationOBS!I36)</f>
        <v>31.999999999999996</v>
      </c>
      <c r="G36" s="152" t="str">
        <f>IF(StationOBS!J36 = "","",StationOBS!J36)</f>
        <v/>
      </c>
    </row>
    <row r="37" spans="1:7" ht="46.5">
      <c r="A37" s="152" t="str">
        <f>IF(StationOBS!B37 = "","",StationOBS!B37)</f>
        <v>W12</v>
      </c>
      <c r="B37" s="154" t="str">
        <f>IF(StationOBS!C37 = "","",StationOBS!C37)</f>
        <v>บางคล้อ คลองบางขุนเทียน</v>
      </c>
      <c r="C37" s="152" t="str">
        <f>IFERROR(INDEX(StationOBS!$B$40:$F$45,IF(StationOBS!F37="","",StationOBS!F37),1),"")</f>
        <v>ปกติ</v>
      </c>
      <c r="D37" s="152" t="str">
        <f>IFERROR(INDEX(StationOBS!$B$40:$F$45,IF(StationOBS!G37="","",StationOBS!G37),2),"")</f>
        <v xml:space="preserve">สูงขึ้นเล็กน้อย </v>
      </c>
      <c r="E37" s="152" t="str">
        <f>IFERROR(INDEX(StationOBS!$B$40:$F$45,IF(StationOBS!H37="","",StationOBS!H37),3),"")</f>
        <v>เล็กน้อย</v>
      </c>
      <c r="F37" s="152">
        <f>IF(StationOBS!I37 = "","",StationOBS!I37)</f>
        <v>1.9999999999999962</v>
      </c>
      <c r="G37" s="152" t="str">
        <f>IF(StationOBS!J37 = "","",StationOBS!J37)</f>
        <v/>
      </c>
    </row>
    <row r="38" spans="1:7" ht="46.5">
      <c r="A38" s="152" t="str">
        <f>IF(StationOBS!B38 = "","",StationOBS!B38)</f>
        <v>W13</v>
      </c>
      <c r="B38" s="154" t="str">
        <f>IF(StationOBS!C38 = "","",StationOBS!C38)</f>
        <v>คลองชักพระ ตลิ่งชัน</v>
      </c>
      <c r="C38" s="152" t="str">
        <f>IFERROR(INDEX(StationOBS!$B$40:$F$45,IF(StationOBS!F38="","",StationOBS!F38),1),"")</f>
        <v>ล้น</v>
      </c>
      <c r="D38" s="152" t="str">
        <f>IFERROR(INDEX(StationOBS!$B$40:$F$45,IF(StationOBS!G38="","",StationOBS!G38),2),"")</f>
        <v xml:space="preserve">สูงขึ้นเล็กน้อย </v>
      </c>
      <c r="E38" s="152" t="str">
        <f>IFERROR(INDEX(StationOBS!$B$40:$F$45,IF(StationOBS!H38="","",StationOBS!H38),3),"")</f>
        <v>เล็กน้อย</v>
      </c>
      <c r="F38" s="152">
        <f>IF(StationOBS!I38 = "","",StationOBS!I38)</f>
        <v>4.9999999999999822</v>
      </c>
    </row>
    <row r="39" spans="1:7">
      <c r="F39" s="152"/>
    </row>
  </sheetData>
  <mergeCells count="3">
    <mergeCell ref="A2:B2"/>
    <mergeCell ref="A11:B11"/>
    <mergeCell ref="A25:B25"/>
  </mergeCells>
  <conditionalFormatting sqref="B4:B10 C3:D10 B9:D9 B26:D38 B12:D24">
    <cfRule type="containsText" dxfId="17" priority="6" operator="containsText" text="ล้น">
      <formula>NOT(ISERROR(SEARCH("ล้น",B3)))</formula>
    </cfRule>
  </conditionalFormatting>
  <conditionalFormatting sqref="E3:E10 E26:E38 E12:E24">
    <cfRule type="containsText" dxfId="16" priority="3" stopIfTrue="1" operator="containsText" text="สูงมาก">
      <formula>NOT(ISERROR(SEARCH("สูงมาก",E3)))</formula>
    </cfRule>
    <cfRule type="containsText" dxfId="15" priority="4" stopIfTrue="1" operator="containsText" text="สูง">
      <formula>NOT(ISERROR(SEARCH("สูง",E3)))</formula>
    </cfRule>
    <cfRule type="containsText" dxfId="14" priority="5" stopIfTrue="1" operator="containsText" text="ปานกลาง">
      <formula>NOT(ISERROR(SEARCH("ปานกลาง",E3)))</formula>
    </cfRule>
  </conditionalFormatting>
  <conditionalFormatting sqref="C3:C10 C26:C38 C12:C24">
    <cfRule type="containsText" dxfId="13" priority="1" stopIfTrue="1" operator="containsText" text="เสี่ยง">
      <formula>NOT(ISERROR(SEARCH("เสี่ยง",C3)))</formula>
    </cfRule>
    <cfRule type="containsText" dxfId="12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3">
    <webPublishItem id="23185" divId="Status WL-v5 - lag more retard_23185" sourceType="range" sourceRef="A1:F34" destinationFile="C:\Dokumente und Einstellungen\Child\Desktop\Flood2011\WebPage Temp\Status WL-v8.htm"/>
    <webPublishItem id="9513" divId="Status WL-v6_9513" sourceType="range" sourceRef="A1:G37" destinationFile="C:\Dokumente und Einstellungen\Child\Desktop\Flood2011\WebPage Temp\Status WL-v9.htm"/>
    <webPublishItem id="9521" divId="Status WL-v6_9521" sourceType="range" sourceRef="A1:G38" destinationFile="C:\Dokumente und Einstellungen\Child\Desktop\Flood2011\WebPage Temp\Status WL-v6 3-11-2011.htm"/>
  </webPublishItems>
</worksheet>
</file>

<file path=xl/worksheets/sheet13.xml><?xml version="1.0" encoding="utf-8"?>
<worksheet xmlns="http://schemas.openxmlformats.org/spreadsheetml/2006/main" xmlns:r="http://schemas.openxmlformats.org/officeDocument/2006/relationships">
  <dimension ref="A1:G34"/>
  <sheetViews>
    <sheetView topLeftCell="A22" workbookViewId="0">
      <selection activeCell="G34" sqref="A2:G34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7">
      <c r="A1" t="s">
        <v>252</v>
      </c>
      <c r="B1" t="s">
        <v>253</v>
      </c>
      <c r="C1" t="str">
        <f>StationOBS!D1</f>
        <v>UTM-X</v>
      </c>
      <c r="D1" t="str">
        <f>StationOBS!E1</f>
        <v>UTM-Y</v>
      </c>
      <c r="E1" t="s">
        <v>254</v>
      </c>
      <c r="F1" t="s">
        <v>255</v>
      </c>
      <c r="G1" t="s">
        <v>256</v>
      </c>
    </row>
    <row r="2" spans="1:7">
      <c r="A2" t="str">
        <f>StationOBS!A3</f>
        <v>E04</v>
      </c>
      <c r="B2" t="str">
        <f>StationOBS!B3</f>
        <v>N1</v>
      </c>
      <c r="C2">
        <f>StationOBS!D3</f>
        <v>671297.04</v>
      </c>
      <c r="D2">
        <f>StationOBS!E3</f>
        <v>1532587.5</v>
      </c>
      <c r="E2">
        <f>StationOBS!F3</f>
        <v>2</v>
      </c>
      <c r="F2">
        <f>StationOBS!G3</f>
        <v>6</v>
      </c>
      <c r="G2">
        <f>StationOBS!H3</f>
        <v>2</v>
      </c>
    </row>
    <row r="3" spans="1:7">
      <c r="A3" t="str">
        <f>StationOBS!A4</f>
        <v>E10</v>
      </c>
      <c r="B3" t="str">
        <f>StationOBS!B4</f>
        <v>N2</v>
      </c>
      <c r="C3">
        <f>StationOBS!D4</f>
        <v>671297.04</v>
      </c>
      <c r="D3">
        <f>StationOBS!E4</f>
        <v>1527587.5</v>
      </c>
      <c r="E3">
        <f>StationOBS!F4</f>
        <v>1</v>
      </c>
      <c r="F3">
        <f>StationOBS!G4</f>
        <v>4</v>
      </c>
      <c r="G3">
        <f>StationOBS!H4</f>
        <v>1</v>
      </c>
    </row>
    <row r="4" spans="1:7">
      <c r="A4" t="str">
        <f>StationOBS!A5</f>
        <v>E12</v>
      </c>
      <c r="B4" t="str">
        <f>StationOBS!B5</f>
        <v>N3</v>
      </c>
      <c r="C4">
        <f>StationOBS!D5</f>
        <v>671298.04</v>
      </c>
      <c r="D4">
        <f>StationOBS!E5</f>
        <v>1522587.5</v>
      </c>
      <c r="E4">
        <f>StationOBS!F5</f>
        <v>2</v>
      </c>
      <c r="F4">
        <f>StationOBS!G5</f>
        <v>6</v>
      </c>
      <c r="G4">
        <f>StationOBS!H5</f>
        <v>2</v>
      </c>
    </row>
    <row r="5" spans="1:7">
      <c r="A5" t="str">
        <f>StationOBS!A6</f>
        <v>E13</v>
      </c>
      <c r="B5" t="str">
        <f>StationOBS!B6</f>
        <v>N4</v>
      </c>
      <c r="C5">
        <f>StationOBS!D6</f>
        <v>671299.04</v>
      </c>
      <c r="D5">
        <f>StationOBS!E6</f>
        <v>1517587.5</v>
      </c>
      <c r="E5">
        <f>StationOBS!F6</f>
        <v>1</v>
      </c>
      <c r="F5">
        <f>StationOBS!G6</f>
        <v>2</v>
      </c>
      <c r="G5">
        <f>StationOBS!H6</f>
        <v>2</v>
      </c>
    </row>
    <row r="6" spans="1:7">
      <c r="A6" t="str">
        <f>StationOBS!A7</f>
        <v>E14</v>
      </c>
      <c r="B6" t="str">
        <f>StationOBS!B7</f>
        <v>N5</v>
      </c>
      <c r="C6">
        <f>StationOBS!D7</f>
        <v>671300.04</v>
      </c>
      <c r="D6">
        <f>StationOBS!E7</f>
        <v>1512587.5</v>
      </c>
      <c r="E6">
        <f>StationOBS!F7</f>
        <v>1</v>
      </c>
      <c r="F6">
        <f>StationOBS!G7</f>
        <v>2</v>
      </c>
      <c r="G6">
        <f>StationOBS!H7</f>
        <v>1</v>
      </c>
    </row>
    <row r="7" spans="1:7">
      <c r="A7" t="str">
        <f>StationOBS!A8</f>
        <v>E17</v>
      </c>
      <c r="B7" t="str">
        <f>StationOBS!B8</f>
        <v>N6</v>
      </c>
      <c r="C7">
        <f>StationOBS!D8</f>
        <v>671301.04</v>
      </c>
      <c r="D7">
        <f>StationOBS!E8</f>
        <v>1507587.5</v>
      </c>
      <c r="E7">
        <f>StationOBS!F8</f>
        <v>1</v>
      </c>
      <c r="F7">
        <f>StationOBS!G8</f>
        <v>5</v>
      </c>
      <c r="G7">
        <f>StationOBS!H8</f>
        <v>2</v>
      </c>
    </row>
    <row r="8" spans="1:7">
      <c r="A8" t="str">
        <f>StationOBS!A12</f>
        <v>E03</v>
      </c>
      <c r="B8" t="str">
        <f>StationOBS!B12</f>
        <v>E1</v>
      </c>
      <c r="C8">
        <f>StationOBS!D12</f>
        <v>684169.61</v>
      </c>
      <c r="D8">
        <f>StationOBS!E12</f>
        <v>1532868.58</v>
      </c>
      <c r="E8">
        <f>StationOBS!F12</f>
        <v>5</v>
      </c>
      <c r="F8">
        <f>StationOBS!G12</f>
        <v>6</v>
      </c>
      <c r="G8">
        <f>StationOBS!H12</f>
        <v>2</v>
      </c>
    </row>
    <row r="9" spans="1:7">
      <c r="A9" t="str">
        <f>StationOBS!A13</f>
        <v>E11</v>
      </c>
      <c r="B9" t="str">
        <f>StationOBS!B13</f>
        <v>E2</v>
      </c>
      <c r="C9">
        <f>StationOBS!D13</f>
        <v>684169.61</v>
      </c>
      <c r="D9">
        <f>StationOBS!E13</f>
        <v>1527868.58</v>
      </c>
      <c r="E9">
        <f>StationOBS!F13</f>
        <v>3</v>
      </c>
      <c r="F9">
        <f>StationOBS!G13</f>
        <v>6</v>
      </c>
      <c r="G9">
        <f>StationOBS!H13</f>
        <v>2</v>
      </c>
    </row>
    <row r="10" spans="1:7">
      <c r="A10" t="str">
        <f>StationOBS!A14</f>
        <v>E07</v>
      </c>
      <c r="B10" t="str">
        <f>StationOBS!B14</f>
        <v>E3</v>
      </c>
      <c r="C10">
        <f>StationOBS!D14</f>
        <v>684169.61</v>
      </c>
      <c r="D10">
        <f>StationOBS!E14</f>
        <v>1522868.58</v>
      </c>
      <c r="E10">
        <f>StationOBS!F14</f>
        <v>2</v>
      </c>
      <c r="F10">
        <f>StationOBS!G14</f>
        <v>6</v>
      </c>
      <c r="G10">
        <f>StationOBS!H14</f>
        <v>2</v>
      </c>
    </row>
    <row r="11" spans="1:7">
      <c r="A11" t="str">
        <f>StationOBS!A15</f>
        <v>E34</v>
      </c>
      <c r="B11" t="str">
        <f>StationOBS!B15</f>
        <v>E4</v>
      </c>
      <c r="C11">
        <f>StationOBS!D15</f>
        <v>684169.61</v>
      </c>
      <c r="D11">
        <f>StationOBS!E15</f>
        <v>1517868.58</v>
      </c>
      <c r="E11">
        <f>StationOBS!F15</f>
        <v>3</v>
      </c>
      <c r="F11">
        <f>StationOBS!G15</f>
        <v>6</v>
      </c>
      <c r="G11">
        <f>StationOBS!H15</f>
        <v>1</v>
      </c>
    </row>
    <row r="12" spans="1:7">
      <c r="A12" t="str">
        <f>StationOBS!A16</f>
        <v>E43</v>
      </c>
      <c r="B12" t="str">
        <f>StationOBS!B16</f>
        <v>E5</v>
      </c>
      <c r="C12">
        <f>StationOBS!D16</f>
        <v>684169.61</v>
      </c>
      <c r="D12">
        <f>StationOBS!E16</f>
        <v>1512868.58</v>
      </c>
      <c r="E12">
        <f>StationOBS!F16</f>
        <v>2</v>
      </c>
      <c r="F12">
        <f>StationOBS!G16</f>
        <v>6</v>
      </c>
      <c r="G12">
        <f>StationOBS!H16</f>
        <v>1</v>
      </c>
    </row>
    <row r="13" spans="1:7">
      <c r="A13" t="str">
        <f>StationOBS!A17</f>
        <v>E21</v>
      </c>
      <c r="B13" t="str">
        <f>StationOBS!B17</f>
        <v>E6</v>
      </c>
      <c r="C13">
        <f>StationOBS!D17</f>
        <v>684169.61</v>
      </c>
      <c r="D13">
        <f>StationOBS!E17</f>
        <v>1507868.58</v>
      </c>
      <c r="E13">
        <f>StationOBS!F17</f>
        <v>1</v>
      </c>
      <c r="F13">
        <f>StationOBS!G17</f>
        <v>6</v>
      </c>
      <c r="G13">
        <f>StationOBS!H17</f>
        <v>1</v>
      </c>
    </row>
    <row r="14" spans="1:7">
      <c r="A14" t="str">
        <f>StationOBS!A18</f>
        <v>E32</v>
      </c>
      <c r="B14" t="str">
        <f>StationOBS!B18</f>
        <v>E7</v>
      </c>
      <c r="C14">
        <f>StationOBS!D18</f>
        <v>684169.61</v>
      </c>
      <c r="D14">
        <f>StationOBS!E18</f>
        <v>1502868.58</v>
      </c>
      <c r="E14">
        <f>StationOBS!F18</f>
        <v>1</v>
      </c>
      <c r="F14">
        <f>StationOBS!G18</f>
        <v>2</v>
      </c>
      <c r="G14">
        <f>StationOBS!H18</f>
        <v>1</v>
      </c>
    </row>
    <row r="15" spans="1:7">
      <c r="A15" t="str">
        <f>StationOBS!A19</f>
        <v>E45</v>
      </c>
      <c r="B15" t="str">
        <f>StationOBS!B19</f>
        <v>E8</v>
      </c>
      <c r="C15">
        <f>StationOBS!D19</f>
        <v>684169.61</v>
      </c>
      <c r="D15">
        <f>StationOBS!E19</f>
        <v>1497868.58</v>
      </c>
      <c r="E15">
        <f>StationOBS!F19</f>
        <v>1</v>
      </c>
      <c r="F15">
        <f>StationOBS!G19</f>
        <v>3</v>
      </c>
      <c r="G15">
        <f>StationOBS!H19</f>
        <v>1</v>
      </c>
    </row>
    <row r="16" spans="1:7">
      <c r="A16" t="str">
        <f>StationOBS!A26</f>
        <v>W01</v>
      </c>
      <c r="B16" t="str">
        <f>StationOBS!B26</f>
        <v>W1</v>
      </c>
      <c r="C16">
        <f>StationOBS!D26</f>
        <v>643520</v>
      </c>
      <c r="D16">
        <f>StationOBS!E26</f>
        <v>1526434.41</v>
      </c>
      <c r="E16">
        <f>StationOBS!F26</f>
        <v>5</v>
      </c>
      <c r="F16">
        <f>StationOBS!G26</f>
        <v>5</v>
      </c>
      <c r="G16">
        <f>StationOBS!H26</f>
        <v>1</v>
      </c>
    </row>
    <row r="17" spans="1:7">
      <c r="A17" t="str">
        <f>StationOBS!A27</f>
        <v>W23</v>
      </c>
      <c r="B17" t="str">
        <f>StationOBS!B27</f>
        <v>W2</v>
      </c>
      <c r="C17">
        <f>StationOBS!D27</f>
        <v>643520</v>
      </c>
      <c r="D17">
        <f>StationOBS!E27</f>
        <v>1521434.41</v>
      </c>
      <c r="E17">
        <f>StationOBS!F27</f>
        <v>4</v>
      </c>
      <c r="F17">
        <f>StationOBS!G27</f>
        <v>6</v>
      </c>
      <c r="G17">
        <f>StationOBS!H27</f>
        <v>1</v>
      </c>
    </row>
    <row r="18" spans="1:7">
      <c r="A18" t="str">
        <f>StationOBS!A28</f>
        <v>W08</v>
      </c>
      <c r="B18" t="str">
        <f>StationOBS!B28</f>
        <v>W3</v>
      </c>
      <c r="C18">
        <f>StationOBS!D28</f>
        <v>643520</v>
      </c>
      <c r="D18">
        <f>StationOBS!E28</f>
        <v>1516434.41</v>
      </c>
      <c r="E18">
        <f>StationOBS!F28</f>
        <v>1</v>
      </c>
      <c r="F18">
        <f>StationOBS!G28</f>
        <v>6</v>
      </c>
      <c r="G18">
        <f>StationOBS!H28</f>
        <v>5</v>
      </c>
    </row>
    <row r="19" spans="1:7">
      <c r="A19" t="str">
        <f>StationOBS!A29</f>
        <v>W12</v>
      </c>
      <c r="B19" t="str">
        <f>StationOBS!B29</f>
        <v>W4</v>
      </c>
      <c r="C19">
        <f>StationOBS!D29</f>
        <v>643520</v>
      </c>
      <c r="D19">
        <f>StationOBS!E29</f>
        <v>1511434.41</v>
      </c>
      <c r="E19">
        <f>StationOBS!F29</f>
        <v>1</v>
      </c>
      <c r="F19">
        <f>StationOBS!G29</f>
        <v>6</v>
      </c>
      <c r="G19">
        <f>StationOBS!H29</f>
        <v>5</v>
      </c>
    </row>
    <row r="20" spans="1:7">
      <c r="A20" t="str">
        <f>StationOBS!A30</f>
        <v>W24</v>
      </c>
      <c r="B20" t="str">
        <f>StationOBS!B30</f>
        <v>W5</v>
      </c>
      <c r="C20">
        <f>StationOBS!D30</f>
        <v>643520</v>
      </c>
      <c r="D20">
        <f>StationOBS!E30</f>
        <v>1506434.41</v>
      </c>
      <c r="E20">
        <f>StationOBS!F30</f>
        <v>3</v>
      </c>
      <c r="F20">
        <f>StationOBS!G30</f>
        <v>4</v>
      </c>
      <c r="G20">
        <f>StationOBS!H30</f>
        <v>4</v>
      </c>
    </row>
    <row r="21" spans="1:7">
      <c r="A21" t="str">
        <f>StationOBS!A31</f>
        <v>W05</v>
      </c>
      <c r="B21" t="str">
        <f>StationOBS!B31</f>
        <v>W6</v>
      </c>
      <c r="C21">
        <f>StationOBS!D31</f>
        <v>643520</v>
      </c>
      <c r="D21">
        <f>StationOBS!E31</f>
        <v>1501434.41</v>
      </c>
      <c r="E21">
        <f>StationOBS!F31</f>
        <v>1</v>
      </c>
      <c r="F21">
        <f>StationOBS!G31</f>
        <v>4</v>
      </c>
      <c r="G21">
        <f>StationOBS!H31</f>
        <v>1</v>
      </c>
    </row>
    <row r="22" spans="1:7">
      <c r="A22" t="str">
        <f>StationOBS!A32</f>
        <v>W18</v>
      </c>
      <c r="B22" t="str">
        <f>StationOBS!B32</f>
        <v>W7</v>
      </c>
      <c r="C22">
        <f>StationOBS!D32</f>
        <v>643520</v>
      </c>
      <c r="D22">
        <f>StationOBS!E32</f>
        <v>1496434.41</v>
      </c>
      <c r="E22">
        <f>StationOBS!F32</f>
        <v>3</v>
      </c>
      <c r="F22">
        <f>StationOBS!G32</f>
        <v>3</v>
      </c>
      <c r="G22">
        <f>StationOBS!H32</f>
        <v>1</v>
      </c>
    </row>
    <row r="23" spans="1:7">
      <c r="A23" t="str">
        <f>StationOBS!A33</f>
        <v>W17</v>
      </c>
      <c r="B23" t="str">
        <f>StationOBS!B33</f>
        <v>W8</v>
      </c>
      <c r="C23">
        <f>StationOBS!D33</f>
        <v>643520</v>
      </c>
      <c r="D23">
        <f>StationOBS!E33</f>
        <v>1491434.41</v>
      </c>
      <c r="E23">
        <f>StationOBS!F33</f>
        <v>2</v>
      </c>
      <c r="F23">
        <f>StationOBS!G33</f>
        <v>3</v>
      </c>
      <c r="G23">
        <f>StationOBS!H33</f>
        <v>5</v>
      </c>
    </row>
    <row r="24" spans="1:7">
      <c r="A24" t="str">
        <f>StationOBS!A34</f>
        <v>W22</v>
      </c>
      <c r="B24" t="str">
        <f>StationOBS!B34</f>
        <v>W9</v>
      </c>
      <c r="C24">
        <f>StationOBS!D34</f>
        <v>643521</v>
      </c>
      <c r="D24">
        <f>StationOBS!E34</f>
        <v>1486434.41</v>
      </c>
      <c r="E24">
        <f>StationOBS!F34</f>
        <v>5</v>
      </c>
      <c r="F24">
        <f>StationOBS!G34</f>
        <v>6</v>
      </c>
      <c r="G24">
        <f>StationOBS!H34</f>
        <v>3</v>
      </c>
    </row>
    <row r="25" spans="1:7">
      <c r="A25" t="str">
        <f>StationOBS!A21</f>
        <v>E19</v>
      </c>
      <c r="B25" t="str">
        <f>StationOBS!B21</f>
        <v>E10</v>
      </c>
      <c r="C25">
        <f>StationOBS!D21</f>
        <v>0</v>
      </c>
      <c r="D25">
        <f>StationOBS!E21</f>
        <v>0</v>
      </c>
      <c r="E25">
        <f>StationOBS!F21</f>
        <v>1</v>
      </c>
      <c r="F25">
        <f>StationOBS!G21</f>
        <v>5</v>
      </c>
      <c r="G25">
        <f>StationOBS!H21</f>
        <v>2</v>
      </c>
    </row>
    <row r="26" spans="1:7">
      <c r="A26" t="str">
        <f>StationOBS!A9</f>
        <v>E16</v>
      </c>
      <c r="B26" t="str">
        <f>StationOBS!B9</f>
        <v>N7</v>
      </c>
      <c r="C26">
        <f>StationOBS!D9</f>
        <v>0</v>
      </c>
      <c r="D26">
        <f>StationOBS!E9</f>
        <v>0</v>
      </c>
      <c r="E26">
        <f>StationOBS!F9</f>
        <v>1</v>
      </c>
      <c r="F26">
        <f>StationOBS!G9</f>
        <v>5</v>
      </c>
      <c r="G26">
        <f>StationOBS!H9</f>
        <v>2</v>
      </c>
    </row>
    <row r="27" spans="1:7">
      <c r="A27" t="str">
        <f>StationOBS!A35</f>
        <v>W13</v>
      </c>
      <c r="B27" t="str">
        <f>StationOBS!B35</f>
        <v>W10</v>
      </c>
      <c r="C27">
        <f>StationOBS!D35</f>
        <v>0</v>
      </c>
      <c r="D27">
        <f>StationOBS!E35</f>
        <v>0</v>
      </c>
      <c r="E27">
        <f>StationOBS!F35</f>
        <v>1</v>
      </c>
      <c r="F27">
        <f>StationOBS!G35</f>
        <v>6</v>
      </c>
      <c r="G27">
        <f>StationOBS!H35</f>
        <v>2</v>
      </c>
    </row>
    <row r="28" spans="1:7">
      <c r="A28" t="str">
        <f>StationOBS!A22</f>
        <v>E22</v>
      </c>
      <c r="B28" t="str">
        <f>StationOBS!B22</f>
        <v>E11</v>
      </c>
      <c r="C28">
        <f>StationOBS!D22</f>
        <v>0</v>
      </c>
      <c r="D28">
        <f>StationOBS!E22</f>
        <v>0</v>
      </c>
      <c r="E28">
        <f>StationOBS!F22</f>
        <v>1</v>
      </c>
      <c r="F28">
        <f>StationOBS!G22</f>
        <v>2</v>
      </c>
      <c r="G28">
        <f>StationOBS!H22</f>
        <v>1</v>
      </c>
    </row>
    <row r="29" spans="1:7">
      <c r="A29" t="str">
        <f>StationOBS!A23</f>
        <v>E24</v>
      </c>
      <c r="B29" t="str">
        <f>StationOBS!B23</f>
        <v>E12</v>
      </c>
      <c r="C29">
        <f>StationOBS!D23</f>
        <v>0</v>
      </c>
      <c r="D29">
        <f>StationOBS!E23</f>
        <v>0</v>
      </c>
      <c r="E29">
        <f>StationOBS!F23</f>
        <v>1</v>
      </c>
      <c r="F29">
        <f>StationOBS!G23</f>
        <v>4</v>
      </c>
      <c r="G29">
        <f>StationOBS!H23</f>
        <v>1</v>
      </c>
    </row>
    <row r="30" spans="1:7">
      <c r="A30" t="str">
        <f>StationOBS!A36</f>
        <v>W16</v>
      </c>
      <c r="B30" t="str">
        <f>StationOBS!B36</f>
        <v>W11</v>
      </c>
      <c r="C30">
        <f>StationOBS!D36</f>
        <v>0</v>
      </c>
      <c r="D30">
        <f>StationOBS!E36</f>
        <v>0</v>
      </c>
      <c r="E30">
        <f>StationOBS!F36</f>
        <v>3</v>
      </c>
      <c r="F30">
        <f>StationOBS!G36</f>
        <v>6</v>
      </c>
      <c r="G30">
        <f>StationOBS!H36</f>
        <v>5</v>
      </c>
    </row>
    <row r="31" spans="1:7">
      <c r="A31" t="str">
        <f>StationOBS!A37</f>
        <v>W10</v>
      </c>
      <c r="B31" t="str">
        <f>StationOBS!B37</f>
        <v>W12</v>
      </c>
      <c r="C31">
        <f>StationOBS!D37</f>
        <v>0</v>
      </c>
      <c r="D31">
        <f>StationOBS!E37</f>
        <v>0</v>
      </c>
      <c r="E31">
        <f>StationOBS!F37</f>
        <v>1</v>
      </c>
      <c r="F31">
        <f>StationOBS!G37</f>
        <v>4</v>
      </c>
      <c r="G31">
        <f>StationOBS!H37</f>
        <v>1</v>
      </c>
    </row>
    <row r="32" spans="1:7">
      <c r="A32" t="str">
        <f>StationOBS!A20</f>
        <v>E06</v>
      </c>
      <c r="B32" t="str">
        <f>StationOBS!B20</f>
        <v>E9</v>
      </c>
      <c r="C32">
        <f>StationOBS!D20</f>
        <v>0</v>
      </c>
      <c r="D32">
        <f>StationOBS!E20</f>
        <v>0</v>
      </c>
      <c r="E32">
        <f>StationOBS!F20</f>
        <v>2</v>
      </c>
      <c r="F32">
        <f>StationOBS!G20</f>
        <v>6</v>
      </c>
      <c r="G32">
        <f>StationOBS!H20</f>
        <v>2</v>
      </c>
    </row>
    <row r="33" spans="1:7">
      <c r="A33" t="str">
        <f>StationOBS!A38</f>
        <v>W03</v>
      </c>
      <c r="B33" t="str">
        <f>StationOBS!B38</f>
        <v>W13</v>
      </c>
      <c r="C33">
        <f>StationOBS!D38</f>
        <v>0</v>
      </c>
      <c r="D33">
        <f>StationOBS!E38</f>
        <v>0</v>
      </c>
      <c r="E33">
        <f>StationOBS!F38</f>
        <v>5</v>
      </c>
      <c r="F33">
        <f>StationOBS!G38</f>
        <v>4</v>
      </c>
      <c r="G33">
        <f>StationOBS!H38</f>
        <v>1</v>
      </c>
    </row>
    <row r="34" spans="1:7">
      <c r="A34" t="str">
        <f>StationOBS!A24</f>
        <v>E26</v>
      </c>
      <c r="B34" t="str">
        <f>StationOBS!B24</f>
        <v>E13</v>
      </c>
      <c r="C34">
        <f>StationOBS!D24</f>
        <v>0</v>
      </c>
      <c r="D34">
        <f>StationOBS!E24</f>
        <v>0</v>
      </c>
      <c r="E34">
        <f>StationOBS!F24</f>
        <v>1</v>
      </c>
      <c r="F34">
        <f>StationOBS!G24</f>
        <v>4</v>
      </c>
      <c r="G34">
        <f>StationOBS!H24</f>
        <v>3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157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157"/>
      <c r="B2" s="120" t="s">
        <v>102</v>
      </c>
      <c r="C2" s="121" t="s">
        <v>102</v>
      </c>
      <c r="D2" s="121" t="s">
        <v>102</v>
      </c>
      <c r="E2" s="121" t="s">
        <v>102</v>
      </c>
      <c r="F2" s="121" t="s">
        <v>102</v>
      </c>
      <c r="G2" s="121" t="s">
        <v>102</v>
      </c>
      <c r="H2" s="121" t="s">
        <v>102</v>
      </c>
      <c r="I2" s="121" t="s">
        <v>102</v>
      </c>
    </row>
    <row r="3" spans="1:9">
      <c r="A3" s="158"/>
      <c r="B3" s="60" t="s">
        <v>46</v>
      </c>
      <c r="C3" s="122" t="s">
        <v>46</v>
      </c>
      <c r="D3" s="122" t="s">
        <v>46</v>
      </c>
      <c r="E3" s="122" t="s">
        <v>46</v>
      </c>
      <c r="F3" s="122" t="s">
        <v>46</v>
      </c>
      <c r="G3" s="122" t="s">
        <v>46</v>
      </c>
      <c r="H3" s="122" t="s">
        <v>46</v>
      </c>
      <c r="I3" s="122" t="s">
        <v>46</v>
      </c>
    </row>
    <row r="4" spans="1:9">
      <c r="A4" s="123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3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3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3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3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3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3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3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3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3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3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3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3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3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3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3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3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3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3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3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3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3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3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3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3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3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3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3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3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3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3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3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3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3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3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3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3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3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3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3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3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3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3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3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3" t="s">
        <v>147</v>
      </c>
      <c r="B48" s="124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3" t="s">
        <v>148</v>
      </c>
      <c r="B49" s="124">
        <v>1454</v>
      </c>
      <c r="C49" s="125">
        <v>148</v>
      </c>
      <c r="D49" s="126">
        <v>180</v>
      </c>
      <c r="E49" s="127">
        <v>1565</v>
      </c>
      <c r="F49" s="127">
        <v>4632</v>
      </c>
      <c r="G49" s="126">
        <v>1365</v>
      </c>
      <c r="H49" s="127">
        <v>202</v>
      </c>
      <c r="I49" s="126">
        <v>3979</v>
      </c>
    </row>
    <row r="50" spans="1:9">
      <c r="A50" s="123" t="s">
        <v>149</v>
      </c>
      <c r="B50" s="124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3" t="s">
        <v>150</v>
      </c>
      <c r="B51" s="124"/>
      <c r="C51" s="62"/>
      <c r="D51" s="62"/>
      <c r="E51" s="61"/>
      <c r="F51" s="61"/>
      <c r="G51" s="62"/>
      <c r="H51" s="61"/>
      <c r="I51" s="62"/>
    </row>
    <row r="52" spans="1:9">
      <c r="A52" s="123" t="s">
        <v>151</v>
      </c>
      <c r="B52" s="124"/>
      <c r="C52" s="62"/>
      <c r="D52" s="62"/>
      <c r="E52" s="61"/>
      <c r="F52" s="61"/>
      <c r="G52" s="62"/>
      <c r="H52" s="61"/>
      <c r="I52" s="62"/>
    </row>
    <row r="53" spans="1:9">
      <c r="A53" s="128" t="s">
        <v>152</v>
      </c>
      <c r="B53" s="129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4"/>
  <sheetViews>
    <sheetView topLeftCell="A27" workbookViewId="0">
      <selection activeCell="J15" sqref="J1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164" t="s">
        <v>47</v>
      </c>
      <c r="B1" s="166" t="s">
        <v>37</v>
      </c>
      <c r="C1" s="160" t="s">
        <v>154</v>
      </c>
      <c r="D1" s="161"/>
      <c r="E1" s="162" t="s">
        <v>92</v>
      </c>
      <c r="F1" s="163"/>
      <c r="G1" s="159" t="s">
        <v>95</v>
      </c>
      <c r="H1" s="159"/>
      <c r="I1" s="159"/>
      <c r="J1" s="159"/>
      <c r="K1" s="159"/>
      <c r="L1" s="159"/>
    </row>
    <row r="2" spans="1:12" ht="162.75">
      <c r="A2" s="165"/>
      <c r="B2" s="165"/>
      <c r="C2" s="132" t="s">
        <v>99</v>
      </c>
      <c r="D2" s="132" t="s">
        <v>155</v>
      </c>
      <c r="E2" s="104" t="s">
        <v>93</v>
      </c>
      <c r="F2" s="104" t="s">
        <v>94</v>
      </c>
      <c r="G2" s="105" t="s">
        <v>87</v>
      </c>
      <c r="H2" s="105" t="s">
        <v>86</v>
      </c>
      <c r="I2" s="104" t="s">
        <v>88</v>
      </c>
      <c r="J2" s="132" t="s">
        <v>156</v>
      </c>
      <c r="K2" s="132" t="s">
        <v>157</v>
      </c>
      <c r="L2" s="131" t="s">
        <v>153</v>
      </c>
    </row>
    <row r="3" spans="1:12" hidden="1">
      <c r="A3" s="103">
        <v>40820</v>
      </c>
      <c r="B3" s="96"/>
      <c r="C3" s="96"/>
      <c r="D3" s="96"/>
      <c r="E3" s="96">
        <v>5</v>
      </c>
      <c r="F3" s="96">
        <v>6</v>
      </c>
      <c r="G3" s="102"/>
      <c r="H3" s="102"/>
      <c r="I3" s="96"/>
      <c r="J3" s="96"/>
      <c r="K3" s="96"/>
      <c r="L3" s="115"/>
    </row>
    <row r="4" spans="1:12" hidden="1">
      <c r="A4" s="103">
        <v>40821</v>
      </c>
      <c r="B4" s="96"/>
      <c r="C4" s="96"/>
      <c r="D4" s="96"/>
      <c r="E4" s="96">
        <v>6</v>
      </c>
      <c r="F4" s="96">
        <v>6</v>
      </c>
      <c r="G4" s="102"/>
      <c r="H4" s="102"/>
      <c r="I4" s="96"/>
      <c r="J4" s="96"/>
      <c r="K4" s="96"/>
      <c r="L4" s="115"/>
    </row>
    <row r="5" spans="1:12" hidden="1">
      <c r="A5" s="103">
        <v>40822</v>
      </c>
      <c r="B5" s="96"/>
      <c r="C5" s="96"/>
      <c r="D5" s="96"/>
      <c r="E5" s="96">
        <v>14</v>
      </c>
      <c r="F5" s="96">
        <v>6</v>
      </c>
      <c r="G5" s="102"/>
      <c r="H5" s="102"/>
      <c r="I5" s="96"/>
      <c r="J5" s="96"/>
      <c r="K5" s="96"/>
      <c r="L5" s="115"/>
    </row>
    <row r="6" spans="1:12" hidden="1">
      <c r="A6" s="103">
        <v>40823</v>
      </c>
      <c r="B6" s="96"/>
      <c r="C6" s="96"/>
      <c r="D6" s="96"/>
      <c r="E6" s="96">
        <v>10</v>
      </c>
      <c r="F6" s="96">
        <v>6</v>
      </c>
      <c r="G6" s="102"/>
      <c r="H6" s="102"/>
      <c r="I6" s="96"/>
      <c r="J6" s="96"/>
      <c r="K6" s="96"/>
      <c r="L6" s="115"/>
    </row>
    <row r="7" spans="1:12" hidden="1">
      <c r="A7" s="103">
        <v>40824</v>
      </c>
      <c r="B7" s="96"/>
      <c r="C7" s="96"/>
      <c r="D7" s="96"/>
      <c r="E7" s="96">
        <v>10</v>
      </c>
      <c r="F7" s="96">
        <v>5</v>
      </c>
      <c r="G7" s="102"/>
      <c r="H7" s="102"/>
      <c r="I7" s="96"/>
      <c r="J7" s="96"/>
      <c r="K7" s="96"/>
      <c r="L7" s="115"/>
    </row>
    <row r="8" spans="1:12" hidden="1">
      <c r="A8" s="103">
        <v>40825</v>
      </c>
      <c r="B8" s="96"/>
      <c r="C8" s="96"/>
      <c r="D8" s="96"/>
      <c r="E8" s="96">
        <v>10</v>
      </c>
      <c r="F8" s="96">
        <v>5</v>
      </c>
      <c r="G8" s="102"/>
      <c r="H8" s="102"/>
      <c r="I8" s="96"/>
      <c r="J8" s="96"/>
      <c r="K8" s="96"/>
      <c r="L8" s="115"/>
    </row>
    <row r="9" spans="1:12" hidden="1">
      <c r="A9" s="103">
        <v>40826</v>
      </c>
      <c r="B9" s="96"/>
      <c r="C9" s="96"/>
      <c r="D9" s="96"/>
      <c r="E9" s="96">
        <v>9</v>
      </c>
      <c r="F9" s="96">
        <v>4</v>
      </c>
      <c r="G9" s="102">
        <f t="shared" ref="G9:G40" si="0">C9+E4+F6</f>
        <v>12</v>
      </c>
      <c r="H9" s="102"/>
      <c r="I9" s="96"/>
      <c r="J9" s="96"/>
      <c r="K9" s="96"/>
      <c r="L9" s="115"/>
    </row>
    <row r="10" spans="1:12" hidden="1">
      <c r="A10" s="103">
        <v>40827</v>
      </c>
      <c r="B10" s="96">
        <v>1</v>
      </c>
      <c r="C10" s="96"/>
      <c r="D10" s="96"/>
      <c r="E10" s="96">
        <v>9</v>
      </c>
      <c r="F10" s="96">
        <v>4</v>
      </c>
      <c r="G10" s="102">
        <f t="shared" si="0"/>
        <v>19</v>
      </c>
      <c r="H10" s="102">
        <f t="shared" ref="H10:H40" si="1">C10+E4+F6</f>
        <v>12</v>
      </c>
      <c r="I10" s="96"/>
      <c r="J10" s="96"/>
      <c r="K10" s="96"/>
      <c r="L10" s="115"/>
    </row>
    <row r="11" spans="1:12" hidden="1">
      <c r="A11" s="103">
        <v>40828</v>
      </c>
      <c r="B11" s="96">
        <v>1</v>
      </c>
      <c r="C11" s="96"/>
      <c r="D11" s="96"/>
      <c r="E11" s="96">
        <v>9</v>
      </c>
      <c r="F11" s="96">
        <v>3</v>
      </c>
      <c r="G11" s="102">
        <f t="shared" si="0"/>
        <v>15</v>
      </c>
      <c r="H11" s="102">
        <f t="shared" si="1"/>
        <v>19</v>
      </c>
      <c r="I11" s="102">
        <f>C11+E4+F6</f>
        <v>12</v>
      </c>
      <c r="J11" s="96"/>
      <c r="K11" s="96"/>
      <c r="L11" s="115"/>
    </row>
    <row r="12" spans="1:12" hidden="1">
      <c r="A12" s="103">
        <v>40829</v>
      </c>
      <c r="B12" s="115">
        <v>1</v>
      </c>
      <c r="C12" s="115"/>
      <c r="D12" s="115"/>
      <c r="E12" s="116">
        <v>8</v>
      </c>
      <c r="F12" s="116">
        <v>2</v>
      </c>
      <c r="G12" s="115">
        <f t="shared" si="0"/>
        <v>14</v>
      </c>
      <c r="H12" s="115">
        <f t="shared" si="1"/>
        <v>15</v>
      </c>
      <c r="I12" s="117">
        <f>C12+E5+F7+B12/2</f>
        <v>19.5</v>
      </c>
      <c r="J12" s="115">
        <f>C12+E4+F6+B12</f>
        <v>13</v>
      </c>
      <c r="K12" s="115" t="e">
        <f>C12+E2+F4+B12</f>
        <v>#VALUE!</v>
      </c>
      <c r="L12" s="115"/>
    </row>
    <row r="13" spans="1:12" hidden="1">
      <c r="A13" s="103">
        <v>40830</v>
      </c>
      <c r="B13" s="115">
        <v>1</v>
      </c>
      <c r="C13" s="115"/>
      <c r="D13" s="115"/>
      <c r="E13" s="118">
        <v>6</v>
      </c>
      <c r="F13" s="118">
        <v>2</v>
      </c>
      <c r="G13" s="115">
        <f t="shared" si="0"/>
        <v>14</v>
      </c>
      <c r="H13" s="115">
        <f t="shared" si="1"/>
        <v>14</v>
      </c>
      <c r="I13" s="117">
        <f t="shared" ref="I13:I40" si="2">C13+E6+F8+B13/2</f>
        <v>15.5</v>
      </c>
      <c r="J13" s="115">
        <f t="shared" ref="J13:J40" si="3">C13+E5+F7+B13</f>
        <v>20</v>
      </c>
      <c r="K13" s="115">
        <f>C13+E3+F5+B13</f>
        <v>12</v>
      </c>
      <c r="L13" s="115"/>
    </row>
    <row r="14" spans="1:12" hidden="1">
      <c r="A14" s="103">
        <v>40831</v>
      </c>
      <c r="B14" s="115">
        <v>2</v>
      </c>
      <c r="C14" s="115">
        <v>2</v>
      </c>
      <c r="D14" s="115"/>
      <c r="E14" s="118">
        <v>6</v>
      </c>
      <c r="F14" s="118">
        <v>2</v>
      </c>
      <c r="G14" s="115">
        <f t="shared" si="0"/>
        <v>14</v>
      </c>
      <c r="H14" s="115">
        <f t="shared" si="1"/>
        <v>16</v>
      </c>
      <c r="I14" s="117">
        <f t="shared" si="2"/>
        <v>17</v>
      </c>
      <c r="J14" s="115">
        <f t="shared" si="3"/>
        <v>19</v>
      </c>
      <c r="K14" s="115">
        <f>C14+E4+F6+B14</f>
        <v>16</v>
      </c>
      <c r="L14" s="115" t="e">
        <f>C14+E2+F6+B14</f>
        <v>#VALUE!</v>
      </c>
    </row>
    <row r="15" spans="1:12">
      <c r="A15" s="103">
        <v>40832</v>
      </c>
      <c r="B15" s="115">
        <v>3</v>
      </c>
      <c r="C15" s="115">
        <v>2</v>
      </c>
      <c r="D15" s="115"/>
      <c r="E15" s="118">
        <v>5</v>
      </c>
      <c r="F15" s="118">
        <v>2</v>
      </c>
      <c r="G15" s="115">
        <f t="shared" si="0"/>
        <v>13</v>
      </c>
      <c r="H15" s="115">
        <f t="shared" si="1"/>
        <v>14</v>
      </c>
      <c r="I15" s="117">
        <f t="shared" si="2"/>
        <v>17.5</v>
      </c>
      <c r="J15" s="115">
        <f t="shared" si="3"/>
        <v>19</v>
      </c>
      <c r="K15" s="115">
        <f t="shared" ref="K15:K20" si="4">C15+E5+F7+B15+D14</f>
        <v>24</v>
      </c>
      <c r="L15" s="117">
        <f>C15+E3+F7+B15*1.25+D12</f>
        <v>15.75</v>
      </c>
    </row>
    <row r="16" spans="1:12">
      <c r="A16" s="103">
        <v>40833</v>
      </c>
      <c r="B16" s="115">
        <v>3</v>
      </c>
      <c r="C16" s="115">
        <v>1</v>
      </c>
      <c r="D16" s="115"/>
      <c r="E16" s="118">
        <v>5</v>
      </c>
      <c r="F16" s="118">
        <v>2</v>
      </c>
      <c r="G16" s="115">
        <f t="shared" si="0"/>
        <v>12</v>
      </c>
      <c r="H16" s="115">
        <f t="shared" si="1"/>
        <v>12</v>
      </c>
      <c r="I16" s="117">
        <f t="shared" si="2"/>
        <v>14.5</v>
      </c>
      <c r="J16" s="115">
        <f t="shared" si="3"/>
        <v>18</v>
      </c>
      <c r="K16" s="115">
        <f t="shared" si="4"/>
        <v>19</v>
      </c>
      <c r="L16" s="117">
        <f t="shared" ref="L16:L40" si="5">C16+E4+F8+B16*1.25+D13</f>
        <v>15.75</v>
      </c>
    </row>
    <row r="17" spans="1:12">
      <c r="A17" s="103">
        <v>40834</v>
      </c>
      <c r="B17" s="115">
        <v>2</v>
      </c>
      <c r="C17" s="115">
        <v>1</v>
      </c>
      <c r="D17" s="115"/>
      <c r="E17" s="118">
        <v>5</v>
      </c>
      <c r="F17" s="118">
        <v>2</v>
      </c>
      <c r="G17" s="115">
        <f t="shared" si="0"/>
        <v>11</v>
      </c>
      <c r="H17" s="115">
        <f t="shared" si="1"/>
        <v>12</v>
      </c>
      <c r="I17" s="117">
        <f t="shared" si="2"/>
        <v>13</v>
      </c>
      <c r="J17" s="115">
        <f t="shared" si="3"/>
        <v>15</v>
      </c>
      <c r="K17" s="115">
        <f t="shared" si="4"/>
        <v>17</v>
      </c>
      <c r="L17" s="117">
        <f t="shared" si="5"/>
        <v>21.5</v>
      </c>
    </row>
    <row r="18" spans="1:12">
      <c r="A18" s="103">
        <v>40835</v>
      </c>
      <c r="B18" s="115">
        <v>1</v>
      </c>
      <c r="C18" s="115">
        <v>1</v>
      </c>
      <c r="D18" s="115">
        <v>1</v>
      </c>
      <c r="E18" s="118">
        <v>6</v>
      </c>
      <c r="F18" s="118">
        <v>1</v>
      </c>
      <c r="G18" s="115">
        <f t="shared" si="0"/>
        <v>9</v>
      </c>
      <c r="H18" s="115">
        <f t="shared" si="1"/>
        <v>11</v>
      </c>
      <c r="I18" s="117">
        <f t="shared" si="2"/>
        <v>12.5</v>
      </c>
      <c r="J18" s="115">
        <f t="shared" si="3"/>
        <v>13</v>
      </c>
      <c r="K18" s="115">
        <f t="shared" si="4"/>
        <v>16</v>
      </c>
      <c r="L18" s="117">
        <f t="shared" si="5"/>
        <v>16.25</v>
      </c>
    </row>
    <row r="19" spans="1:12">
      <c r="A19" s="103">
        <v>40836</v>
      </c>
      <c r="B19" s="115">
        <v>1</v>
      </c>
      <c r="C19" s="115">
        <v>1</v>
      </c>
      <c r="D19" s="115">
        <v>1</v>
      </c>
      <c r="E19" s="118">
        <v>6</v>
      </c>
      <c r="F19" s="118">
        <v>1</v>
      </c>
      <c r="G19" s="115">
        <f t="shared" si="0"/>
        <v>9</v>
      </c>
      <c r="H19" s="115">
        <f t="shared" si="1"/>
        <v>9</v>
      </c>
      <c r="I19" s="117">
        <f t="shared" si="2"/>
        <v>11.5</v>
      </c>
      <c r="J19" s="115">
        <f t="shared" si="3"/>
        <v>13</v>
      </c>
      <c r="K19" s="115">
        <f t="shared" si="4"/>
        <v>15</v>
      </c>
      <c r="L19" s="117">
        <f t="shared" si="5"/>
        <v>15.25</v>
      </c>
    </row>
    <row r="20" spans="1:12">
      <c r="A20" s="103">
        <v>40837</v>
      </c>
      <c r="B20" s="115"/>
      <c r="C20" s="115">
        <v>1</v>
      </c>
      <c r="D20" s="115">
        <v>2</v>
      </c>
      <c r="E20" s="134">
        <v>6</v>
      </c>
      <c r="F20" s="134">
        <v>1</v>
      </c>
      <c r="G20" s="115">
        <f t="shared" si="0"/>
        <v>8</v>
      </c>
      <c r="H20" s="115">
        <f t="shared" si="1"/>
        <v>9</v>
      </c>
      <c r="I20" s="117">
        <f t="shared" si="2"/>
        <v>9</v>
      </c>
      <c r="J20" s="115">
        <f t="shared" si="3"/>
        <v>11</v>
      </c>
      <c r="K20" s="115">
        <f t="shared" si="4"/>
        <v>13</v>
      </c>
      <c r="L20" s="117">
        <f t="shared" si="5"/>
        <v>13</v>
      </c>
    </row>
    <row r="21" spans="1:12">
      <c r="A21" s="103">
        <v>40838</v>
      </c>
      <c r="B21" s="115"/>
      <c r="C21" s="115">
        <v>1</v>
      </c>
      <c r="D21" s="115">
        <v>2</v>
      </c>
      <c r="E21" s="134">
        <v>6</v>
      </c>
      <c r="F21" s="134">
        <v>1</v>
      </c>
      <c r="G21" s="115">
        <f t="shared" si="0"/>
        <v>7</v>
      </c>
      <c r="H21" s="115">
        <f t="shared" si="1"/>
        <v>8</v>
      </c>
      <c r="I21" s="117">
        <f t="shared" si="2"/>
        <v>9</v>
      </c>
      <c r="J21" s="115">
        <f t="shared" si="3"/>
        <v>9</v>
      </c>
      <c r="K21" s="115">
        <f t="shared" ref="K21:K40" si="6">C21+E11+F13+B21+D20</f>
        <v>14</v>
      </c>
      <c r="L21" s="117">
        <f t="shared" si="5"/>
        <v>13</v>
      </c>
    </row>
    <row r="22" spans="1:12">
      <c r="A22" s="103">
        <v>40839</v>
      </c>
      <c r="B22" s="115"/>
      <c r="C22" s="115">
        <v>1</v>
      </c>
      <c r="D22" s="115">
        <v>1</v>
      </c>
      <c r="E22" s="134">
        <v>6</v>
      </c>
      <c r="F22" s="134">
        <v>1</v>
      </c>
      <c r="G22" s="115">
        <f t="shared" si="0"/>
        <v>7</v>
      </c>
      <c r="H22" s="115">
        <f t="shared" si="1"/>
        <v>7</v>
      </c>
      <c r="I22" s="117">
        <f t="shared" si="2"/>
        <v>8</v>
      </c>
      <c r="J22" s="115">
        <f t="shared" si="3"/>
        <v>9</v>
      </c>
      <c r="K22" s="115">
        <f t="shared" si="6"/>
        <v>13</v>
      </c>
      <c r="L22" s="117">
        <f t="shared" si="5"/>
        <v>13</v>
      </c>
    </row>
    <row r="23" spans="1:12">
      <c r="A23" s="103">
        <v>40840</v>
      </c>
      <c r="B23" s="115">
        <v>1</v>
      </c>
      <c r="C23" s="115">
        <v>1</v>
      </c>
      <c r="D23" s="115">
        <v>1</v>
      </c>
      <c r="E23" s="134">
        <v>6</v>
      </c>
      <c r="F23" s="134">
        <v>1</v>
      </c>
      <c r="G23" s="115">
        <f t="shared" si="0"/>
        <v>8</v>
      </c>
      <c r="H23" s="115">
        <f t="shared" si="1"/>
        <v>7</v>
      </c>
      <c r="I23" s="117">
        <f t="shared" si="2"/>
        <v>7.5</v>
      </c>
      <c r="J23" s="115">
        <f t="shared" si="3"/>
        <v>9</v>
      </c>
      <c r="K23" s="115">
        <f t="shared" si="6"/>
        <v>11</v>
      </c>
      <c r="L23" s="117">
        <f t="shared" si="5"/>
        <v>15.25</v>
      </c>
    </row>
    <row r="24" spans="1:12">
      <c r="A24" s="103">
        <v>40841</v>
      </c>
      <c r="B24" s="115">
        <v>1</v>
      </c>
      <c r="C24" s="115">
        <v>2</v>
      </c>
      <c r="D24" s="115">
        <v>1</v>
      </c>
      <c r="E24" s="134">
        <v>6</v>
      </c>
      <c r="F24" s="134">
        <v>1</v>
      </c>
      <c r="G24" s="115">
        <f t="shared" si="0"/>
        <v>9</v>
      </c>
      <c r="H24" s="115">
        <f t="shared" si="1"/>
        <v>9</v>
      </c>
      <c r="I24" s="117">
        <f t="shared" si="2"/>
        <v>8.5</v>
      </c>
      <c r="J24" s="115">
        <f t="shared" si="3"/>
        <v>9</v>
      </c>
      <c r="K24" s="115">
        <f t="shared" si="6"/>
        <v>12</v>
      </c>
      <c r="L24" s="117">
        <f t="shared" si="5"/>
        <v>15.25</v>
      </c>
    </row>
    <row r="25" spans="1:12">
      <c r="A25" s="135">
        <v>40842</v>
      </c>
      <c r="B25" s="102">
        <v>2</v>
      </c>
      <c r="C25" s="102">
        <v>2</v>
      </c>
      <c r="D25" s="102">
        <v>1</v>
      </c>
      <c r="E25" s="136">
        <v>6</v>
      </c>
      <c r="F25" s="136">
        <v>1</v>
      </c>
      <c r="G25" s="102">
        <f t="shared" si="0"/>
        <v>9</v>
      </c>
      <c r="H25" s="102">
        <f t="shared" si="1"/>
        <v>9</v>
      </c>
      <c r="I25" s="111">
        <f t="shared" si="2"/>
        <v>10</v>
      </c>
      <c r="J25" s="102">
        <f t="shared" si="3"/>
        <v>10</v>
      </c>
      <c r="K25" s="115">
        <f t="shared" si="6"/>
        <v>12</v>
      </c>
      <c r="L25" s="117">
        <f t="shared" si="5"/>
        <v>13.5</v>
      </c>
    </row>
    <row r="26" spans="1:12">
      <c r="A26" s="103">
        <v>40843</v>
      </c>
      <c r="B26" s="102">
        <v>3</v>
      </c>
      <c r="C26" s="102">
        <v>2</v>
      </c>
      <c r="D26" s="102">
        <v>1</v>
      </c>
      <c r="E26" s="136">
        <v>5</v>
      </c>
      <c r="F26" s="136">
        <v>2</v>
      </c>
      <c r="G26" s="102">
        <f t="shared" si="0"/>
        <v>9</v>
      </c>
      <c r="H26" s="102">
        <f t="shared" si="1"/>
        <v>9</v>
      </c>
      <c r="I26" s="111">
        <f t="shared" si="2"/>
        <v>10.5</v>
      </c>
      <c r="J26" s="102">
        <f t="shared" si="3"/>
        <v>12</v>
      </c>
      <c r="K26" s="115">
        <f t="shared" si="6"/>
        <v>12</v>
      </c>
      <c r="L26" s="117">
        <f t="shared" si="5"/>
        <v>13.75</v>
      </c>
    </row>
    <row r="27" spans="1:12">
      <c r="A27" s="103">
        <v>40844</v>
      </c>
      <c r="B27" s="102">
        <v>4</v>
      </c>
      <c r="C27" s="102">
        <v>1</v>
      </c>
      <c r="D27" s="102">
        <v>1</v>
      </c>
      <c r="E27" s="136">
        <v>4</v>
      </c>
      <c r="F27" s="136">
        <v>2</v>
      </c>
      <c r="G27" s="102">
        <f t="shared" si="0"/>
        <v>8</v>
      </c>
      <c r="H27" s="102">
        <f t="shared" si="1"/>
        <v>8</v>
      </c>
      <c r="I27" s="111">
        <f t="shared" si="2"/>
        <v>10</v>
      </c>
      <c r="J27" s="102">
        <f t="shared" si="3"/>
        <v>12</v>
      </c>
      <c r="K27" s="115">
        <f t="shared" si="6"/>
        <v>12</v>
      </c>
      <c r="L27" s="117">
        <f t="shared" si="5"/>
        <v>13</v>
      </c>
    </row>
    <row r="28" spans="1:12">
      <c r="A28" s="103">
        <v>40845</v>
      </c>
      <c r="B28" s="102">
        <v>4</v>
      </c>
      <c r="C28" s="102">
        <v>1</v>
      </c>
      <c r="D28" s="102">
        <v>1</v>
      </c>
      <c r="E28" s="136">
        <v>4</v>
      </c>
      <c r="F28" s="136">
        <v>2</v>
      </c>
      <c r="G28" s="102">
        <f t="shared" si="0"/>
        <v>8</v>
      </c>
      <c r="H28" s="102">
        <f t="shared" si="1"/>
        <v>8</v>
      </c>
      <c r="I28" s="111">
        <f t="shared" si="2"/>
        <v>10</v>
      </c>
      <c r="J28" s="102">
        <f t="shared" si="3"/>
        <v>12</v>
      </c>
      <c r="K28" s="115">
        <f t="shared" si="6"/>
        <v>13</v>
      </c>
      <c r="L28" s="117">
        <f t="shared" si="5"/>
        <v>13</v>
      </c>
    </row>
    <row r="29" spans="1:12">
      <c r="A29" s="103">
        <v>40846</v>
      </c>
      <c r="B29" s="102">
        <v>3</v>
      </c>
      <c r="C29" s="102">
        <v>1</v>
      </c>
      <c r="D29" s="102">
        <v>1</v>
      </c>
      <c r="E29" s="136">
        <v>4</v>
      </c>
      <c r="F29" s="136">
        <v>2</v>
      </c>
      <c r="G29" s="102">
        <f t="shared" si="0"/>
        <v>9</v>
      </c>
      <c r="H29" s="102">
        <f t="shared" si="1"/>
        <v>8</v>
      </c>
      <c r="I29" s="111">
        <f t="shared" si="2"/>
        <v>9.5</v>
      </c>
      <c r="J29" s="102">
        <f t="shared" si="3"/>
        <v>11</v>
      </c>
      <c r="K29" s="115">
        <f t="shared" si="6"/>
        <v>12</v>
      </c>
      <c r="L29" s="117">
        <f t="shared" si="5"/>
        <v>11.75</v>
      </c>
    </row>
    <row r="30" spans="1:12">
      <c r="A30" s="103">
        <v>40847</v>
      </c>
      <c r="B30" s="115">
        <v>3</v>
      </c>
      <c r="C30" s="115"/>
      <c r="D30" s="102">
        <v>2</v>
      </c>
      <c r="E30" s="134">
        <v>3</v>
      </c>
      <c r="F30" s="136">
        <v>2</v>
      </c>
      <c r="G30" s="102">
        <f t="shared" si="0"/>
        <v>8</v>
      </c>
      <c r="H30" s="102">
        <f t="shared" si="1"/>
        <v>8</v>
      </c>
      <c r="I30" s="111">
        <f t="shared" si="2"/>
        <v>8.5</v>
      </c>
      <c r="J30" s="102">
        <f t="shared" si="3"/>
        <v>10</v>
      </c>
      <c r="K30" s="115">
        <f t="shared" si="6"/>
        <v>11</v>
      </c>
      <c r="L30" s="117">
        <f t="shared" si="5"/>
        <v>11.75</v>
      </c>
    </row>
    <row r="31" spans="1:12">
      <c r="A31" s="98">
        <v>40848</v>
      </c>
      <c r="B31" s="115">
        <v>2</v>
      </c>
      <c r="C31" s="115"/>
      <c r="D31" s="102">
        <v>3</v>
      </c>
      <c r="E31" s="119">
        <v>6</v>
      </c>
      <c r="F31" s="113">
        <v>1</v>
      </c>
      <c r="G31" s="97">
        <f t="shared" si="0"/>
        <v>7</v>
      </c>
      <c r="H31" s="97">
        <f t="shared" si="1"/>
        <v>8</v>
      </c>
      <c r="I31" s="111">
        <f t="shared" si="2"/>
        <v>9</v>
      </c>
      <c r="J31" s="102">
        <f t="shared" si="3"/>
        <v>9</v>
      </c>
      <c r="K31" s="115">
        <f t="shared" si="6"/>
        <v>11</v>
      </c>
      <c r="L31" s="117">
        <f t="shared" si="5"/>
        <v>10.5</v>
      </c>
    </row>
    <row r="32" spans="1:12">
      <c r="A32" s="98">
        <v>40849</v>
      </c>
      <c r="B32" s="115">
        <v>1</v>
      </c>
      <c r="C32" s="115"/>
      <c r="D32" s="102">
        <v>3</v>
      </c>
      <c r="E32" s="119">
        <v>6</v>
      </c>
      <c r="F32" s="113">
        <v>1</v>
      </c>
      <c r="G32" s="97">
        <f t="shared" si="0"/>
        <v>6</v>
      </c>
      <c r="H32" s="97">
        <f t="shared" si="1"/>
        <v>7</v>
      </c>
      <c r="I32" s="111">
        <f t="shared" si="2"/>
        <v>8.5</v>
      </c>
      <c r="J32" s="102">
        <f t="shared" si="3"/>
        <v>9</v>
      </c>
      <c r="K32" s="115">
        <f t="shared" si="6"/>
        <v>11</v>
      </c>
      <c r="L32" s="117">
        <f t="shared" si="5"/>
        <v>9.25</v>
      </c>
    </row>
    <row r="33" spans="1:12">
      <c r="A33" s="98">
        <v>40850</v>
      </c>
      <c r="B33" s="115">
        <v>1</v>
      </c>
      <c r="C33" s="115"/>
      <c r="D33" s="102">
        <v>3</v>
      </c>
      <c r="E33" s="119">
        <v>6</v>
      </c>
      <c r="F33" s="113">
        <v>1</v>
      </c>
      <c r="G33" s="97">
        <f t="shared" si="0"/>
        <v>6</v>
      </c>
      <c r="H33" s="97">
        <f t="shared" si="1"/>
        <v>6</v>
      </c>
      <c r="I33" s="111">
        <f t="shared" si="2"/>
        <v>7.5</v>
      </c>
      <c r="J33" s="102">
        <f t="shared" si="3"/>
        <v>9</v>
      </c>
      <c r="K33" s="115">
        <f t="shared" si="6"/>
        <v>11</v>
      </c>
      <c r="L33" s="117">
        <f t="shared" si="5"/>
        <v>10.25</v>
      </c>
    </row>
    <row r="34" spans="1:12">
      <c r="A34" s="98">
        <v>40851</v>
      </c>
      <c r="B34" s="115"/>
      <c r="C34" s="115"/>
      <c r="D34" s="102">
        <v>3</v>
      </c>
      <c r="E34" s="119">
        <v>6</v>
      </c>
      <c r="F34" s="113">
        <v>1</v>
      </c>
      <c r="G34" s="97">
        <f t="shared" si="0"/>
        <v>5</v>
      </c>
      <c r="H34" s="97">
        <f t="shared" si="1"/>
        <v>6</v>
      </c>
      <c r="I34" s="111">
        <f t="shared" si="2"/>
        <v>6</v>
      </c>
      <c r="J34" s="102">
        <f t="shared" si="3"/>
        <v>7</v>
      </c>
      <c r="K34" s="115">
        <f t="shared" si="6"/>
        <v>11</v>
      </c>
      <c r="L34" s="117">
        <f t="shared" si="5"/>
        <v>11</v>
      </c>
    </row>
    <row r="35" spans="1:12">
      <c r="A35" s="98">
        <v>40852</v>
      </c>
      <c r="B35" s="115"/>
      <c r="C35" s="115"/>
      <c r="D35" s="102">
        <v>3</v>
      </c>
      <c r="E35" s="119">
        <v>6</v>
      </c>
      <c r="F35" s="113">
        <v>1</v>
      </c>
      <c r="G35" s="97">
        <f t="shared" si="0"/>
        <v>4</v>
      </c>
      <c r="H35" s="97">
        <f t="shared" si="1"/>
        <v>5</v>
      </c>
      <c r="I35" s="111">
        <f t="shared" si="2"/>
        <v>6</v>
      </c>
      <c r="J35" s="102">
        <f t="shared" si="3"/>
        <v>6</v>
      </c>
      <c r="K35" s="115">
        <f t="shared" si="6"/>
        <v>11</v>
      </c>
      <c r="L35" s="117">
        <f t="shared" si="5"/>
        <v>11</v>
      </c>
    </row>
    <row r="36" spans="1:12">
      <c r="A36" s="98">
        <v>40853</v>
      </c>
      <c r="B36" s="115"/>
      <c r="C36" s="115"/>
      <c r="D36" s="102">
        <v>3</v>
      </c>
      <c r="E36" s="119">
        <v>6</v>
      </c>
      <c r="F36" s="113">
        <v>2</v>
      </c>
      <c r="G36" s="97">
        <f t="shared" si="0"/>
        <v>7</v>
      </c>
      <c r="H36" s="97">
        <f t="shared" si="1"/>
        <v>4</v>
      </c>
      <c r="I36" s="111">
        <f t="shared" si="2"/>
        <v>5</v>
      </c>
      <c r="J36" s="102">
        <f t="shared" si="3"/>
        <v>6</v>
      </c>
      <c r="K36" s="115">
        <f t="shared" si="6"/>
        <v>10</v>
      </c>
      <c r="L36" s="117">
        <f t="shared" si="5"/>
        <v>11</v>
      </c>
    </row>
    <row r="37" spans="1:12">
      <c r="A37" s="98">
        <v>40854</v>
      </c>
      <c r="B37" s="97"/>
      <c r="C37" s="115"/>
      <c r="D37" s="102">
        <v>3</v>
      </c>
      <c r="E37" s="119">
        <v>6</v>
      </c>
      <c r="F37" s="113">
        <v>2</v>
      </c>
      <c r="G37" s="97">
        <f t="shared" si="0"/>
        <v>7</v>
      </c>
      <c r="H37" s="97">
        <f t="shared" si="1"/>
        <v>7</v>
      </c>
      <c r="I37" s="111">
        <f t="shared" si="2"/>
        <v>4</v>
      </c>
      <c r="J37" s="102">
        <f t="shared" si="3"/>
        <v>5</v>
      </c>
      <c r="K37" s="115">
        <f t="shared" si="6"/>
        <v>9</v>
      </c>
      <c r="L37" s="117">
        <f t="shared" si="5"/>
        <v>11</v>
      </c>
    </row>
    <row r="38" spans="1:12">
      <c r="A38" s="98">
        <v>40855</v>
      </c>
      <c r="B38" s="97"/>
      <c r="C38" s="115"/>
      <c r="D38" s="102">
        <v>3</v>
      </c>
      <c r="E38" s="119">
        <v>6</v>
      </c>
      <c r="F38" s="113">
        <v>2</v>
      </c>
      <c r="G38" s="97">
        <f t="shared" si="0"/>
        <v>7</v>
      </c>
      <c r="H38" s="97">
        <f t="shared" si="1"/>
        <v>7</v>
      </c>
      <c r="I38" s="111">
        <f t="shared" si="2"/>
        <v>7</v>
      </c>
      <c r="J38" s="102">
        <f t="shared" si="3"/>
        <v>4</v>
      </c>
      <c r="K38" s="115">
        <f t="shared" si="6"/>
        <v>9</v>
      </c>
      <c r="L38" s="117">
        <f t="shared" si="5"/>
        <v>10</v>
      </c>
    </row>
    <row r="39" spans="1:12">
      <c r="A39" s="98">
        <v>40856</v>
      </c>
      <c r="B39" s="97"/>
      <c r="C39" s="115"/>
      <c r="D39" s="102">
        <v>3</v>
      </c>
      <c r="E39" s="119">
        <v>6</v>
      </c>
      <c r="F39" s="113">
        <v>2</v>
      </c>
      <c r="G39" s="97">
        <f t="shared" si="0"/>
        <v>8</v>
      </c>
      <c r="H39" s="97">
        <f t="shared" si="1"/>
        <v>7</v>
      </c>
      <c r="I39" s="111">
        <f t="shared" si="2"/>
        <v>7</v>
      </c>
      <c r="J39" s="102">
        <f>C39+E31+F33+B39</f>
        <v>7</v>
      </c>
      <c r="K39" s="115">
        <f t="shared" si="6"/>
        <v>8</v>
      </c>
      <c r="L39" s="117">
        <f t="shared" si="5"/>
        <v>8</v>
      </c>
    </row>
    <row r="40" spans="1:12">
      <c r="A40" s="98">
        <v>40857</v>
      </c>
      <c r="B40" s="97"/>
      <c r="C40" s="115"/>
      <c r="D40" s="102">
        <v>3</v>
      </c>
      <c r="E40" s="119">
        <v>6</v>
      </c>
      <c r="F40" s="113">
        <v>2</v>
      </c>
      <c r="G40" s="97">
        <f t="shared" si="0"/>
        <v>8</v>
      </c>
      <c r="H40" s="97">
        <f t="shared" si="1"/>
        <v>8</v>
      </c>
      <c r="I40" s="111">
        <f t="shared" si="2"/>
        <v>7</v>
      </c>
      <c r="J40" s="102">
        <f t="shared" si="3"/>
        <v>7</v>
      </c>
      <c r="K40" s="115">
        <f t="shared" si="6"/>
        <v>7</v>
      </c>
      <c r="L40" s="117">
        <f t="shared" si="5"/>
        <v>8</v>
      </c>
    </row>
    <row r="41" spans="1:12">
      <c r="A41" s="98">
        <v>40858</v>
      </c>
      <c r="B41" s="97">
        <v>1</v>
      </c>
      <c r="C41" s="115"/>
      <c r="D41" s="102">
        <v>3</v>
      </c>
      <c r="E41" s="119">
        <v>6</v>
      </c>
      <c r="F41" s="113">
        <v>2</v>
      </c>
      <c r="G41" s="97">
        <f>C41+E36+F38</f>
        <v>8</v>
      </c>
      <c r="H41" s="97">
        <f>C41+E35+F37</f>
        <v>8</v>
      </c>
      <c r="I41" s="111">
        <f>C41+E34+F36+B41/2</f>
        <v>8.5</v>
      </c>
      <c r="J41" s="102">
        <f>C41+E33+F35+B41</f>
        <v>8</v>
      </c>
      <c r="K41" s="115">
        <f>C41+E31+F33+B41+D40</f>
        <v>11</v>
      </c>
      <c r="L41" s="117">
        <f>C41+E29+F33+B41*1.25+D38</f>
        <v>9.25</v>
      </c>
    </row>
    <row r="42" spans="1:12">
      <c r="A42" s="98">
        <v>40859</v>
      </c>
      <c r="B42" s="97">
        <v>2</v>
      </c>
      <c r="C42" s="115"/>
      <c r="D42" s="102">
        <v>3</v>
      </c>
      <c r="E42" s="119">
        <v>6</v>
      </c>
      <c r="F42" s="113">
        <v>2</v>
      </c>
      <c r="G42" s="97">
        <f>C42+E37+F39</f>
        <v>8</v>
      </c>
      <c r="H42" s="97">
        <f>C42+E36+F38</f>
        <v>8</v>
      </c>
      <c r="I42" s="111">
        <f>C42+E35+F37+B42/2</f>
        <v>9</v>
      </c>
      <c r="J42" s="102">
        <f>C42+E34+F36+B42</f>
        <v>10</v>
      </c>
      <c r="K42" s="115">
        <f>C42+E32+F34+B42+D41</f>
        <v>12</v>
      </c>
      <c r="L42" s="117">
        <f>C42+E30+F34+B42*1.25+D39</f>
        <v>9.5</v>
      </c>
    </row>
    <row r="43" spans="1:12">
      <c r="A43" s="98">
        <v>40860</v>
      </c>
      <c r="B43" s="97">
        <v>3</v>
      </c>
      <c r="C43" s="115"/>
      <c r="D43" s="102">
        <v>3</v>
      </c>
      <c r="E43" s="119">
        <v>6</v>
      </c>
      <c r="F43" s="113">
        <v>2</v>
      </c>
      <c r="G43" s="97">
        <f>C43+E38+F40</f>
        <v>8</v>
      </c>
      <c r="H43" s="97">
        <f>C43+E37+F39</f>
        <v>8</v>
      </c>
      <c r="I43" s="111">
        <f>C43+E36+F38+B43/2</f>
        <v>9.5</v>
      </c>
      <c r="J43" s="102">
        <f>C43+E35+F37+B43</f>
        <v>11</v>
      </c>
      <c r="K43" s="115">
        <f>C43+E33+F35+B43+D42</f>
        <v>13</v>
      </c>
      <c r="L43" s="117">
        <f>C43+E31+F35+B43*1.25+D40</f>
        <v>13.75</v>
      </c>
    </row>
    <row r="44" spans="1:12">
      <c r="A44" s="98">
        <v>40861</v>
      </c>
      <c r="B44" s="143">
        <v>2</v>
      </c>
      <c r="C44" s="115"/>
      <c r="D44" s="102">
        <v>3</v>
      </c>
      <c r="E44" s="119">
        <v>6</v>
      </c>
      <c r="F44" s="113">
        <v>2</v>
      </c>
      <c r="G44" s="97">
        <f>C44+E39+F41</f>
        <v>8</v>
      </c>
      <c r="H44" s="97">
        <f>C44+E38+F40</f>
        <v>8</v>
      </c>
      <c r="I44" s="111">
        <f>C44+E37+F39+B44/2</f>
        <v>9</v>
      </c>
      <c r="J44" s="102">
        <f>C44+E36+F38+B44</f>
        <v>10</v>
      </c>
      <c r="K44" s="115">
        <f>C44+E34+F36+B44+D43</f>
        <v>13</v>
      </c>
      <c r="L44" s="117">
        <f>C44+E32+F36+B44*1.25+D41</f>
        <v>13.5</v>
      </c>
    </row>
    <row r="45" spans="1:12">
      <c r="A45" s="98">
        <v>40862</v>
      </c>
      <c r="B45" s="143">
        <v>2</v>
      </c>
      <c r="C45" s="115"/>
      <c r="D45" s="102">
        <v>3</v>
      </c>
      <c r="E45" s="119">
        <v>6</v>
      </c>
      <c r="F45" s="113">
        <v>2</v>
      </c>
      <c r="G45" s="97">
        <f>C45+E40+F42</f>
        <v>8</v>
      </c>
      <c r="H45" s="97">
        <f>C45+E39+F41</f>
        <v>8</v>
      </c>
      <c r="I45" s="111">
        <f>C45+E38+F40+B45/2</f>
        <v>9</v>
      </c>
      <c r="J45" s="102">
        <f>C45+E37+F39+B45</f>
        <v>10</v>
      </c>
      <c r="K45" s="115">
        <f>C45+E35+F37+B45+D44</f>
        <v>13</v>
      </c>
      <c r="L45" s="117">
        <f>C45+E33+F37+B45*1.25+D42</f>
        <v>13.5</v>
      </c>
    </row>
    <row r="46" spans="1:12">
      <c r="A46" s="99"/>
      <c r="B46" s="100"/>
      <c r="C46" s="100"/>
      <c r="D46" s="137"/>
      <c r="E46" s="138"/>
      <c r="F46" s="139"/>
      <c r="G46" s="100"/>
      <c r="H46" s="100"/>
      <c r="I46" s="140"/>
      <c r="J46" s="137"/>
      <c r="K46" s="141"/>
      <c r="L46" s="142"/>
    </row>
    <row r="47" spans="1:12">
      <c r="A47" s="99"/>
      <c r="B47" s="100"/>
      <c r="C47" s="100"/>
      <c r="D47" s="137"/>
      <c r="E47" s="138"/>
      <c r="F47" s="139"/>
      <c r="G47" s="100"/>
      <c r="H47" s="100"/>
      <c r="I47" s="140"/>
      <c r="J47" s="137"/>
      <c r="K47" s="141"/>
      <c r="L47" s="142"/>
    </row>
    <row r="48" spans="1:12">
      <c r="A48" s="99"/>
      <c r="B48" s="100"/>
      <c r="C48" s="100"/>
      <c r="D48" s="100"/>
      <c r="E48" s="101"/>
      <c r="F48" s="101"/>
      <c r="G48" s="100"/>
      <c r="H48" s="100"/>
      <c r="I48" s="100"/>
      <c r="J48" s="100"/>
      <c r="K48" s="100"/>
    </row>
    <row r="49" spans="4:6">
      <c r="D49" s="54" t="s">
        <v>96</v>
      </c>
      <c r="E49" s="54" t="s">
        <v>85</v>
      </c>
      <c r="F49" s="54" t="s">
        <v>91</v>
      </c>
    </row>
    <row r="50" spans="4:6">
      <c r="D50" t="s">
        <v>87</v>
      </c>
      <c r="E50">
        <v>5</v>
      </c>
      <c r="F50" s="54">
        <v>3</v>
      </c>
    </row>
    <row r="51" spans="4:6">
      <c r="D51" t="s">
        <v>86</v>
      </c>
      <c r="E51">
        <f t="shared" ref="E51:F54" si="7">E50+1</f>
        <v>6</v>
      </c>
      <c r="F51">
        <f t="shared" si="7"/>
        <v>4</v>
      </c>
    </row>
    <row r="52" spans="4:6">
      <c r="D52" s="54" t="s">
        <v>88</v>
      </c>
      <c r="E52">
        <f t="shared" si="7"/>
        <v>7</v>
      </c>
      <c r="F52">
        <f t="shared" si="7"/>
        <v>5</v>
      </c>
    </row>
    <row r="53" spans="4:6">
      <c r="D53" s="54" t="s">
        <v>89</v>
      </c>
      <c r="E53">
        <f t="shared" si="7"/>
        <v>8</v>
      </c>
      <c r="F53">
        <f t="shared" si="7"/>
        <v>6</v>
      </c>
    </row>
    <row r="54" spans="4:6">
      <c r="D54" s="54" t="s">
        <v>90</v>
      </c>
      <c r="E54">
        <f t="shared" si="7"/>
        <v>9</v>
      </c>
      <c r="F54">
        <f t="shared" si="7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167" t="s">
        <v>160</v>
      </c>
      <c r="C1" s="168"/>
      <c r="D1" s="168"/>
      <c r="E1" s="168"/>
      <c r="F1" s="168"/>
      <c r="G1" s="168"/>
      <c r="H1" s="168"/>
      <c r="I1" s="168"/>
      <c r="J1" s="168"/>
    </row>
    <row r="2" spans="1:13">
      <c r="B2" s="110">
        <v>40846</v>
      </c>
      <c r="C2" s="110">
        <v>40847</v>
      </c>
      <c r="D2" s="110">
        <v>40848</v>
      </c>
      <c r="E2" s="110">
        <v>40849</v>
      </c>
      <c r="F2" s="110">
        <v>40850</v>
      </c>
      <c r="G2" s="110">
        <v>40851</v>
      </c>
      <c r="H2" s="110">
        <v>40852</v>
      </c>
      <c r="I2" s="110">
        <v>40853</v>
      </c>
      <c r="J2" s="110">
        <v>40854</v>
      </c>
    </row>
    <row r="3" spans="1:13" ht="18.75" customHeight="1">
      <c r="A3" s="108" t="s">
        <v>97</v>
      </c>
      <c r="B3" s="109">
        <v>40846</v>
      </c>
      <c r="C3" s="109">
        <v>40847</v>
      </c>
      <c r="D3" s="109">
        <v>40848</v>
      </c>
      <c r="E3" s="109">
        <v>40849</v>
      </c>
      <c r="F3" s="109">
        <v>40850</v>
      </c>
      <c r="G3" s="109">
        <v>40851</v>
      </c>
      <c r="H3" s="109">
        <v>40852</v>
      </c>
      <c r="I3" s="109">
        <v>40853</v>
      </c>
      <c r="J3" s="109">
        <v>40854</v>
      </c>
      <c r="M3" t="s">
        <v>98</v>
      </c>
    </row>
    <row r="4" spans="1:13">
      <c r="A4" s="106" t="s">
        <v>87</v>
      </c>
      <c r="B4" s="112">
        <f>VLOOKUP(B$3,'Crissis Table'!$A$3:$L$48,$M4,FALSE)</f>
        <v>9</v>
      </c>
      <c r="C4" s="112">
        <f>VLOOKUP(C$3,'Crissis Table'!$A$3:$L$48,$M4,FALSE)</f>
        <v>8</v>
      </c>
      <c r="D4" s="112">
        <f>VLOOKUP(D$3,'Crissis Table'!$A$3:$L$48,$M4,FALSE)</f>
        <v>7</v>
      </c>
      <c r="E4" s="112">
        <f>VLOOKUP(E$3,'Crissis Table'!$A$3:$L$48,$M4,FALSE)</f>
        <v>6</v>
      </c>
      <c r="F4" s="112">
        <f>VLOOKUP(F$3,'Crissis Table'!$A$3:$L$48,$M4,FALSE)</f>
        <v>6</v>
      </c>
      <c r="G4" s="112">
        <f>VLOOKUP(G$3,'Crissis Table'!$A$3:$L$48,$M4,FALSE)</f>
        <v>5</v>
      </c>
      <c r="H4" s="112">
        <f>VLOOKUP(H$3,'Crissis Table'!$A$3:$L$48,$M4,FALSE)</f>
        <v>4</v>
      </c>
      <c r="I4" s="112">
        <f>VLOOKUP(I$3,'Crissis Table'!$A$3:$L$48,$M4,FALSE)</f>
        <v>7</v>
      </c>
      <c r="J4" s="112">
        <f>VLOOKUP(J$3,'Crissis Table'!$A$3:$L$48,$M4,FALSE)</f>
        <v>7</v>
      </c>
      <c r="M4">
        <v>7</v>
      </c>
    </row>
    <row r="5" spans="1:13">
      <c r="A5" s="106" t="s">
        <v>86</v>
      </c>
      <c r="B5" s="112">
        <f>VLOOKUP(B$3,'Crissis Table'!$A$3:$L$48,$M5,FALSE)</f>
        <v>8</v>
      </c>
      <c r="C5" s="112">
        <f>VLOOKUP(C$3,'Crissis Table'!$A$3:$L$48,$M5,FALSE)</f>
        <v>8</v>
      </c>
      <c r="D5" s="112">
        <f>VLOOKUP(D$3,'Crissis Table'!$A$3:$L$48,$M5,FALSE)</f>
        <v>8</v>
      </c>
      <c r="E5" s="112">
        <f>VLOOKUP(E$3,'Crissis Table'!$A$3:$L$48,$M5,FALSE)</f>
        <v>7</v>
      </c>
      <c r="F5" s="112">
        <f>VLOOKUP(F$3,'Crissis Table'!$A$3:$L$48,$M5,FALSE)</f>
        <v>6</v>
      </c>
      <c r="G5" s="112">
        <f>VLOOKUP(G$3,'Crissis Table'!$A$3:$L$48,$M5,FALSE)</f>
        <v>6</v>
      </c>
      <c r="H5" s="112">
        <f>VLOOKUP(H$3,'Crissis Table'!$A$3:$L$48,$M5,FALSE)</f>
        <v>5</v>
      </c>
      <c r="I5" s="112">
        <f>VLOOKUP(I$3,'Crissis Table'!$A$3:$L$48,$M5,FALSE)</f>
        <v>4</v>
      </c>
      <c r="J5" s="112">
        <f>VLOOKUP(J$3,'Crissis Table'!$A$3:$L$48,$M5,FALSE)</f>
        <v>7</v>
      </c>
      <c r="M5">
        <v>8</v>
      </c>
    </row>
    <row r="6" spans="1:13">
      <c r="A6" s="107" t="s">
        <v>88</v>
      </c>
      <c r="B6" s="112">
        <f>VLOOKUP(B$3,'Crissis Table'!$A$3:$L$48,$M6,FALSE)</f>
        <v>9.5</v>
      </c>
      <c r="C6" s="112">
        <f>VLOOKUP(C$3,'Crissis Table'!$A$3:$L$48,$M6,FALSE)</f>
        <v>8.5</v>
      </c>
      <c r="D6" s="112">
        <f>VLOOKUP(D$3,'Crissis Table'!$A$3:$L$48,$M6,FALSE)</f>
        <v>9</v>
      </c>
      <c r="E6" s="112">
        <f>VLOOKUP(E$3,'Crissis Table'!$A$3:$L$48,$M6,FALSE)</f>
        <v>8.5</v>
      </c>
      <c r="F6" s="112">
        <f>VLOOKUP(F$3,'Crissis Table'!$A$3:$L$48,$M6,FALSE)</f>
        <v>7.5</v>
      </c>
      <c r="G6" s="112">
        <f>VLOOKUP(G$3,'Crissis Table'!$A$3:$L$48,$M6,FALSE)</f>
        <v>6</v>
      </c>
      <c r="H6" s="112">
        <f>VLOOKUP(H$3,'Crissis Table'!$A$3:$L$48,$M6,FALSE)</f>
        <v>6</v>
      </c>
      <c r="I6" s="112">
        <f>VLOOKUP(I$3,'Crissis Table'!$A$3:$L$48,$M6,FALSE)</f>
        <v>5</v>
      </c>
      <c r="J6" s="112">
        <f>VLOOKUP(J$3,'Crissis Table'!$A$3:$L$48,$M6,FALSE)</f>
        <v>4</v>
      </c>
      <c r="M6">
        <v>9</v>
      </c>
    </row>
    <row r="7" spans="1:13" ht="69.75">
      <c r="A7" s="133" t="s">
        <v>158</v>
      </c>
      <c r="B7" s="112">
        <f>VLOOKUP(B$3,'Crissis Table'!$A$3:$L$48,$M7,FALSE)</f>
        <v>11</v>
      </c>
      <c r="C7" s="112">
        <f>VLOOKUP(C$3,'Crissis Table'!$A$3:$L$48,$M7,FALSE)</f>
        <v>10</v>
      </c>
      <c r="D7" s="112">
        <f>VLOOKUP(D$3,'Crissis Table'!$A$3:$L$48,$M7,FALSE)</f>
        <v>9</v>
      </c>
      <c r="E7" s="112">
        <f>VLOOKUP(E$3,'Crissis Table'!$A$3:$L$48,$M7,FALSE)</f>
        <v>9</v>
      </c>
      <c r="F7" s="112">
        <f>VLOOKUP(F$3,'Crissis Table'!$A$3:$L$48,$M7,FALSE)</f>
        <v>9</v>
      </c>
      <c r="G7" s="112">
        <f>VLOOKUP(G$3,'Crissis Table'!$A$3:$L$48,$M7,FALSE)</f>
        <v>7</v>
      </c>
      <c r="H7" s="112">
        <f>VLOOKUP(H$3,'Crissis Table'!$A$3:$L$48,$M7,FALSE)</f>
        <v>6</v>
      </c>
      <c r="I7" s="112">
        <f>VLOOKUP(I$3,'Crissis Table'!$A$3:$L$48,$M7,FALSE)</f>
        <v>6</v>
      </c>
      <c r="J7" s="112">
        <f>VLOOKUP(J$3,'Crissis Table'!$A$3:$L$48,$M7,FALSE)</f>
        <v>5</v>
      </c>
      <c r="M7">
        <v>10</v>
      </c>
    </row>
    <row r="8" spans="1:13">
      <c r="A8" s="133" t="s">
        <v>157</v>
      </c>
      <c r="B8" s="112">
        <f>VLOOKUP(B$3,'Crissis Table'!$A$3:$L$48,$M8,FALSE)</f>
        <v>12</v>
      </c>
      <c r="C8" s="112">
        <f>VLOOKUP(C$3,'Crissis Table'!$A$3:$L$48,$M8,FALSE)</f>
        <v>11</v>
      </c>
      <c r="D8" s="112">
        <f>VLOOKUP(D$3,'Crissis Table'!$A$3:$L$48,$M8,FALSE)</f>
        <v>11</v>
      </c>
      <c r="E8" s="112">
        <f>VLOOKUP(E$3,'Crissis Table'!$A$3:$L$48,$M8,FALSE)</f>
        <v>11</v>
      </c>
      <c r="F8" s="112">
        <f>VLOOKUP(F$3,'Crissis Table'!$A$3:$L$48,$M8,FALSE)</f>
        <v>11</v>
      </c>
      <c r="G8" s="112">
        <f>VLOOKUP(G$3,'Crissis Table'!$A$3:$L$48,$M8,FALSE)</f>
        <v>11</v>
      </c>
      <c r="H8" s="112">
        <f>VLOOKUP(H$3,'Crissis Table'!$A$3:$L$48,$M8,FALSE)</f>
        <v>11</v>
      </c>
      <c r="I8" s="112">
        <f>VLOOKUP(I$3,'Crissis Table'!$A$3:$L$48,$M8,FALSE)</f>
        <v>10</v>
      </c>
      <c r="J8" s="112">
        <f>VLOOKUP(J$3,'Crissis Table'!$A$3:$L$48,$M8,FALSE)</f>
        <v>9</v>
      </c>
      <c r="M8">
        <v>11</v>
      </c>
    </row>
    <row r="9" spans="1:13" ht="69.75">
      <c r="A9" s="130" t="s">
        <v>159</v>
      </c>
      <c r="B9" s="112">
        <f>VLOOKUP(B$3,'Crissis Table'!$A$3:$L$48,$M9,FALSE)</f>
        <v>11.75</v>
      </c>
      <c r="C9" s="112">
        <f>VLOOKUP(C$3,'Crissis Table'!$A$3:$L$48,$M9,FALSE)</f>
        <v>11.75</v>
      </c>
      <c r="D9" s="112">
        <f>VLOOKUP(D$3,'Crissis Table'!$A$3:$L$48,$M9,FALSE)</f>
        <v>10.5</v>
      </c>
      <c r="E9" s="112">
        <f>VLOOKUP(E$3,'Crissis Table'!$A$3:$L$48,$M9,FALSE)</f>
        <v>9.25</v>
      </c>
      <c r="F9" s="112">
        <f>VLOOKUP(F$3,'Crissis Table'!$A$3:$L$48,$M9,FALSE)</f>
        <v>10.25</v>
      </c>
      <c r="G9" s="112">
        <f>VLOOKUP(G$3,'Crissis Table'!$A$3:$L$48,$M9,FALSE)</f>
        <v>11</v>
      </c>
      <c r="H9" s="112">
        <f>VLOOKUP(H$3,'Crissis Table'!$A$3:$L$48,$M9,FALSE)</f>
        <v>11</v>
      </c>
      <c r="I9" s="112">
        <f>VLOOKUP(I$3,'Crissis Table'!$A$3:$L$48,$M9,FALSE)</f>
        <v>11</v>
      </c>
      <c r="J9" s="112">
        <f>VLOOKUP(J$3,'Crissis Table'!$A$3:$L$48,$M9,FALSE)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167" t="s">
        <v>100</v>
      </c>
      <c r="B1" s="167"/>
      <c r="C1" s="167"/>
      <c r="D1" s="167"/>
      <c r="E1" s="167"/>
      <c r="F1" s="167"/>
    </row>
    <row r="2" spans="1:7" ht="18.75" customHeight="1">
      <c r="A2" s="108" t="s">
        <v>97</v>
      </c>
      <c r="B2" s="114">
        <v>40836</v>
      </c>
      <c r="C2" s="114">
        <v>40837</v>
      </c>
      <c r="D2" s="114">
        <v>40838</v>
      </c>
      <c r="E2" s="114">
        <v>40839</v>
      </c>
      <c r="F2" s="114">
        <v>40840</v>
      </c>
      <c r="G2" t="s">
        <v>98</v>
      </c>
    </row>
    <row r="3" spans="1:7">
      <c r="A3" s="106" t="s">
        <v>87</v>
      </c>
      <c r="B3" s="106">
        <f>VLOOKUP(B$2,'Crissis Table'!$A$3:$L$40,$G3,FALSE)</f>
        <v>9</v>
      </c>
      <c r="C3" s="106">
        <f>VLOOKUP(C$2,'Crissis Table'!$A$3:$L$40,$G3,FALSE)</f>
        <v>8</v>
      </c>
      <c r="D3" s="106">
        <f>VLOOKUP(D$2,'Crissis Table'!$A$3:$L$40,$G3,FALSE)</f>
        <v>7</v>
      </c>
      <c r="E3" s="106">
        <f>VLOOKUP(E$2,'Crissis Table'!$A$3:$L$40,$G3,FALSE)</f>
        <v>7</v>
      </c>
      <c r="F3" s="112">
        <f>VLOOKUP(F$2,'Crissis Table'!$A$3:$L$40,$G3,FALSE)</f>
        <v>8</v>
      </c>
      <c r="G3">
        <v>7</v>
      </c>
    </row>
    <row r="4" spans="1:7">
      <c r="A4" s="106" t="s">
        <v>86</v>
      </c>
      <c r="B4" s="106">
        <f>VLOOKUP(B$2,'Crissis Table'!$A$3:$L$40,$G4,FALSE)</f>
        <v>9</v>
      </c>
      <c r="C4" s="106">
        <f>VLOOKUP(C$2,'Crissis Table'!$A$3:$L$40,$G4,FALSE)</f>
        <v>9</v>
      </c>
      <c r="D4" s="106">
        <f>VLOOKUP(D$2,'Crissis Table'!$A$3:$L$40,$G4,FALSE)</f>
        <v>8</v>
      </c>
      <c r="E4" s="106">
        <f>VLOOKUP(E$2,'Crissis Table'!$A$3:$L$40,$G4,FALSE)</f>
        <v>7</v>
      </c>
      <c r="F4" s="112">
        <f>VLOOKUP(F$2,'Crissis Table'!$A$3:$L$40,$G4,FALSE)</f>
        <v>7</v>
      </c>
      <c r="G4">
        <v>8</v>
      </c>
    </row>
    <row r="5" spans="1:7">
      <c r="A5" s="107" t="s">
        <v>88</v>
      </c>
      <c r="B5" s="106">
        <f>VLOOKUP(B$2,'Crissis Table'!$A$3:$L$40,$G5,FALSE)</f>
        <v>11.5</v>
      </c>
      <c r="C5" s="106">
        <f>VLOOKUP(C$2,'Crissis Table'!$A$3:$L$40,$G5,FALSE)</f>
        <v>9</v>
      </c>
      <c r="D5" s="106">
        <f>VLOOKUP(D$2,'Crissis Table'!$A$3:$L$40,$G5,FALSE)</f>
        <v>9</v>
      </c>
      <c r="E5" s="106">
        <f>VLOOKUP(E$2,'Crissis Table'!$A$3:$L$40,$G5,FALSE)</f>
        <v>8</v>
      </c>
      <c r="F5" s="112">
        <f>VLOOKUP(F$2,'Crissis Table'!$A$3:$L$40,$G5,FALSE)</f>
        <v>7.5</v>
      </c>
      <c r="G5">
        <v>9</v>
      </c>
    </row>
    <row r="6" spans="1:7" ht="69.75">
      <c r="A6" s="133" t="s">
        <v>158</v>
      </c>
      <c r="B6" s="106">
        <f>VLOOKUP(B$2,'Crissis Table'!$A$3:$L$40,$G6,FALSE)</f>
        <v>13</v>
      </c>
      <c r="C6" s="106">
        <f>VLOOKUP(C$2,'Crissis Table'!$A$3:$L$40,$G6,FALSE)</f>
        <v>11</v>
      </c>
      <c r="D6" s="106">
        <f>VLOOKUP(D$2,'Crissis Table'!$A$3:$L$40,$G6,FALSE)</f>
        <v>9</v>
      </c>
      <c r="E6" s="106">
        <f>VLOOKUP(E$2,'Crissis Table'!$A$3:$L$40,$G6,FALSE)</f>
        <v>9</v>
      </c>
      <c r="F6" s="112">
        <f>VLOOKUP(F$2,'Crissis Table'!$A$3:$L$40,$G6,FALSE)</f>
        <v>9</v>
      </c>
      <c r="G6">
        <v>10</v>
      </c>
    </row>
    <row r="7" spans="1:7">
      <c r="A7" s="133" t="s">
        <v>157</v>
      </c>
      <c r="B7" s="106">
        <f>VLOOKUP(B$2,'Crissis Table'!$A$3:$L$40,$G7,FALSE)</f>
        <v>15</v>
      </c>
      <c r="C7" s="106">
        <f>VLOOKUP(C$2,'Crissis Table'!$A$3:$L$40,$G7,FALSE)</f>
        <v>13</v>
      </c>
      <c r="D7" s="106">
        <f>VLOOKUP(D$2,'Crissis Table'!$A$3:$L$40,$G7,FALSE)</f>
        <v>14</v>
      </c>
      <c r="E7" s="106">
        <f>VLOOKUP(E$2,'Crissis Table'!$A$3:$L$40,$G7,FALSE)</f>
        <v>13</v>
      </c>
      <c r="F7" s="112">
        <f>VLOOKUP(F$2,'Crissis Table'!$A$3:$L$40,$G7,FALSE)</f>
        <v>11</v>
      </c>
      <c r="G7">
        <v>11</v>
      </c>
    </row>
    <row r="8" spans="1:7" ht="69.75">
      <c r="A8" s="130" t="s">
        <v>159</v>
      </c>
      <c r="B8" s="106">
        <f>VLOOKUP(B$2,'Crissis Table'!$A$3:$L$40,$G8,FALSE)</f>
        <v>15.25</v>
      </c>
      <c r="C8" s="106">
        <f>VLOOKUP(C$2,'Crissis Table'!$A$3:$L$40,$G8,FALSE)</f>
        <v>13</v>
      </c>
      <c r="D8" s="106">
        <f>VLOOKUP(D$2,'Crissis Table'!$A$3:$L$40,$G8,FALSE)</f>
        <v>13</v>
      </c>
      <c r="E8" s="106">
        <f>VLOOKUP(E$2,'Crissis Table'!$A$3:$L$40,$G8,FALSE)</f>
        <v>13</v>
      </c>
      <c r="F8" s="112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4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4">
        <v>1454</v>
      </c>
      <c r="C38" s="125">
        <v>148</v>
      </c>
      <c r="D38" s="126">
        <v>180</v>
      </c>
      <c r="E38" s="127">
        <v>1565</v>
      </c>
      <c r="F38" s="127">
        <v>4632</v>
      </c>
      <c r="G38" s="126">
        <v>1365</v>
      </c>
      <c r="H38" s="127">
        <v>202</v>
      </c>
      <c r="I38" s="126">
        <v>3979</v>
      </c>
    </row>
    <row r="39" spans="1:9">
      <c r="A39" s="55">
        <v>40833</v>
      </c>
      <c r="B39" s="124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173" t="s">
        <v>69</v>
      </c>
      <c r="B1" s="69" t="s">
        <v>50</v>
      </c>
      <c r="C1" s="175" t="s">
        <v>53</v>
      </c>
      <c r="D1" s="175"/>
      <c r="E1" s="69" t="s">
        <v>70</v>
      </c>
      <c r="F1" s="69" t="s">
        <v>71</v>
      </c>
      <c r="G1" s="73">
        <v>40827</v>
      </c>
      <c r="I1" s="178" t="s">
        <v>69</v>
      </c>
      <c r="J1" s="87" t="s">
        <v>50</v>
      </c>
      <c r="K1" s="180" t="s">
        <v>53</v>
      </c>
      <c r="L1" s="181"/>
      <c r="M1" s="87" t="s">
        <v>70</v>
      </c>
      <c r="N1" s="88" t="s">
        <v>71</v>
      </c>
    </row>
    <row r="2" spans="1:14">
      <c r="A2" s="174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179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173" t="s">
        <v>69</v>
      </c>
      <c r="B6" s="69" t="s">
        <v>50</v>
      </c>
      <c r="C6" s="175" t="s">
        <v>53</v>
      </c>
      <c r="D6" s="175"/>
      <c r="E6" s="69" t="s">
        <v>70</v>
      </c>
      <c r="F6" s="69" t="s">
        <v>71</v>
      </c>
      <c r="G6" s="73">
        <v>40829</v>
      </c>
    </row>
    <row r="7" spans="1:14">
      <c r="A7" s="174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169" t="s">
        <v>53</v>
      </c>
      <c r="D11" s="176"/>
      <c r="E11" s="176"/>
      <c r="F11" s="176"/>
      <c r="G11" s="170"/>
      <c r="H11" s="169" t="s">
        <v>54</v>
      </c>
      <c r="I11" s="176"/>
      <c r="J11" s="176"/>
      <c r="K11" s="170"/>
      <c r="L11" s="169" t="s">
        <v>55</v>
      </c>
      <c r="M11" s="170"/>
    </row>
    <row r="12" spans="1:14" ht="27">
      <c r="A12" s="75" t="s">
        <v>49</v>
      </c>
      <c r="B12" s="75" t="s">
        <v>51</v>
      </c>
      <c r="C12" s="171"/>
      <c r="D12" s="177"/>
      <c r="E12" s="177"/>
      <c r="F12" s="177"/>
      <c r="G12" s="172"/>
      <c r="H12" s="171"/>
      <c r="I12" s="177"/>
      <c r="J12" s="177"/>
      <c r="K12" s="172"/>
      <c r="L12" s="171"/>
      <c r="M12" s="172"/>
    </row>
    <row r="13" spans="1:14" ht="27">
      <c r="A13" s="75"/>
      <c r="B13" s="75" t="s">
        <v>52</v>
      </c>
      <c r="C13" s="74" t="s">
        <v>73</v>
      </c>
      <c r="D13" s="169" t="s">
        <v>56</v>
      </c>
      <c r="E13" s="170"/>
      <c r="F13" s="169" t="s">
        <v>57</v>
      </c>
      <c r="G13" s="170"/>
      <c r="H13" s="74" t="s">
        <v>58</v>
      </c>
      <c r="I13" s="74" t="s">
        <v>60</v>
      </c>
      <c r="J13" s="169" t="s">
        <v>75</v>
      </c>
      <c r="K13" s="170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171"/>
      <c r="E14" s="172"/>
      <c r="F14" s="171"/>
      <c r="G14" s="172"/>
      <c r="H14" s="75" t="s">
        <v>59</v>
      </c>
      <c r="I14" s="75" t="s">
        <v>72</v>
      </c>
      <c r="J14" s="171"/>
      <c r="K14" s="172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L11:M12"/>
    <mergeCell ref="I1:I2"/>
    <mergeCell ref="K1:L1"/>
    <mergeCell ref="C6:D6"/>
    <mergeCell ref="D13:E14"/>
    <mergeCell ref="F13:G14"/>
    <mergeCell ref="J13:K14"/>
    <mergeCell ref="A6:A7"/>
    <mergeCell ref="A1:A2"/>
    <mergeCell ref="C1:D1"/>
    <mergeCell ref="C11:G12"/>
    <mergeCell ref="H11:K12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48"/>
  <sheetViews>
    <sheetView topLeftCell="A13" workbookViewId="0">
      <selection activeCell="A31" sqref="A31"/>
    </sheetView>
  </sheetViews>
  <sheetFormatPr defaultColWidth="9.140625" defaultRowHeight="23.25"/>
  <cols>
    <col min="1" max="1" width="5.42578125" customWidth="1"/>
    <col min="2" max="2" width="6.5703125" customWidth="1"/>
    <col min="3" max="3" width="55.140625" bestFit="1" customWidth="1"/>
    <col min="4" max="4" width="12.7109375" customWidth="1"/>
    <col min="5" max="5" width="10.42578125" bestFit="1" customWidth="1"/>
    <col min="6" max="6" width="6.85546875" bestFit="1" customWidth="1"/>
    <col min="7" max="8" width="3.28515625" customWidth="1"/>
    <col min="9" max="9" width="5.85546875" customWidth="1"/>
    <col min="10" max="10" width="7.85546875" customWidth="1"/>
    <col min="11" max="11" width="20" customWidth="1"/>
    <col min="12" max="12" width="12.7109375" bestFit="1" customWidth="1"/>
    <col min="13" max="13" width="20.85546875" customWidth="1"/>
    <col min="14" max="19" width="14.7109375" customWidth="1"/>
    <col min="20" max="20" width="4.5703125" customWidth="1"/>
    <col min="21" max="21" width="2.5703125" customWidth="1"/>
    <col min="22" max="22" width="9.140625" customWidth="1"/>
    <col min="23" max="23" width="3" customWidth="1"/>
    <col min="24" max="24" width="7.85546875" customWidth="1"/>
    <col min="25" max="25" width="8.5703125" customWidth="1"/>
    <col min="26" max="26" width="7" customWidth="1"/>
    <col min="27" max="44" width="13.5703125" customWidth="1"/>
  </cols>
  <sheetData>
    <row r="1" spans="1:28" ht="39.75" customHeight="1">
      <c r="A1" s="184" t="s">
        <v>161</v>
      </c>
      <c r="B1" s="184" t="s">
        <v>219</v>
      </c>
      <c r="C1" s="184" t="s">
        <v>97</v>
      </c>
      <c r="D1" s="184" t="s">
        <v>250</v>
      </c>
      <c r="E1" s="184" t="s">
        <v>251</v>
      </c>
      <c r="F1" s="184" t="s">
        <v>216</v>
      </c>
      <c r="G1" s="184" t="s">
        <v>207</v>
      </c>
      <c r="H1" s="184" t="s">
        <v>208</v>
      </c>
      <c r="I1" s="184" t="s">
        <v>244</v>
      </c>
      <c r="J1" s="184" t="s">
        <v>284</v>
      </c>
      <c r="K1" s="184"/>
      <c r="L1" s="186" t="s">
        <v>287</v>
      </c>
      <c r="M1" s="186" t="s">
        <v>288</v>
      </c>
      <c r="N1" s="144" t="s">
        <v>289</v>
      </c>
      <c r="O1" s="144" t="s">
        <v>290</v>
      </c>
      <c r="P1" s="144"/>
      <c r="Q1" s="144" t="s">
        <v>291</v>
      </c>
      <c r="R1" s="144" t="s">
        <v>293</v>
      </c>
      <c r="S1" s="144" t="s">
        <v>292</v>
      </c>
      <c r="T1" s="144" t="s">
        <v>255</v>
      </c>
      <c r="U1" s="144" t="s">
        <v>200</v>
      </c>
      <c r="W1" s="144" t="s">
        <v>206</v>
      </c>
      <c r="Y1" s="144" t="s">
        <v>281</v>
      </c>
    </row>
    <row r="2" spans="1:28">
      <c r="A2" s="144"/>
      <c r="B2" s="144" t="s">
        <v>174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</row>
    <row r="3" spans="1:28">
      <c r="A3" s="144" t="s">
        <v>172</v>
      </c>
      <c r="B3" s="144" t="s">
        <v>226</v>
      </c>
      <c r="C3" s="144" t="s">
        <v>173</v>
      </c>
      <c r="D3" s="149">
        <v>671297.04</v>
      </c>
      <c r="E3" s="149">
        <v>1532587.5</v>
      </c>
      <c r="F3">
        <f>N3</f>
        <v>2</v>
      </c>
      <c r="G3">
        <v>6</v>
      </c>
      <c r="H3" s="144">
        <f>IF(I3&lt;5,1,IF(I3&lt;10,2,IF(I3&lt;15,3,IF(I3&lt;20,4,5))))</f>
        <v>2</v>
      </c>
      <c r="I3" s="148">
        <f>IF((Y3-W3)&lt;0,-1,(Y3-W3)*100)</f>
        <v>6.4999999999999947</v>
      </c>
      <c r="J3" s="144"/>
      <c r="K3" s="144"/>
      <c r="L3" s="188">
        <f>Q3-R3</f>
        <v>0.46500000000000008</v>
      </c>
      <c r="M3" s="144">
        <f>Q3-S3</f>
        <v>0.46500000000000008</v>
      </c>
      <c r="N3" s="144">
        <f>IF(L3&gt;0.5,1,IF(L3&gt;0.3,2,IF(L3&gt;0.1,3,IF(L3&gt;0,4,5))))</f>
        <v>2</v>
      </c>
      <c r="O3" s="144">
        <f>IF(M3&gt;0.5,1,IF(M3&gt;0.3,2,IF(M3&gt;0.1,3,IF(M3&gt;0,4,5))))</f>
        <v>2</v>
      </c>
      <c r="P3" s="144"/>
      <c r="Q3" s="148">
        <v>2</v>
      </c>
      <c r="R3" s="148">
        <f>MAX(Y3:Z3)</f>
        <v>1.5349999999999999</v>
      </c>
      <c r="S3" s="148">
        <f>MIN(Y3:Z3)</f>
        <v>1.5349999999999999</v>
      </c>
      <c r="T3" s="144"/>
      <c r="W3">
        <v>1.47</v>
      </c>
      <c r="Y3">
        <v>1.5349999999999999</v>
      </c>
    </row>
    <row r="4" spans="1:28">
      <c r="A4" s="144" t="s">
        <v>163</v>
      </c>
      <c r="B4" s="144" t="s">
        <v>227</v>
      </c>
      <c r="C4" s="144" t="s">
        <v>162</v>
      </c>
      <c r="D4" s="149">
        <v>671297.04</v>
      </c>
      <c r="E4" s="147">
        <f>E3-5000</f>
        <v>1527587.5</v>
      </c>
      <c r="F4">
        <f>O4</f>
        <v>1</v>
      </c>
      <c r="G4">
        <v>4</v>
      </c>
      <c r="H4" s="144">
        <f t="shared" ref="H4:H38" si="0">IF(I4&lt;5,1,IF(I4&lt;10,2,IF(I4&lt;15,3,IF(I4&lt;20,4,5))))</f>
        <v>1</v>
      </c>
      <c r="I4" s="148">
        <f>IF((Y4-W4)&lt;0,-1,(Y4-W4)*100)</f>
        <v>0</v>
      </c>
      <c r="J4" s="144">
        <v>10</v>
      </c>
      <c r="K4" s="144"/>
      <c r="L4" s="188">
        <f t="shared" ref="L4:L37" si="1">Q4-R4</f>
        <v>-0.50999999999999979</v>
      </c>
      <c r="M4" s="144">
        <f t="shared" ref="M4:M37" si="2">Q4-S4</f>
        <v>2.1</v>
      </c>
      <c r="N4" s="144">
        <f t="shared" ref="N4:N38" si="3">IF(L4&gt;0.5,1,IF(L4&gt;0.3,2,IF(L4&gt;0.1,3,IF(L4&gt;0,4,5))))</f>
        <v>5</v>
      </c>
      <c r="O4" s="144">
        <f t="shared" ref="O4:O38" si="4">IF(M4&gt;0.5,1,IF(M4&gt;0.3,2,IF(M4&gt;0.1,3,IF(M4&gt;0,4,5))))</f>
        <v>1</v>
      </c>
      <c r="P4" s="144"/>
      <c r="Q4" s="148">
        <v>2</v>
      </c>
      <c r="R4" s="148">
        <f>MAX(Y4:Z4)</f>
        <v>2.5099999999999998</v>
      </c>
      <c r="S4" s="148">
        <f t="shared" ref="S4:S38" si="5">MIN(Y4:Z4)</f>
        <v>-0.1</v>
      </c>
      <c r="T4" s="144"/>
      <c r="W4">
        <v>-0.1</v>
      </c>
      <c r="Y4">
        <v>-0.1</v>
      </c>
      <c r="Z4">
        <v>2.5099999999999998</v>
      </c>
    </row>
    <row r="5" spans="1:28">
      <c r="A5" s="144" t="s">
        <v>164</v>
      </c>
      <c r="B5" s="144" t="s">
        <v>228</v>
      </c>
      <c r="C5" s="144" t="s">
        <v>169</v>
      </c>
      <c r="D5" s="149">
        <v>671298.04</v>
      </c>
      <c r="E5" s="147">
        <f>E4-5000</f>
        <v>1522587.5</v>
      </c>
      <c r="F5">
        <f t="shared" ref="F5:F37" si="6">N5</f>
        <v>2</v>
      </c>
      <c r="G5">
        <v>6</v>
      </c>
      <c r="H5" s="144">
        <f t="shared" si="0"/>
        <v>2</v>
      </c>
      <c r="I5" s="185">
        <f>IF((Z5-X5)&lt;0,-1,(Z5-X5)*100)</f>
        <v>7.9999999999999964</v>
      </c>
      <c r="J5" s="144"/>
      <c r="K5" s="144"/>
      <c r="L5" s="188">
        <f t="shared" si="1"/>
        <v>0.43000000000000005</v>
      </c>
      <c r="M5" s="144">
        <f t="shared" si="2"/>
        <v>0.47</v>
      </c>
      <c r="N5" s="144">
        <f t="shared" si="3"/>
        <v>2</v>
      </c>
      <c r="O5" s="144">
        <f t="shared" si="4"/>
        <v>2</v>
      </c>
      <c r="P5" s="144"/>
      <c r="Q5" s="148">
        <v>1</v>
      </c>
      <c r="R5" s="148">
        <f>MAX(Y5:Z5)</f>
        <v>0.56999999999999995</v>
      </c>
      <c r="S5" s="148">
        <f t="shared" si="5"/>
        <v>0.53</v>
      </c>
      <c r="T5" s="144"/>
      <c r="X5">
        <v>0.49</v>
      </c>
      <c r="Y5">
        <v>0.53</v>
      </c>
      <c r="Z5">
        <v>0.56999999999999995</v>
      </c>
    </row>
    <row r="6" spans="1:28">
      <c r="A6" s="144" t="s">
        <v>165</v>
      </c>
      <c r="B6" s="144" t="s">
        <v>229</v>
      </c>
      <c r="C6" s="144" t="s">
        <v>166</v>
      </c>
      <c r="D6" s="149">
        <v>671299.04</v>
      </c>
      <c r="E6" s="147">
        <f>E5-5000</f>
        <v>1517587.5</v>
      </c>
      <c r="F6">
        <f>O6</f>
        <v>1</v>
      </c>
      <c r="G6">
        <v>2</v>
      </c>
      <c r="H6" s="144">
        <f t="shared" si="0"/>
        <v>2</v>
      </c>
      <c r="I6" s="148">
        <f>IF((Y6-W6)&lt;0,-1,(Y6-W6)*100)</f>
        <v>5.0000000000000044</v>
      </c>
      <c r="J6" s="144">
        <v>50</v>
      </c>
      <c r="K6" s="144"/>
      <c r="L6" s="188">
        <f t="shared" si="1"/>
        <v>-0.37000000000000011</v>
      </c>
      <c r="M6" s="144">
        <f t="shared" si="2"/>
        <v>2.85</v>
      </c>
      <c r="N6" s="144">
        <f t="shared" si="3"/>
        <v>5</v>
      </c>
      <c r="O6" s="144">
        <f t="shared" si="4"/>
        <v>1</v>
      </c>
      <c r="P6" s="144"/>
      <c r="Q6" s="148">
        <v>2</v>
      </c>
      <c r="R6" s="148">
        <f>MAX(Y6:Z6)</f>
        <v>2.37</v>
      </c>
      <c r="S6" s="148">
        <f t="shared" si="5"/>
        <v>-0.85</v>
      </c>
      <c r="T6" s="144"/>
      <c r="W6">
        <v>-0.9</v>
      </c>
      <c r="Y6">
        <v>-0.85</v>
      </c>
      <c r="Z6">
        <v>2.37</v>
      </c>
    </row>
    <row r="7" spans="1:28">
      <c r="A7" s="144" t="s">
        <v>170</v>
      </c>
      <c r="B7" s="144" t="s">
        <v>230</v>
      </c>
      <c r="C7" s="144" t="s">
        <v>168</v>
      </c>
      <c r="D7" s="149">
        <v>671300.04</v>
      </c>
      <c r="E7" s="147">
        <f>E6-5000</f>
        <v>1512587.5</v>
      </c>
      <c r="F7">
        <f t="shared" si="6"/>
        <v>1</v>
      </c>
      <c r="G7">
        <v>2</v>
      </c>
      <c r="H7" s="144">
        <f t="shared" si="0"/>
        <v>1</v>
      </c>
      <c r="I7" s="148">
        <f>IF((Y7-W7)&lt;0,-1,(Y7-W7)*100)</f>
        <v>0</v>
      </c>
      <c r="J7" s="144" t="s">
        <v>213</v>
      </c>
      <c r="K7" s="144"/>
      <c r="L7" s="188">
        <f t="shared" si="1"/>
        <v>2</v>
      </c>
      <c r="M7" s="144">
        <f t="shared" si="2"/>
        <v>2.92</v>
      </c>
      <c r="N7" s="144">
        <f t="shared" si="3"/>
        <v>1</v>
      </c>
      <c r="O7" s="144">
        <f t="shared" si="4"/>
        <v>1</v>
      </c>
      <c r="P7" s="144"/>
      <c r="Q7" s="148">
        <v>2</v>
      </c>
      <c r="R7" s="148">
        <f>MAX(Y7:Z7)</f>
        <v>0</v>
      </c>
      <c r="S7" s="148">
        <f t="shared" si="5"/>
        <v>-0.92</v>
      </c>
      <c r="T7" s="144"/>
      <c r="W7">
        <v>-0.92</v>
      </c>
      <c r="Y7">
        <v>-0.92</v>
      </c>
      <c r="Z7">
        <v>0</v>
      </c>
    </row>
    <row r="8" spans="1:28">
      <c r="A8" s="144" t="s">
        <v>171</v>
      </c>
      <c r="B8" s="144" t="s">
        <v>231</v>
      </c>
      <c r="C8" t="s">
        <v>167</v>
      </c>
      <c r="D8" s="149">
        <v>671301.04</v>
      </c>
      <c r="E8" s="147">
        <f>E7-5000</f>
        <v>1507587.5</v>
      </c>
      <c r="F8">
        <f t="shared" si="6"/>
        <v>1</v>
      </c>
      <c r="G8">
        <v>5</v>
      </c>
      <c r="H8" s="144">
        <f t="shared" si="0"/>
        <v>2</v>
      </c>
      <c r="I8" s="148">
        <f>IF((Y8-W8)&lt;0,-1,(Y8-W8)*100)</f>
        <v>7.0000000000000009</v>
      </c>
      <c r="J8" s="144" t="s">
        <v>213</v>
      </c>
      <c r="K8" s="144"/>
      <c r="L8" s="188">
        <f t="shared" si="1"/>
        <v>1.8599999999999999</v>
      </c>
      <c r="M8" s="144">
        <f t="shared" si="2"/>
        <v>1.8599999999999999</v>
      </c>
      <c r="N8" s="144">
        <f t="shared" si="3"/>
        <v>1</v>
      </c>
      <c r="O8" s="144">
        <f t="shared" si="4"/>
        <v>1</v>
      </c>
      <c r="P8" s="144"/>
      <c r="Q8" s="148">
        <v>2</v>
      </c>
      <c r="R8" s="148">
        <f>MAX(Y8:Z8)</f>
        <v>0.14000000000000001</v>
      </c>
      <c r="S8" s="148">
        <f t="shared" si="5"/>
        <v>0.14000000000000001</v>
      </c>
      <c r="T8" s="144"/>
      <c r="W8">
        <v>7.0000000000000007E-2</v>
      </c>
      <c r="Y8">
        <v>0.14000000000000001</v>
      </c>
      <c r="Z8" s="144"/>
    </row>
    <row r="9" spans="1:28">
      <c r="A9" s="144" t="s">
        <v>268</v>
      </c>
      <c r="B9" s="144" t="s">
        <v>269</v>
      </c>
      <c r="C9" t="s">
        <v>270</v>
      </c>
      <c r="D9" s="149"/>
      <c r="E9" s="147"/>
      <c r="F9">
        <f t="shared" si="6"/>
        <v>1</v>
      </c>
      <c r="G9">
        <v>5</v>
      </c>
      <c r="H9" s="144">
        <f t="shared" si="0"/>
        <v>2</v>
      </c>
      <c r="I9" s="148">
        <f>IF((Y9-W9)&lt;0,-1,(Y9-W9)*100)</f>
        <v>7.0000000000000009</v>
      </c>
      <c r="L9" s="188">
        <f t="shared" si="1"/>
        <v>1.57</v>
      </c>
      <c r="M9" s="144">
        <f t="shared" si="2"/>
        <v>1.57</v>
      </c>
      <c r="N9" s="144">
        <f t="shared" si="3"/>
        <v>1</v>
      </c>
      <c r="O9" s="144">
        <f t="shared" si="4"/>
        <v>1</v>
      </c>
      <c r="Q9" s="148">
        <v>2</v>
      </c>
      <c r="R9" s="148">
        <f>MAX(Y9:Z9)</f>
        <v>0.43</v>
      </c>
      <c r="S9" s="148">
        <f t="shared" si="5"/>
        <v>0.43</v>
      </c>
      <c r="T9" s="187" t="s">
        <v>283</v>
      </c>
      <c r="W9">
        <v>0.36</v>
      </c>
      <c r="Y9">
        <v>0.43</v>
      </c>
      <c r="Z9" s="144"/>
    </row>
    <row r="10" spans="1:28">
      <c r="D10" s="147"/>
      <c r="E10" s="147"/>
      <c r="H10" s="144"/>
      <c r="I10" s="148"/>
      <c r="J10" s="144"/>
      <c r="K10" s="144"/>
      <c r="L10" s="188">
        <f t="shared" si="1"/>
        <v>0</v>
      </c>
      <c r="M10" s="144"/>
      <c r="N10" s="144"/>
      <c r="O10" s="144"/>
      <c r="P10" s="144"/>
      <c r="Q10" s="148"/>
      <c r="R10" s="148"/>
      <c r="S10" s="148"/>
      <c r="T10" s="144"/>
    </row>
    <row r="11" spans="1:28">
      <c r="B11" s="144" t="s">
        <v>175</v>
      </c>
      <c r="D11" s="147"/>
      <c r="E11" s="147"/>
      <c r="G11" s="144"/>
      <c r="H11" s="144"/>
      <c r="I11" s="148"/>
      <c r="J11" s="144"/>
      <c r="K11" s="144"/>
      <c r="L11" s="188">
        <f t="shared" si="1"/>
        <v>0</v>
      </c>
      <c r="M11" s="144"/>
      <c r="N11" s="144"/>
      <c r="O11" s="144"/>
      <c r="P11" s="144"/>
      <c r="Q11" s="148"/>
      <c r="R11" s="148"/>
      <c r="S11" s="148"/>
      <c r="T11" s="144"/>
    </row>
    <row r="12" spans="1:28">
      <c r="A12" s="144" t="s">
        <v>179</v>
      </c>
      <c r="B12" s="144" t="s">
        <v>220</v>
      </c>
      <c r="C12" t="s">
        <v>178</v>
      </c>
      <c r="D12" s="147">
        <v>684169.61</v>
      </c>
      <c r="E12" s="147">
        <v>1532868.58</v>
      </c>
      <c r="F12">
        <f t="shared" si="6"/>
        <v>5</v>
      </c>
      <c r="G12">
        <v>6</v>
      </c>
      <c r="H12" s="144">
        <f t="shared" si="0"/>
        <v>2</v>
      </c>
      <c r="I12" s="148">
        <f>IF((Z12-X12)&lt;0,-1,(Z12-X12)*100)</f>
        <v>8.0000000000000071</v>
      </c>
      <c r="J12" s="144"/>
      <c r="K12" s="144"/>
      <c r="L12" s="188">
        <f t="shared" si="1"/>
        <v>0</v>
      </c>
      <c r="M12" s="144">
        <f t="shared" si="2"/>
        <v>0.71</v>
      </c>
      <c r="N12" s="144">
        <f t="shared" si="3"/>
        <v>5</v>
      </c>
      <c r="O12" s="144">
        <f t="shared" si="4"/>
        <v>1</v>
      </c>
      <c r="P12" s="144"/>
      <c r="Q12" s="148">
        <v>2</v>
      </c>
      <c r="R12" s="148">
        <f>MAX(Y12:Z12)</f>
        <v>2</v>
      </c>
      <c r="S12" s="148">
        <f t="shared" si="5"/>
        <v>1.29</v>
      </c>
      <c r="T12" s="144"/>
      <c r="W12">
        <v>1.29</v>
      </c>
      <c r="X12">
        <v>1.92</v>
      </c>
      <c r="Y12">
        <v>1.29</v>
      </c>
      <c r="Z12">
        <v>2</v>
      </c>
    </row>
    <row r="13" spans="1:28">
      <c r="A13" s="144" t="s">
        <v>177</v>
      </c>
      <c r="B13" s="144" t="s">
        <v>221</v>
      </c>
      <c r="C13" t="s">
        <v>176</v>
      </c>
      <c r="D13" s="147">
        <v>684169.61</v>
      </c>
      <c r="E13" s="147">
        <f>E12-5000</f>
        <v>1527868.58</v>
      </c>
      <c r="F13">
        <f t="shared" si="6"/>
        <v>3</v>
      </c>
      <c r="G13">
        <v>6</v>
      </c>
      <c r="H13" s="144">
        <f t="shared" si="0"/>
        <v>2</v>
      </c>
      <c r="I13" s="148">
        <f>IF((Y13-W13)&lt;0,-1,(Y13-W13)*100)</f>
        <v>5.0000000000000044</v>
      </c>
      <c r="J13" s="144"/>
      <c r="K13" s="144"/>
      <c r="L13" s="188">
        <f t="shared" si="1"/>
        <v>0.29000000000000004</v>
      </c>
      <c r="M13" s="144">
        <f t="shared" si="2"/>
        <v>0.35</v>
      </c>
      <c r="N13" s="144">
        <f t="shared" si="3"/>
        <v>3</v>
      </c>
      <c r="O13" s="144">
        <f t="shared" si="4"/>
        <v>2</v>
      </c>
      <c r="P13" s="144"/>
      <c r="Q13" s="148">
        <v>1</v>
      </c>
      <c r="R13" s="148">
        <f>MAX(Y13:Z13)</f>
        <v>0.71</v>
      </c>
      <c r="S13" s="148">
        <f t="shared" si="5"/>
        <v>0.65</v>
      </c>
      <c r="T13" s="144"/>
      <c r="W13">
        <v>0.6</v>
      </c>
      <c r="Y13">
        <v>0.65</v>
      </c>
      <c r="Z13">
        <v>0.71</v>
      </c>
    </row>
    <row r="14" spans="1:28">
      <c r="A14" s="144" t="s">
        <v>181</v>
      </c>
      <c r="B14" s="144" t="s">
        <v>222</v>
      </c>
      <c r="C14" t="s">
        <v>180</v>
      </c>
      <c r="D14" s="147">
        <v>684169.61</v>
      </c>
      <c r="E14" s="147">
        <f t="shared" ref="E14:E19" si="7">E13-5000</f>
        <v>1522868.58</v>
      </c>
      <c r="F14">
        <f t="shared" si="6"/>
        <v>2</v>
      </c>
      <c r="G14">
        <v>6</v>
      </c>
      <c r="H14" s="144">
        <f t="shared" si="0"/>
        <v>2</v>
      </c>
      <c r="I14" s="148">
        <f>IF((Z14-X14)&lt;0,-1,(Z14-X14)*100)</f>
        <v>5.0000000000000044</v>
      </c>
      <c r="J14" s="144"/>
      <c r="K14" s="144"/>
      <c r="L14" s="188">
        <f t="shared" si="1"/>
        <v>0.44999999999999996</v>
      </c>
      <c r="M14" s="144">
        <f t="shared" si="2"/>
        <v>1.04</v>
      </c>
      <c r="N14" s="144">
        <f t="shared" si="3"/>
        <v>2</v>
      </c>
      <c r="O14" s="144">
        <f t="shared" si="4"/>
        <v>1</v>
      </c>
      <c r="P14" s="144"/>
      <c r="Q14" s="148">
        <v>2</v>
      </c>
      <c r="R14" s="148">
        <f>MAX(Y14:Z14)</f>
        <v>1.55</v>
      </c>
      <c r="S14" s="148">
        <f t="shared" si="5"/>
        <v>0.96</v>
      </c>
      <c r="T14" s="144"/>
      <c r="W14">
        <v>0.92</v>
      </c>
      <c r="X14">
        <v>1.5</v>
      </c>
      <c r="Y14">
        <v>0.96</v>
      </c>
      <c r="Z14">
        <v>1.55</v>
      </c>
    </row>
    <row r="15" spans="1:28">
      <c r="A15" s="144" t="s">
        <v>183</v>
      </c>
      <c r="B15" s="144" t="s">
        <v>223</v>
      </c>
      <c r="C15" t="s">
        <v>182</v>
      </c>
      <c r="D15" s="147">
        <v>684169.61</v>
      </c>
      <c r="E15" s="147">
        <f t="shared" si="7"/>
        <v>1517868.58</v>
      </c>
      <c r="F15">
        <f t="shared" si="6"/>
        <v>3</v>
      </c>
      <c r="G15">
        <v>6</v>
      </c>
      <c r="H15" s="144">
        <f t="shared" si="0"/>
        <v>1</v>
      </c>
      <c r="I15" s="148">
        <f>IF((Y15-W15)&lt;0,-1,(Y15-W15)*100)</f>
        <v>4.0000000000000036</v>
      </c>
      <c r="J15" s="144"/>
      <c r="K15" s="144"/>
      <c r="L15" s="188">
        <f t="shared" si="1"/>
        <v>0.27</v>
      </c>
      <c r="M15" s="144">
        <f t="shared" si="2"/>
        <v>0.56000000000000005</v>
      </c>
      <c r="N15" s="144">
        <f t="shared" si="3"/>
        <v>3</v>
      </c>
      <c r="O15" s="144">
        <f t="shared" si="4"/>
        <v>1</v>
      </c>
      <c r="P15" s="144"/>
      <c r="Q15" s="148">
        <v>2</v>
      </c>
      <c r="R15" s="148">
        <f>MAX(Y15:Z15)</f>
        <v>1.73</v>
      </c>
      <c r="S15" s="148">
        <f t="shared" si="5"/>
        <v>1.44</v>
      </c>
      <c r="T15" s="144"/>
      <c r="U15">
        <v>1.62</v>
      </c>
      <c r="V15">
        <v>2.42</v>
      </c>
      <c r="W15">
        <v>1.4</v>
      </c>
      <c r="X15">
        <v>1.72</v>
      </c>
      <c r="Y15">
        <v>1.44</v>
      </c>
      <c r="Z15">
        <v>1.73</v>
      </c>
    </row>
    <row r="16" spans="1:28">
      <c r="A16" s="146" t="s">
        <v>204</v>
      </c>
      <c r="B16" s="144" t="s">
        <v>224</v>
      </c>
      <c r="C16" s="146" t="s">
        <v>205</v>
      </c>
      <c r="D16" s="147">
        <v>684169.61</v>
      </c>
      <c r="E16" s="147">
        <f t="shared" si="7"/>
        <v>1512868.58</v>
      </c>
      <c r="F16">
        <f t="shared" si="6"/>
        <v>2</v>
      </c>
      <c r="G16" s="146">
        <v>6</v>
      </c>
      <c r="H16" s="144">
        <f t="shared" si="0"/>
        <v>1</v>
      </c>
      <c r="I16" s="148">
        <f>IF((Y16-W16)&lt;0,-1,(Y16-W16)*100)</f>
        <v>1.0000000000000009</v>
      </c>
      <c r="J16" s="144"/>
      <c r="K16" s="144"/>
      <c r="L16" s="188">
        <f t="shared" si="1"/>
        <v>0.33000000000000007</v>
      </c>
      <c r="M16" s="144">
        <f t="shared" si="2"/>
        <v>2</v>
      </c>
      <c r="N16" s="144">
        <f t="shared" si="3"/>
        <v>2</v>
      </c>
      <c r="O16" s="144">
        <f t="shared" si="4"/>
        <v>1</v>
      </c>
      <c r="P16" s="144"/>
      <c r="Q16" s="148">
        <v>2</v>
      </c>
      <c r="R16" s="148">
        <f>MAX(Y16:Z16)</f>
        <v>1.67</v>
      </c>
      <c r="S16" s="148">
        <f t="shared" si="5"/>
        <v>0</v>
      </c>
      <c r="T16" s="144"/>
      <c r="W16" s="150">
        <v>1.66</v>
      </c>
      <c r="X16" s="150">
        <v>0</v>
      </c>
      <c r="Y16">
        <v>1.67</v>
      </c>
      <c r="Z16">
        <v>0</v>
      </c>
      <c r="AA16" s="150"/>
      <c r="AB16" s="150"/>
    </row>
    <row r="17" spans="1:26">
      <c r="A17" s="144" t="s">
        <v>185</v>
      </c>
      <c r="B17" s="144" t="s">
        <v>225</v>
      </c>
      <c r="C17" t="s">
        <v>184</v>
      </c>
      <c r="D17" s="147">
        <v>684169.61</v>
      </c>
      <c r="E17" s="147">
        <f t="shared" si="7"/>
        <v>1507868.58</v>
      </c>
      <c r="F17">
        <f t="shared" si="6"/>
        <v>1</v>
      </c>
      <c r="G17">
        <v>6</v>
      </c>
      <c r="H17" s="144">
        <f t="shared" si="0"/>
        <v>1</v>
      </c>
      <c r="I17" s="148">
        <f>IF((Y17-W17)&lt;0,-1,(Y17-W17)*100)</f>
        <v>-1</v>
      </c>
      <c r="J17" s="144"/>
      <c r="K17" s="144"/>
      <c r="L17" s="188">
        <f t="shared" si="1"/>
        <v>1.5</v>
      </c>
      <c r="M17" s="144">
        <f t="shared" si="2"/>
        <v>1.6400000000000001</v>
      </c>
      <c r="N17" s="144">
        <f t="shared" si="3"/>
        <v>1</v>
      </c>
      <c r="O17" s="144">
        <f t="shared" si="4"/>
        <v>1</v>
      </c>
      <c r="P17" s="144"/>
      <c r="Q17" s="148">
        <v>2</v>
      </c>
      <c r="R17" s="148">
        <f>MAX(Y17:Z17)</f>
        <v>0.5</v>
      </c>
      <c r="S17" s="148">
        <f t="shared" si="5"/>
        <v>0.36</v>
      </c>
      <c r="T17" s="144"/>
      <c r="W17">
        <v>0.37</v>
      </c>
      <c r="X17">
        <v>0.5</v>
      </c>
      <c r="Y17">
        <v>0.36</v>
      </c>
      <c r="Z17">
        <v>0.5</v>
      </c>
    </row>
    <row r="18" spans="1:26">
      <c r="A18" s="144" t="s">
        <v>297</v>
      </c>
      <c r="B18" s="144" t="s">
        <v>232</v>
      </c>
      <c r="C18" s="144" t="s">
        <v>298</v>
      </c>
      <c r="D18" s="147">
        <v>684169.61</v>
      </c>
      <c r="E18" s="147">
        <f t="shared" si="7"/>
        <v>1502868.58</v>
      </c>
      <c r="F18">
        <f t="shared" si="6"/>
        <v>1</v>
      </c>
      <c r="G18" s="144">
        <v>2</v>
      </c>
      <c r="H18" s="144">
        <f t="shared" si="0"/>
        <v>1</v>
      </c>
      <c r="I18" s="148">
        <f>IF((Y18-W18)&lt;0,-1,(Y18-W18)*100)</f>
        <v>-1</v>
      </c>
      <c r="J18" s="144"/>
      <c r="K18" s="144"/>
      <c r="L18" s="188">
        <f t="shared" si="1"/>
        <v>3.4</v>
      </c>
      <c r="M18" s="144">
        <f t="shared" si="2"/>
        <v>3.4</v>
      </c>
      <c r="N18" s="144">
        <f t="shared" si="3"/>
        <v>1</v>
      </c>
      <c r="O18" s="144">
        <f t="shared" si="4"/>
        <v>1</v>
      </c>
      <c r="P18" s="144"/>
      <c r="Q18" s="148">
        <v>2</v>
      </c>
      <c r="R18" s="148">
        <f>MAX(Y18:Z18)</f>
        <v>-1.4</v>
      </c>
      <c r="S18" s="148">
        <f t="shared" si="5"/>
        <v>-1.4</v>
      </c>
      <c r="T18" s="144"/>
      <c r="X18" s="156">
        <v>-1.4</v>
      </c>
      <c r="Y18">
        <v>-1.4</v>
      </c>
    </row>
    <row r="19" spans="1:26">
      <c r="A19" s="146" t="s">
        <v>203</v>
      </c>
      <c r="B19" s="146" t="s">
        <v>233</v>
      </c>
      <c r="C19" s="146" t="s">
        <v>257</v>
      </c>
      <c r="D19" s="147">
        <v>684169.61</v>
      </c>
      <c r="E19" s="147">
        <f t="shared" si="7"/>
        <v>1497868.58</v>
      </c>
      <c r="F19">
        <f t="shared" si="6"/>
        <v>1</v>
      </c>
      <c r="G19" s="144">
        <v>3</v>
      </c>
      <c r="H19" s="144">
        <f t="shared" si="0"/>
        <v>1</v>
      </c>
      <c r="I19" s="148">
        <f>IF((Y19-W19)&lt;0,-1,(Y19-W19)*100)</f>
        <v>-1</v>
      </c>
      <c r="J19" s="144"/>
      <c r="K19" s="144"/>
      <c r="L19" s="188">
        <f t="shared" si="1"/>
        <v>0.58000000000000007</v>
      </c>
      <c r="M19" s="144">
        <f t="shared" si="2"/>
        <v>0.87000000000000011</v>
      </c>
      <c r="N19" s="144">
        <f t="shared" si="3"/>
        <v>1</v>
      </c>
      <c r="O19" s="144">
        <f t="shared" si="4"/>
        <v>1</v>
      </c>
      <c r="P19" s="144"/>
      <c r="Q19" s="148">
        <v>2</v>
      </c>
      <c r="R19" s="148">
        <f>MAX(Y19:Z19)</f>
        <v>1.42</v>
      </c>
      <c r="S19" s="148">
        <f t="shared" si="5"/>
        <v>1.1299999999999999</v>
      </c>
      <c r="T19" s="144"/>
      <c r="W19">
        <v>1.18</v>
      </c>
      <c r="X19">
        <v>1.36</v>
      </c>
      <c r="Y19">
        <v>1.1299999999999999</v>
      </c>
      <c r="Z19">
        <v>1.42</v>
      </c>
    </row>
    <row r="20" spans="1:26">
      <c r="A20" t="s">
        <v>263</v>
      </c>
      <c r="B20" s="144" t="s">
        <v>267</v>
      </c>
      <c r="C20" t="s">
        <v>264</v>
      </c>
      <c r="D20" s="147"/>
      <c r="E20" s="147"/>
      <c r="F20">
        <f t="shared" si="6"/>
        <v>2</v>
      </c>
      <c r="G20" s="144">
        <v>6</v>
      </c>
      <c r="H20" s="144">
        <f t="shared" si="0"/>
        <v>2</v>
      </c>
      <c r="I20" s="148">
        <f>IF((Y20-W20)&lt;0,-1,(Y20-W20)*100)</f>
        <v>7.0000000000000062</v>
      </c>
      <c r="J20" s="144"/>
      <c r="K20" s="144"/>
      <c r="L20" s="188">
        <f t="shared" si="1"/>
        <v>0.42999999999999994</v>
      </c>
      <c r="M20" s="144">
        <f t="shared" si="2"/>
        <v>0.42999999999999994</v>
      </c>
      <c r="N20" s="144">
        <f t="shared" si="3"/>
        <v>2</v>
      </c>
      <c r="O20" s="144">
        <f t="shared" si="4"/>
        <v>2</v>
      </c>
      <c r="P20" s="144"/>
      <c r="Q20" s="148">
        <v>2</v>
      </c>
      <c r="R20" s="148">
        <f>MAX(Y20:Z20)</f>
        <v>1.57</v>
      </c>
      <c r="S20" s="148">
        <f t="shared" si="5"/>
        <v>1.57</v>
      </c>
      <c r="T20" s="144"/>
      <c r="W20">
        <v>1.5</v>
      </c>
      <c r="Y20">
        <v>1.57</v>
      </c>
    </row>
    <row r="21" spans="1:26">
      <c r="A21" t="s">
        <v>265</v>
      </c>
      <c r="B21" s="146" t="s">
        <v>163</v>
      </c>
      <c r="C21" t="s">
        <v>266</v>
      </c>
      <c r="D21" s="147"/>
      <c r="E21" s="147"/>
      <c r="F21">
        <f t="shared" si="6"/>
        <v>1</v>
      </c>
      <c r="G21" s="144">
        <v>5</v>
      </c>
      <c r="H21" s="144">
        <f t="shared" si="0"/>
        <v>2</v>
      </c>
      <c r="I21" s="148">
        <f>IF((Y21-W21)&lt;0,-1,(Y21-W21)*100)</f>
        <v>8.0000000000000018</v>
      </c>
      <c r="J21" s="144">
        <v>40</v>
      </c>
      <c r="K21" s="144"/>
      <c r="L21" s="188">
        <f t="shared" si="1"/>
        <v>1.24</v>
      </c>
      <c r="M21" s="144">
        <f t="shared" si="2"/>
        <v>1.24</v>
      </c>
      <c r="N21" s="144">
        <f t="shared" si="3"/>
        <v>1</v>
      </c>
      <c r="O21" s="144">
        <f t="shared" si="4"/>
        <v>1</v>
      </c>
      <c r="P21" s="144"/>
      <c r="Q21" s="148">
        <v>1</v>
      </c>
      <c r="R21" s="148">
        <f>MAX(Y21:Z21)</f>
        <v>-0.24</v>
      </c>
      <c r="S21" s="148">
        <f t="shared" si="5"/>
        <v>-0.24</v>
      </c>
      <c r="T21" s="187" t="s">
        <v>283</v>
      </c>
      <c r="W21">
        <v>-0.32</v>
      </c>
      <c r="Y21">
        <v>-0.24</v>
      </c>
    </row>
    <row r="22" spans="1:26">
      <c r="A22" t="s">
        <v>186</v>
      </c>
      <c r="B22" s="144" t="s">
        <v>177</v>
      </c>
      <c r="C22" t="s">
        <v>275</v>
      </c>
      <c r="D22" s="147"/>
      <c r="E22" s="147"/>
      <c r="F22">
        <f t="shared" si="6"/>
        <v>1</v>
      </c>
      <c r="G22" s="144">
        <v>2</v>
      </c>
      <c r="H22" s="144">
        <f t="shared" si="0"/>
        <v>1</v>
      </c>
      <c r="I22" s="148">
        <f>IF((Y22-W22)&lt;0,-1,(Y22-W22)*100)</f>
        <v>1.0000000000000009</v>
      </c>
      <c r="J22" s="144"/>
      <c r="K22" s="144"/>
      <c r="L22" s="188">
        <f t="shared" si="1"/>
        <v>1.8</v>
      </c>
      <c r="M22" s="144">
        <f t="shared" si="2"/>
        <v>1.8</v>
      </c>
      <c r="N22" s="144">
        <f t="shared" si="3"/>
        <v>1</v>
      </c>
      <c r="O22" s="144">
        <f t="shared" si="4"/>
        <v>1</v>
      </c>
      <c r="P22" s="144"/>
      <c r="Q22" s="148">
        <v>2</v>
      </c>
      <c r="R22" s="148">
        <f>MAX(Y22:Z22)</f>
        <v>0.2</v>
      </c>
      <c r="S22" s="148">
        <f t="shared" si="5"/>
        <v>0.2</v>
      </c>
      <c r="T22" s="144"/>
      <c r="W22">
        <v>0.19</v>
      </c>
      <c r="Y22">
        <v>0.2</v>
      </c>
      <c r="Z22">
        <v>0.2</v>
      </c>
    </row>
    <row r="23" spans="1:26">
      <c r="A23" t="s">
        <v>274</v>
      </c>
      <c r="B23" s="146" t="s">
        <v>164</v>
      </c>
      <c r="C23" t="s">
        <v>276</v>
      </c>
      <c r="D23" s="147"/>
      <c r="E23" s="147"/>
      <c r="F23">
        <f t="shared" si="6"/>
        <v>1</v>
      </c>
      <c r="G23" s="144">
        <v>4</v>
      </c>
      <c r="H23" s="144">
        <f t="shared" si="0"/>
        <v>1</v>
      </c>
      <c r="I23" s="148">
        <f>IF((Y23-W23)&lt;0,-1,(Y23-W23)*100)</f>
        <v>4</v>
      </c>
      <c r="J23" s="144"/>
      <c r="K23" s="144"/>
      <c r="L23" s="188">
        <f t="shared" si="1"/>
        <v>1.96</v>
      </c>
      <c r="M23" s="144">
        <f t="shared" si="2"/>
        <v>1.96</v>
      </c>
      <c r="N23" s="144">
        <f t="shared" si="3"/>
        <v>1</v>
      </c>
      <c r="O23" s="144">
        <f t="shared" si="4"/>
        <v>1</v>
      </c>
      <c r="P23" s="144"/>
      <c r="Q23" s="148">
        <v>2</v>
      </c>
      <c r="R23" s="148">
        <f>MAX(Y23:Z23)</f>
        <v>0.04</v>
      </c>
      <c r="S23" s="148">
        <f t="shared" si="5"/>
        <v>0.04</v>
      </c>
      <c r="T23" s="144"/>
      <c r="W23">
        <v>0</v>
      </c>
      <c r="Y23">
        <v>0.04</v>
      </c>
    </row>
    <row r="24" spans="1:26">
      <c r="A24" s="144" t="s">
        <v>299</v>
      </c>
      <c r="B24" s="144" t="s">
        <v>165</v>
      </c>
      <c r="C24" s="144" t="s">
        <v>300</v>
      </c>
      <c r="D24" s="147"/>
      <c r="E24" s="147"/>
      <c r="F24">
        <f t="shared" si="6"/>
        <v>1</v>
      </c>
      <c r="G24" s="144">
        <v>4</v>
      </c>
      <c r="H24" s="144">
        <f t="shared" si="0"/>
        <v>3</v>
      </c>
      <c r="I24" s="148">
        <f>IF((Y24-W24)&lt;0,-1,(Y24-W24)*100)</f>
        <v>10.000000000000004</v>
      </c>
      <c r="J24" s="144"/>
      <c r="K24" s="144"/>
      <c r="L24" s="188">
        <f t="shared" si="1"/>
        <v>2.2999999999999998</v>
      </c>
      <c r="M24" s="144">
        <f t="shared" si="2"/>
        <v>2.2999999999999998</v>
      </c>
      <c r="N24" s="144">
        <f t="shared" si="3"/>
        <v>1</v>
      </c>
      <c r="O24" s="144">
        <f t="shared" si="4"/>
        <v>1</v>
      </c>
      <c r="P24" s="144"/>
      <c r="Q24" s="148">
        <v>2</v>
      </c>
      <c r="R24" s="148">
        <f>MAX(Y24:Z24)</f>
        <v>-0.3</v>
      </c>
      <c r="S24" s="148">
        <f t="shared" si="5"/>
        <v>-0.3</v>
      </c>
      <c r="T24" s="187" t="s">
        <v>301</v>
      </c>
      <c r="W24">
        <v>-0.4</v>
      </c>
      <c r="Y24">
        <v>-0.3</v>
      </c>
    </row>
    <row r="25" spans="1:26">
      <c r="B25" s="144" t="s">
        <v>187</v>
      </c>
      <c r="D25" s="147"/>
      <c r="E25" s="147"/>
      <c r="G25" s="144"/>
      <c r="H25" s="144"/>
      <c r="I25" s="148"/>
      <c r="J25" s="144"/>
      <c r="K25" s="144"/>
      <c r="L25" s="188">
        <f t="shared" si="1"/>
        <v>0</v>
      </c>
      <c r="M25" s="144"/>
      <c r="N25" s="144"/>
      <c r="O25" s="144"/>
      <c r="P25" s="144"/>
      <c r="Q25" s="148"/>
      <c r="R25" s="148"/>
      <c r="S25" s="148"/>
      <c r="T25" s="144"/>
    </row>
    <row r="26" spans="1:26">
      <c r="A26" s="144" t="s">
        <v>192</v>
      </c>
      <c r="B26" s="144" t="s">
        <v>234</v>
      </c>
      <c r="C26" t="s">
        <v>191</v>
      </c>
      <c r="D26" s="147">
        <v>643520</v>
      </c>
      <c r="E26" s="147">
        <v>1526434.41</v>
      </c>
      <c r="F26">
        <f t="shared" si="6"/>
        <v>5</v>
      </c>
      <c r="G26" s="144">
        <v>5</v>
      </c>
      <c r="H26" s="144">
        <f t="shared" si="0"/>
        <v>1</v>
      </c>
      <c r="I26" s="148">
        <f>IF((Y26-W26)&lt;0,-1,(Y26-W26)*100)</f>
        <v>0</v>
      </c>
      <c r="J26" s="144"/>
      <c r="K26" s="144"/>
      <c r="L26" s="188">
        <f t="shared" si="1"/>
        <v>-1.8199999999999998</v>
      </c>
      <c r="M26" s="144">
        <f t="shared" si="2"/>
        <v>-1.6400000000000001</v>
      </c>
      <c r="N26" s="144">
        <f t="shared" si="3"/>
        <v>5</v>
      </c>
      <c r="O26" s="144">
        <f t="shared" si="4"/>
        <v>5</v>
      </c>
      <c r="P26" s="144"/>
      <c r="Q26" s="148">
        <v>1</v>
      </c>
      <c r="R26" s="148">
        <f>MAX(Y26:Z26)</f>
        <v>2.82</v>
      </c>
      <c r="S26" s="148">
        <f t="shared" si="5"/>
        <v>2.64</v>
      </c>
      <c r="T26" s="144"/>
      <c r="U26">
        <v>2.63</v>
      </c>
      <c r="V26">
        <v>2.83</v>
      </c>
      <c r="W26">
        <v>2.64</v>
      </c>
      <c r="X26">
        <v>2.83</v>
      </c>
      <c r="Y26">
        <v>2.64</v>
      </c>
      <c r="Z26">
        <v>2.82</v>
      </c>
    </row>
    <row r="27" spans="1:26">
      <c r="A27" s="144" t="s">
        <v>247</v>
      </c>
      <c r="B27" s="144" t="s">
        <v>235</v>
      </c>
      <c r="C27" s="144" t="s">
        <v>249</v>
      </c>
      <c r="D27" s="147">
        <v>643520</v>
      </c>
      <c r="E27" s="147">
        <f>E26-5000</f>
        <v>1521434.41</v>
      </c>
      <c r="F27">
        <f t="shared" si="6"/>
        <v>4</v>
      </c>
      <c r="G27" s="144">
        <v>6</v>
      </c>
      <c r="H27" s="144">
        <f t="shared" si="0"/>
        <v>1</v>
      </c>
      <c r="I27" s="148">
        <f>IF((Y27-W27)&lt;0,-1,(Y27-W27)*100)</f>
        <v>0</v>
      </c>
      <c r="J27" s="144"/>
      <c r="K27" s="144"/>
      <c r="L27" s="188">
        <f t="shared" si="1"/>
        <v>6.9999999999999951E-2</v>
      </c>
      <c r="M27" s="144">
        <f t="shared" si="2"/>
        <v>6.9999999999999951E-2</v>
      </c>
      <c r="N27" s="144">
        <f t="shared" si="3"/>
        <v>4</v>
      </c>
      <c r="O27" s="144">
        <f t="shared" si="4"/>
        <v>4</v>
      </c>
      <c r="P27" s="144"/>
      <c r="Q27" s="148">
        <v>1</v>
      </c>
      <c r="R27" s="148">
        <f>MAX(Y27:Z27)</f>
        <v>0.93</v>
      </c>
      <c r="S27" s="148">
        <f t="shared" si="5"/>
        <v>0.93</v>
      </c>
      <c r="T27" s="144"/>
      <c r="W27" s="150">
        <v>0.93</v>
      </c>
      <c r="Y27">
        <v>0.93</v>
      </c>
    </row>
    <row r="28" spans="1:26">
      <c r="A28" s="144" t="s">
        <v>194</v>
      </c>
      <c r="B28" s="144" t="s">
        <v>236</v>
      </c>
      <c r="C28" s="144" t="s">
        <v>202</v>
      </c>
      <c r="D28" s="147">
        <v>643520</v>
      </c>
      <c r="E28" s="147">
        <f t="shared" ref="E28:E34" si="8">E27-5000</f>
        <v>1516434.41</v>
      </c>
      <c r="F28">
        <f t="shared" si="6"/>
        <v>1</v>
      </c>
      <c r="G28" s="144">
        <v>6</v>
      </c>
      <c r="H28" s="144">
        <f t="shared" si="0"/>
        <v>5</v>
      </c>
      <c r="I28" s="148">
        <f>IF((Y28-W28)&lt;0,-1,(Y28-W28)*100)</f>
        <v>21.000000000000007</v>
      </c>
      <c r="J28" s="144"/>
      <c r="K28" s="144"/>
      <c r="L28" s="188">
        <f t="shared" si="1"/>
        <v>0.89999999999999991</v>
      </c>
      <c r="M28" s="144">
        <f t="shared" si="2"/>
        <v>0.89999999999999991</v>
      </c>
      <c r="N28" s="144">
        <f>IF(L28&gt;0.5,1,IF(L28&gt;0.3,2,IF(L28&gt;0.1,3,IF(L28&gt;0,4,5))))</f>
        <v>1</v>
      </c>
      <c r="O28" s="144">
        <f t="shared" si="4"/>
        <v>1</v>
      </c>
      <c r="P28" s="144"/>
      <c r="Q28" s="148">
        <v>2</v>
      </c>
      <c r="R28" s="148">
        <f>MAX(Y28:Z28)</f>
        <v>1.1000000000000001</v>
      </c>
      <c r="S28" s="148">
        <f t="shared" si="5"/>
        <v>1.1000000000000001</v>
      </c>
      <c r="T28" s="144"/>
      <c r="U28">
        <v>0.74</v>
      </c>
      <c r="W28">
        <v>0.89</v>
      </c>
      <c r="Y28">
        <v>1.1000000000000001</v>
      </c>
    </row>
    <row r="29" spans="1:26">
      <c r="A29" s="144" t="s">
        <v>195</v>
      </c>
      <c r="B29" s="144" t="s">
        <v>237</v>
      </c>
      <c r="C29" t="s">
        <v>188</v>
      </c>
      <c r="D29" s="147">
        <v>643520</v>
      </c>
      <c r="E29" s="147">
        <f t="shared" si="8"/>
        <v>1511434.41</v>
      </c>
      <c r="F29">
        <f t="shared" si="6"/>
        <v>1</v>
      </c>
      <c r="G29">
        <v>6</v>
      </c>
      <c r="H29" s="144">
        <f t="shared" si="0"/>
        <v>5</v>
      </c>
      <c r="I29" s="148">
        <f>IF((Y29-W29)&lt;0,-1,(Y29-W29)*100)</f>
        <v>24</v>
      </c>
      <c r="J29" s="144"/>
      <c r="K29" s="144"/>
      <c r="L29" s="188">
        <f t="shared" si="1"/>
        <v>0.96</v>
      </c>
      <c r="M29" s="144">
        <f t="shared" si="2"/>
        <v>0.96</v>
      </c>
      <c r="N29" s="144">
        <f t="shared" si="3"/>
        <v>1</v>
      </c>
      <c r="O29" s="144">
        <f t="shared" si="4"/>
        <v>1</v>
      </c>
      <c r="P29" s="144"/>
      <c r="Q29" s="148">
        <v>2</v>
      </c>
      <c r="R29" s="148">
        <f>MAX(Y29:Z29)</f>
        <v>1.04</v>
      </c>
      <c r="S29" s="148">
        <f t="shared" si="5"/>
        <v>1.04</v>
      </c>
      <c r="T29" s="144"/>
      <c r="U29" s="145">
        <v>0.69</v>
      </c>
      <c r="W29">
        <v>0.8</v>
      </c>
      <c r="Y29">
        <v>1.04</v>
      </c>
    </row>
    <row r="30" spans="1:26">
      <c r="A30" s="144" t="s">
        <v>196</v>
      </c>
      <c r="B30" s="144" t="s">
        <v>238</v>
      </c>
      <c r="C30" s="144" t="s">
        <v>189</v>
      </c>
      <c r="D30" s="147">
        <v>643520</v>
      </c>
      <c r="E30" s="147">
        <f t="shared" si="8"/>
        <v>1506434.41</v>
      </c>
      <c r="F30">
        <f t="shared" si="6"/>
        <v>3</v>
      </c>
      <c r="G30" s="144">
        <v>4</v>
      </c>
      <c r="H30" s="144">
        <f t="shared" si="0"/>
        <v>4</v>
      </c>
      <c r="I30" s="148">
        <f>IF((Y30-W30)&lt;0,-1,(Y30-W30)*100)</f>
        <v>18.000000000000004</v>
      </c>
      <c r="J30" s="144"/>
      <c r="K30" s="144"/>
      <c r="L30" s="188">
        <f t="shared" si="1"/>
        <v>0.24</v>
      </c>
      <c r="M30" s="144">
        <f t="shared" si="2"/>
        <v>0.24</v>
      </c>
      <c r="N30" s="144">
        <f t="shared" si="3"/>
        <v>3</v>
      </c>
      <c r="O30" s="144">
        <f t="shared" si="4"/>
        <v>3</v>
      </c>
      <c r="P30" s="144"/>
      <c r="Q30" s="148">
        <v>1</v>
      </c>
      <c r="R30" s="148">
        <f>MAX(Y30:Z30)</f>
        <v>0.76</v>
      </c>
      <c r="S30" s="148">
        <f t="shared" si="5"/>
        <v>0.76</v>
      </c>
      <c r="T30" s="144"/>
      <c r="U30">
        <v>0.5</v>
      </c>
      <c r="W30">
        <v>0.57999999999999996</v>
      </c>
      <c r="Y30">
        <v>0.76</v>
      </c>
    </row>
    <row r="31" spans="1:26">
      <c r="A31" s="144" t="s">
        <v>193</v>
      </c>
      <c r="B31" s="144" t="s">
        <v>239</v>
      </c>
      <c r="C31" t="s">
        <v>190</v>
      </c>
      <c r="D31" s="147">
        <v>643520</v>
      </c>
      <c r="E31" s="147">
        <f t="shared" si="8"/>
        <v>1501434.41</v>
      </c>
      <c r="F31">
        <f t="shared" si="6"/>
        <v>1</v>
      </c>
      <c r="G31">
        <v>4</v>
      </c>
      <c r="H31" s="144">
        <f t="shared" si="0"/>
        <v>1</v>
      </c>
      <c r="I31" s="148">
        <f>IF((Y31-W31)&lt;0,-1,(Y31-W31)*100)</f>
        <v>0</v>
      </c>
      <c r="J31" s="144"/>
      <c r="K31" s="144"/>
      <c r="L31" s="188">
        <f t="shared" si="1"/>
        <v>0.83000000000000007</v>
      </c>
      <c r="M31" s="144">
        <f t="shared" si="2"/>
        <v>0.83000000000000007</v>
      </c>
      <c r="N31" s="144">
        <f t="shared" si="3"/>
        <v>1</v>
      </c>
      <c r="O31" s="144">
        <f t="shared" si="4"/>
        <v>1</v>
      </c>
      <c r="P31" s="144"/>
      <c r="Q31" s="148">
        <v>2</v>
      </c>
      <c r="R31" s="148">
        <f>MAX(Y31:Z31)</f>
        <v>1.17</v>
      </c>
      <c r="S31" s="148">
        <f t="shared" si="5"/>
        <v>1.17</v>
      </c>
      <c r="T31" s="144"/>
      <c r="U31">
        <v>1.1599999999999999</v>
      </c>
      <c r="W31">
        <v>1.17</v>
      </c>
      <c r="Y31">
        <v>1.17</v>
      </c>
    </row>
    <row r="32" spans="1:26">
      <c r="A32" s="144" t="s">
        <v>197</v>
      </c>
      <c r="B32" s="144" t="s">
        <v>240</v>
      </c>
      <c r="C32" s="144" t="s">
        <v>201</v>
      </c>
      <c r="D32" s="147">
        <v>643520</v>
      </c>
      <c r="E32" s="147">
        <f t="shared" si="8"/>
        <v>1496434.41</v>
      </c>
      <c r="F32">
        <f t="shared" si="6"/>
        <v>3</v>
      </c>
      <c r="G32">
        <v>3</v>
      </c>
      <c r="H32" s="144">
        <f t="shared" si="0"/>
        <v>1</v>
      </c>
      <c r="I32" s="148">
        <f>IF((Y32-W32)&lt;0,-1,(Y32-W32)*100)</f>
        <v>0</v>
      </c>
      <c r="J32" s="144"/>
      <c r="K32" s="144"/>
      <c r="L32" s="188">
        <f t="shared" si="1"/>
        <v>0.17000000000000004</v>
      </c>
      <c r="M32" s="144">
        <f t="shared" si="2"/>
        <v>2.1100000000000003</v>
      </c>
      <c r="N32" s="144">
        <f t="shared" si="3"/>
        <v>3</v>
      </c>
      <c r="O32" s="144">
        <f t="shared" si="4"/>
        <v>1</v>
      </c>
      <c r="P32" s="144"/>
      <c r="Q32" s="148">
        <v>1</v>
      </c>
      <c r="R32" s="148">
        <f>MAX(Y32:Z32)</f>
        <v>0.83</v>
      </c>
      <c r="S32" s="148">
        <f t="shared" si="5"/>
        <v>-1.1100000000000001</v>
      </c>
      <c r="T32" s="144"/>
      <c r="U32">
        <v>-1.1200000000000001</v>
      </c>
      <c r="V32">
        <v>0.91</v>
      </c>
      <c r="W32">
        <v>-1.1100000000000001</v>
      </c>
      <c r="X32">
        <v>0.86</v>
      </c>
      <c r="Y32">
        <v>-1.1100000000000001</v>
      </c>
      <c r="Z32">
        <v>0.83</v>
      </c>
    </row>
    <row r="33" spans="1:26">
      <c r="A33" s="146" t="s">
        <v>198</v>
      </c>
      <c r="B33" s="144" t="s">
        <v>248</v>
      </c>
      <c r="C33" s="146" t="s">
        <v>199</v>
      </c>
      <c r="D33" s="147">
        <v>643520</v>
      </c>
      <c r="E33" s="147">
        <f t="shared" si="8"/>
        <v>1491434.41</v>
      </c>
      <c r="F33">
        <f t="shared" si="6"/>
        <v>2</v>
      </c>
      <c r="G33" s="144">
        <v>3</v>
      </c>
      <c r="H33" s="144">
        <f t="shared" si="0"/>
        <v>5</v>
      </c>
      <c r="I33" s="148">
        <f>IF((Y33-W33)&lt;0,-1,(Y33-W33)*100)</f>
        <v>23</v>
      </c>
      <c r="J33" s="144"/>
      <c r="K33" s="144"/>
      <c r="L33" s="188">
        <f t="shared" si="1"/>
        <v>0.36</v>
      </c>
      <c r="M33" s="144">
        <f t="shared" si="2"/>
        <v>1.62</v>
      </c>
      <c r="N33" s="144">
        <f t="shared" si="3"/>
        <v>2</v>
      </c>
      <c r="O33" s="144">
        <f t="shared" si="4"/>
        <v>1</v>
      </c>
      <c r="P33" s="144"/>
      <c r="Q33" s="148">
        <v>1</v>
      </c>
      <c r="R33" s="148">
        <f>MAX(Y33:Z33)</f>
        <v>0.64</v>
      </c>
      <c r="S33" s="148">
        <f t="shared" si="5"/>
        <v>-0.62</v>
      </c>
      <c r="T33" s="144"/>
      <c r="W33">
        <v>-0.85</v>
      </c>
      <c r="X33">
        <v>0.64</v>
      </c>
      <c r="Y33">
        <v>-0.62</v>
      </c>
      <c r="Z33">
        <v>0.64</v>
      </c>
    </row>
    <row r="34" spans="1:26">
      <c r="A34" s="144" t="s">
        <v>258</v>
      </c>
      <c r="B34" s="144" t="s">
        <v>259</v>
      </c>
      <c r="C34" s="144" t="s">
        <v>260</v>
      </c>
      <c r="D34" s="147">
        <v>643521</v>
      </c>
      <c r="E34" s="147">
        <f t="shared" si="8"/>
        <v>1486434.41</v>
      </c>
      <c r="F34">
        <f t="shared" si="6"/>
        <v>5</v>
      </c>
      <c r="G34" s="144">
        <v>6</v>
      </c>
      <c r="H34" s="144">
        <f t="shared" si="0"/>
        <v>3</v>
      </c>
      <c r="I34" s="148">
        <f>IF((Y34-W34)&lt;0,-1,(Y34-W34)*100)</f>
        <v>10.000000000000009</v>
      </c>
      <c r="L34" s="188">
        <f t="shared" si="1"/>
        <v>-0.48</v>
      </c>
      <c r="M34" s="144">
        <f t="shared" si="2"/>
        <v>-0.48</v>
      </c>
      <c r="N34" s="144">
        <f t="shared" si="3"/>
        <v>5</v>
      </c>
      <c r="O34" s="144">
        <f t="shared" si="4"/>
        <v>5</v>
      </c>
      <c r="Q34" s="148">
        <v>1</v>
      </c>
      <c r="R34" s="148">
        <f>MAX(Y34:Z34)</f>
        <v>1.48</v>
      </c>
      <c r="S34" s="148">
        <f t="shared" si="5"/>
        <v>1.48</v>
      </c>
      <c r="W34" s="150">
        <v>1.38</v>
      </c>
      <c r="Y34">
        <v>1.48</v>
      </c>
    </row>
    <row r="35" spans="1:26">
      <c r="A35" s="144" t="s">
        <v>272</v>
      </c>
      <c r="B35" s="144" t="s">
        <v>271</v>
      </c>
      <c r="C35" s="144" t="s">
        <v>273</v>
      </c>
      <c r="F35">
        <f t="shared" si="6"/>
        <v>1</v>
      </c>
      <c r="G35" s="144">
        <v>6</v>
      </c>
      <c r="H35" s="144">
        <f t="shared" si="0"/>
        <v>2</v>
      </c>
      <c r="I35" s="185">
        <f>IF((Z35-X35)&lt;0,-1,(Z35-X35)*100)</f>
        <v>7.0000000000000009</v>
      </c>
      <c r="L35" s="188">
        <f t="shared" si="1"/>
        <v>0.73</v>
      </c>
      <c r="M35" s="144">
        <f t="shared" si="2"/>
        <v>1.43</v>
      </c>
      <c r="N35" s="144">
        <f t="shared" si="3"/>
        <v>1</v>
      </c>
      <c r="O35" s="144">
        <f t="shared" si="4"/>
        <v>1</v>
      </c>
      <c r="Q35" s="185">
        <v>1</v>
      </c>
      <c r="R35" s="148">
        <f>MAX(Y35:Z35)</f>
        <v>0.27</v>
      </c>
      <c r="S35" s="148">
        <f t="shared" si="5"/>
        <v>-0.43</v>
      </c>
      <c r="W35" s="156">
        <v>-0.13</v>
      </c>
      <c r="X35" s="156">
        <v>0.2</v>
      </c>
      <c r="Y35">
        <v>-0.43</v>
      </c>
      <c r="Z35">
        <v>0.27</v>
      </c>
    </row>
    <row r="36" spans="1:26">
      <c r="A36" s="144" t="s">
        <v>277</v>
      </c>
      <c r="B36" s="144" t="s">
        <v>279</v>
      </c>
      <c r="C36" s="144" t="s">
        <v>278</v>
      </c>
      <c r="F36">
        <f t="shared" si="6"/>
        <v>3</v>
      </c>
      <c r="G36" s="144">
        <v>6</v>
      </c>
      <c r="H36" s="144">
        <f t="shared" si="0"/>
        <v>5</v>
      </c>
      <c r="I36" s="185">
        <f>IF((Z36-X36)&lt;0,-1,(Z36-X36)*100)</f>
        <v>31.999999999999996</v>
      </c>
      <c r="L36" s="188">
        <f t="shared" si="1"/>
        <v>0.18000000000000005</v>
      </c>
      <c r="M36" s="144">
        <f t="shared" si="2"/>
        <v>1.6099999999999999</v>
      </c>
      <c r="N36" s="144">
        <f t="shared" si="3"/>
        <v>3</v>
      </c>
      <c r="O36" s="144">
        <f t="shared" si="4"/>
        <v>1</v>
      </c>
      <c r="Q36" s="185">
        <v>1</v>
      </c>
      <c r="R36" s="148">
        <f>MAX(Y36:Z36)</f>
        <v>0.82</v>
      </c>
      <c r="S36" s="148">
        <f t="shared" si="5"/>
        <v>-0.61</v>
      </c>
      <c r="W36" s="156">
        <v>-0.52</v>
      </c>
      <c r="X36" s="156">
        <v>0.5</v>
      </c>
      <c r="Y36">
        <v>-0.61</v>
      </c>
      <c r="Z36">
        <v>0.82</v>
      </c>
    </row>
    <row r="37" spans="1:26">
      <c r="A37" s="144" t="s">
        <v>271</v>
      </c>
      <c r="B37" s="144" t="s">
        <v>195</v>
      </c>
      <c r="C37" s="144" t="s">
        <v>280</v>
      </c>
      <c r="F37">
        <f t="shared" si="6"/>
        <v>1</v>
      </c>
      <c r="G37" s="144">
        <v>4</v>
      </c>
      <c r="H37" s="144">
        <f t="shared" si="0"/>
        <v>1</v>
      </c>
      <c r="I37" s="148">
        <f>IF((Y37-W37)&lt;0,-1,(Y37-W37)*100)</f>
        <v>1.9999999999999962</v>
      </c>
      <c r="L37" s="188">
        <f t="shared" si="1"/>
        <v>1.58</v>
      </c>
      <c r="M37" s="144">
        <f t="shared" si="2"/>
        <v>1.58</v>
      </c>
      <c r="N37" s="144">
        <f t="shared" si="3"/>
        <v>1</v>
      </c>
      <c r="O37" s="144">
        <f t="shared" si="4"/>
        <v>1</v>
      </c>
      <c r="Q37" s="148">
        <v>2</v>
      </c>
      <c r="R37" s="148">
        <f>MAX(Y37:Z37)</f>
        <v>0.42</v>
      </c>
      <c r="S37" s="148">
        <f t="shared" si="5"/>
        <v>0.42</v>
      </c>
      <c r="W37">
        <v>0.4</v>
      </c>
      <c r="Y37">
        <v>0.42</v>
      </c>
    </row>
    <row r="38" spans="1:26">
      <c r="A38" s="144" t="s">
        <v>295</v>
      </c>
      <c r="B38" s="144" t="s">
        <v>272</v>
      </c>
      <c r="C38" s="144" t="s">
        <v>296</v>
      </c>
      <c r="F38">
        <f t="shared" ref="F38" si="9">N38</f>
        <v>5</v>
      </c>
      <c r="G38" s="144">
        <v>4</v>
      </c>
      <c r="H38" s="144">
        <f t="shared" si="0"/>
        <v>1</v>
      </c>
      <c r="I38" s="148">
        <f>IF((Y38-W38)&lt;0,-1,(Y38-W38)*100)</f>
        <v>4.9999999999999822</v>
      </c>
      <c r="L38" s="188">
        <f t="shared" ref="L38" si="10">Q38-R38</f>
        <v>-1.31</v>
      </c>
      <c r="M38" s="144">
        <f t="shared" ref="M38" si="11">Q38-S38</f>
        <v>-0.39999999999999991</v>
      </c>
      <c r="N38" s="144">
        <f t="shared" si="3"/>
        <v>5</v>
      </c>
      <c r="O38" s="144">
        <f t="shared" si="4"/>
        <v>5</v>
      </c>
      <c r="Q38" s="148">
        <v>1</v>
      </c>
      <c r="R38" s="148">
        <f>MAX(Y38:Z38)</f>
        <v>2.31</v>
      </c>
      <c r="S38" s="148">
        <f t="shared" si="5"/>
        <v>1.4</v>
      </c>
      <c r="W38">
        <v>1.35</v>
      </c>
      <c r="Y38">
        <v>1.4</v>
      </c>
      <c r="Z38">
        <v>2.31</v>
      </c>
    </row>
    <row r="39" spans="1:26">
      <c r="A39" s="144"/>
      <c r="L39" s="144" t="s">
        <v>285</v>
      </c>
      <c r="M39" s="144"/>
      <c r="R39" s="148"/>
      <c r="S39" s="148"/>
    </row>
    <row r="40" spans="1:26">
      <c r="A40">
        <v>1</v>
      </c>
      <c r="B40" s="144" t="s">
        <v>218</v>
      </c>
      <c r="C40" s="144" t="s">
        <v>212</v>
      </c>
      <c r="D40" s="144" t="s">
        <v>213</v>
      </c>
      <c r="E40" s="144"/>
      <c r="F40" s="144"/>
      <c r="L40" s="144" t="s">
        <v>286</v>
      </c>
      <c r="M40" s="144"/>
    </row>
    <row r="41" spans="1:26">
      <c r="A41">
        <v>2</v>
      </c>
      <c r="B41" s="144" t="s">
        <v>217</v>
      </c>
      <c r="C41" s="144" t="s">
        <v>210</v>
      </c>
      <c r="D41" s="144" t="s">
        <v>214</v>
      </c>
      <c r="E41" s="144"/>
      <c r="F41" s="144"/>
      <c r="H41" s="144"/>
      <c r="L41">
        <v>0.5</v>
      </c>
    </row>
    <row r="42" spans="1:26">
      <c r="A42">
        <v>3</v>
      </c>
      <c r="B42" s="144" t="s">
        <v>282</v>
      </c>
      <c r="C42" s="144" t="s">
        <v>243</v>
      </c>
      <c r="D42" s="144" t="s">
        <v>215</v>
      </c>
      <c r="E42" s="144"/>
      <c r="F42" s="144"/>
      <c r="L42">
        <v>0.3</v>
      </c>
    </row>
    <row r="43" spans="1:26">
      <c r="A43">
        <v>4</v>
      </c>
      <c r="B43" s="144" t="s">
        <v>261</v>
      </c>
      <c r="C43" t="s">
        <v>211</v>
      </c>
      <c r="D43" s="144" t="s">
        <v>241</v>
      </c>
      <c r="F43" s="144"/>
      <c r="L43">
        <v>0.1</v>
      </c>
    </row>
    <row r="44" spans="1:26">
      <c r="A44">
        <v>5</v>
      </c>
      <c r="B44" s="144" t="s">
        <v>246</v>
      </c>
      <c r="C44" t="s">
        <v>262</v>
      </c>
      <c r="D44" s="150" t="s">
        <v>242</v>
      </c>
      <c r="F44" s="144"/>
      <c r="L44">
        <v>0</v>
      </c>
    </row>
    <row r="45" spans="1:26">
      <c r="A45">
        <v>6</v>
      </c>
      <c r="C45" s="144" t="s">
        <v>209</v>
      </c>
      <c r="D45" s="144"/>
      <c r="E45" s="144"/>
    </row>
    <row r="48" spans="1:26">
      <c r="A48" s="144" t="s">
        <v>302</v>
      </c>
      <c r="C48" s="144" t="s">
        <v>303</v>
      </c>
      <c r="Q48">
        <v>1</v>
      </c>
      <c r="Y48">
        <v>1.02</v>
      </c>
      <c r="Z48">
        <v>1.86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StationOBS</vt:lpstr>
      <vt:lpstr>ShowFullOBS</vt:lpstr>
      <vt:lpstr>ShowShortOBS (2)</vt:lpstr>
      <vt:lpstr>ShowShortOBS</vt:lpstr>
      <vt:lpstr>exportOBS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Bejranonda</cp:lastModifiedBy>
  <cp:lastPrinted>2009-10-30T08:16:09Z</cp:lastPrinted>
  <dcterms:created xsi:type="dcterms:W3CDTF">2004-01-08T07:18:09Z</dcterms:created>
  <dcterms:modified xsi:type="dcterms:W3CDTF">2011-11-03T16:30:42Z</dcterms:modified>
</cp:coreProperties>
</file>