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45" windowWidth="15075" windowHeight="8610" firstSheet="11" activeTab="17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 INSIDE" sheetId="21" r:id="rId12"/>
    <sheet name="OBS data OUTSIDE" sheetId="22" r:id="rId13"/>
    <sheet name="ShowShortOBS" sheetId="17" r:id="rId14"/>
    <sheet name="exportOBS" sheetId="15" r:id="rId15"/>
    <sheet name="Shapefile attribute-Export" sheetId="23" r:id="rId16"/>
    <sheet name="time-series" sheetId="24" r:id="rId17"/>
    <sheet name="Export-TSbyCOL" sheetId="26" r:id="rId18"/>
    <sheet name="Export-TSbyROW" sheetId="27" r:id="rId19"/>
  </sheets>
  <definedNames>
    <definedName name="_xlnm._FilterDatabase" localSheetId="3" hidden="1">temp!$A$1:$B$4</definedName>
    <definedName name="_xlnm._FilterDatabase" localSheetId="16" hidden="1">'time-series'!$A$1:$M$50</definedName>
  </definedNames>
  <calcPr calcId="125725"/>
</workbook>
</file>

<file path=xl/calcChain.xml><?xml version="1.0" encoding="utf-8"?>
<calcChain xmlns="http://schemas.openxmlformats.org/spreadsheetml/2006/main">
  <c r="AO56" i="13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F2" i="26"/>
  <c r="E2"/>
  <c r="D2"/>
  <c r="C2"/>
  <c r="B3" s="1"/>
  <c r="AB1" i="24"/>
  <c r="AC1"/>
  <c r="AD1"/>
  <c r="R8"/>
  <c r="R9"/>
  <c r="R10"/>
  <c r="R11"/>
  <c r="R12"/>
  <c r="R14"/>
  <c r="R35"/>
  <c r="R38"/>
  <c r="R39"/>
  <c r="M30"/>
  <c r="M29"/>
  <c r="M28"/>
  <c r="M27"/>
  <c r="M26"/>
  <c r="M25"/>
  <c r="M24"/>
  <c r="M23"/>
  <c r="M22"/>
  <c r="M15"/>
  <c r="M13"/>
  <c r="M2"/>
  <c r="N1"/>
  <c r="O1"/>
  <c r="P1"/>
  <c r="Q1"/>
  <c r="R1"/>
  <c r="S1"/>
  <c r="T1"/>
  <c r="U1"/>
  <c r="V1"/>
  <c r="W1"/>
  <c r="G2" i="26" s="1"/>
  <c r="X1" i="24"/>
  <c r="Y1"/>
  <c r="Z1"/>
  <c r="AA1"/>
  <c r="M1"/>
  <c r="K2" i="1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AD56" i="13"/>
  <c r="AC56"/>
  <c r="AD55"/>
  <c r="AC55"/>
  <c r="AD54"/>
  <c r="AC54"/>
  <c r="AD53"/>
  <c r="AC53"/>
  <c r="AD52"/>
  <c r="AC52"/>
  <c r="AD51"/>
  <c r="AC51"/>
  <c r="AD50"/>
  <c r="AC50"/>
  <c r="AD49"/>
  <c r="AC49"/>
  <c r="AD48"/>
  <c r="AC48"/>
  <c r="AD47"/>
  <c r="AC47"/>
  <c r="AD46"/>
  <c r="AC46"/>
  <c r="AD45"/>
  <c r="AC45"/>
  <c r="AD44"/>
  <c r="AC44"/>
  <c r="AD43"/>
  <c r="AC43"/>
  <c r="AD42"/>
  <c r="AC42"/>
  <c r="AD41"/>
  <c r="AC41"/>
  <c r="AD40"/>
  <c r="AC40"/>
  <c r="AD39"/>
  <c r="AC39"/>
  <c r="AD38"/>
  <c r="AC38"/>
  <c r="AD37"/>
  <c r="AC37"/>
  <c r="AD36"/>
  <c r="AC36"/>
  <c r="AD35"/>
  <c r="AC35"/>
  <c r="AD34"/>
  <c r="AC34"/>
  <c r="AD33"/>
  <c r="AC33"/>
  <c r="AD32"/>
  <c r="AC32"/>
  <c r="AD31"/>
  <c r="AC31"/>
  <c r="AD30"/>
  <c r="AC30"/>
  <c r="AD29"/>
  <c r="AC29"/>
  <c r="AD28"/>
  <c r="AC28"/>
  <c r="AD27"/>
  <c r="AC27"/>
  <c r="AD26"/>
  <c r="AC26"/>
  <c r="AD25"/>
  <c r="AC25"/>
  <c r="AD24"/>
  <c r="AC24"/>
  <c r="AD23"/>
  <c r="AC23"/>
  <c r="AD22"/>
  <c r="AC22"/>
  <c r="AD21"/>
  <c r="AC21"/>
  <c r="AD20"/>
  <c r="AC20"/>
  <c r="AD19"/>
  <c r="AC19"/>
  <c r="AD18"/>
  <c r="AC18"/>
  <c r="AD17"/>
  <c r="AC17"/>
  <c r="AD16"/>
  <c r="AC16"/>
  <c r="AD15"/>
  <c r="AC15"/>
  <c r="AD14"/>
  <c r="AC14"/>
  <c r="AD13"/>
  <c r="AC13"/>
  <c r="AD12"/>
  <c r="AC12"/>
  <c r="AD11"/>
  <c r="AC11"/>
  <c r="AD10"/>
  <c r="AC10"/>
  <c r="AD9"/>
  <c r="AC9"/>
  <c r="AD6"/>
  <c r="AC6"/>
  <c r="AD5"/>
  <c r="AC5"/>
  <c r="AD4"/>
  <c r="AC4"/>
  <c r="AD3"/>
  <c r="AC3"/>
  <c r="AD8"/>
  <c r="AC8"/>
  <c r="AD7"/>
  <c r="AC7"/>
  <c r="W56" i="22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1"/>
  <c r="X56" i="21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X1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1"/>
  <c r="BR11" i="13"/>
  <c r="BQ11"/>
  <c r="BR10"/>
  <c r="BQ10"/>
  <c r="BO11"/>
  <c r="BP11"/>
  <c r="BP10"/>
  <c r="BO10"/>
  <c r="BR55"/>
  <c r="BQ55"/>
  <c r="BP55"/>
  <c r="BO55"/>
  <c r="N50" i="27"/>
  <c r="D50"/>
  <c r="C50"/>
  <c r="B50"/>
  <c r="A50"/>
  <c r="N49"/>
  <c r="D49"/>
  <c r="C49"/>
  <c r="B49"/>
  <c r="A49"/>
  <c r="N48"/>
  <c r="D48"/>
  <c r="C48"/>
  <c r="B48"/>
  <c r="A48"/>
  <c r="N47"/>
  <c r="D47"/>
  <c r="C47"/>
  <c r="B47"/>
  <c r="A47"/>
  <c r="N46"/>
  <c r="D46"/>
  <c r="C46"/>
  <c r="B46"/>
  <c r="A46"/>
  <c r="N45"/>
  <c r="D45"/>
  <c r="C45"/>
  <c r="B45"/>
  <c r="A45"/>
  <c r="N44"/>
  <c r="D44"/>
  <c r="C44"/>
  <c r="B44"/>
  <c r="A44"/>
  <c r="N43"/>
  <c r="D43"/>
  <c r="C43"/>
  <c r="B43"/>
  <c r="A43"/>
  <c r="N42"/>
  <c r="D42"/>
  <c r="C42"/>
  <c r="B42"/>
  <c r="A42"/>
  <c r="N41"/>
  <c r="D41"/>
  <c r="C41"/>
  <c r="B41"/>
  <c r="A41"/>
  <c r="N40"/>
  <c r="D40"/>
  <c r="C40"/>
  <c r="B40"/>
  <c r="A40"/>
  <c r="N39"/>
  <c r="D39"/>
  <c r="C39"/>
  <c r="B39"/>
  <c r="A39"/>
  <c r="N38"/>
  <c r="D38"/>
  <c r="C38"/>
  <c r="B38"/>
  <c r="A38"/>
  <c r="N37"/>
  <c r="D37"/>
  <c r="C37"/>
  <c r="B37"/>
  <c r="A37"/>
  <c r="N36"/>
  <c r="D36"/>
  <c r="C36"/>
  <c r="B36"/>
  <c r="A36"/>
  <c r="N35"/>
  <c r="D35"/>
  <c r="C35"/>
  <c r="B35"/>
  <c r="A35"/>
  <c r="N34"/>
  <c r="D34"/>
  <c r="C34"/>
  <c r="B34"/>
  <c r="A34"/>
  <c r="N33"/>
  <c r="D33"/>
  <c r="C33"/>
  <c r="B33"/>
  <c r="A33"/>
  <c r="N32"/>
  <c r="D32"/>
  <c r="C32"/>
  <c r="B32"/>
  <c r="A32"/>
  <c r="N31"/>
  <c r="D31"/>
  <c r="C31"/>
  <c r="B31"/>
  <c r="A31"/>
  <c r="N30"/>
  <c r="D30"/>
  <c r="C30"/>
  <c r="B30"/>
  <c r="A30"/>
  <c r="N29"/>
  <c r="D29"/>
  <c r="C29"/>
  <c r="B29"/>
  <c r="A29"/>
  <c r="N28"/>
  <c r="D28"/>
  <c r="C28"/>
  <c r="B28"/>
  <c r="A28"/>
  <c r="N27"/>
  <c r="D27"/>
  <c r="C27"/>
  <c r="B27"/>
  <c r="A27"/>
  <c r="N26"/>
  <c r="D26"/>
  <c r="C26"/>
  <c r="B26"/>
  <c r="A26"/>
  <c r="N25"/>
  <c r="D25"/>
  <c r="C25"/>
  <c r="B25"/>
  <c r="A25"/>
  <c r="N24"/>
  <c r="D24"/>
  <c r="C24"/>
  <c r="B24"/>
  <c r="A24"/>
  <c r="N23"/>
  <c r="D23"/>
  <c r="C23"/>
  <c r="B23"/>
  <c r="A23"/>
  <c r="N22"/>
  <c r="D22"/>
  <c r="C22"/>
  <c r="B22"/>
  <c r="A22"/>
  <c r="N21"/>
  <c r="D21"/>
  <c r="C21"/>
  <c r="B21"/>
  <c r="A21"/>
  <c r="N20"/>
  <c r="D20"/>
  <c r="C20"/>
  <c r="B20"/>
  <c r="A20"/>
  <c r="N19"/>
  <c r="D19"/>
  <c r="C19"/>
  <c r="B19"/>
  <c r="A19"/>
  <c r="N18"/>
  <c r="D18"/>
  <c r="C18"/>
  <c r="B18"/>
  <c r="A18"/>
  <c r="N17"/>
  <c r="D17"/>
  <c r="C17"/>
  <c r="B17"/>
  <c r="A17"/>
  <c r="N16"/>
  <c r="D16"/>
  <c r="C16"/>
  <c r="B16"/>
  <c r="A16"/>
  <c r="N15"/>
  <c r="D15"/>
  <c r="C15"/>
  <c r="B15"/>
  <c r="A15"/>
  <c r="N14"/>
  <c r="D14"/>
  <c r="C14"/>
  <c r="B14"/>
  <c r="A14"/>
  <c r="N13"/>
  <c r="D13"/>
  <c r="C13"/>
  <c r="B13"/>
  <c r="A13"/>
  <c r="N12"/>
  <c r="D12"/>
  <c r="C12"/>
  <c r="B12"/>
  <c r="A12"/>
  <c r="N11"/>
  <c r="D11"/>
  <c r="C11"/>
  <c r="B11"/>
  <c r="A11"/>
  <c r="N10"/>
  <c r="D10"/>
  <c r="C10"/>
  <c r="B10"/>
  <c r="A10"/>
  <c r="N9"/>
  <c r="D9"/>
  <c r="C9"/>
  <c r="B9"/>
  <c r="A9"/>
  <c r="N8"/>
  <c r="D8"/>
  <c r="C8"/>
  <c r="B8"/>
  <c r="A8"/>
  <c r="N7"/>
  <c r="D7"/>
  <c r="C7"/>
  <c r="B7"/>
  <c r="A7"/>
  <c r="N6"/>
  <c r="D6"/>
  <c r="C6"/>
  <c r="B6"/>
  <c r="A6"/>
  <c r="N5"/>
  <c r="D5"/>
  <c r="C5"/>
  <c r="B5"/>
  <c r="A5"/>
  <c r="N4"/>
  <c r="D4"/>
  <c r="C4"/>
  <c r="B4"/>
  <c r="A4"/>
  <c r="N3"/>
  <c r="D3"/>
  <c r="C3"/>
  <c r="B3"/>
  <c r="A3"/>
  <c r="N2"/>
  <c r="L2"/>
  <c r="D2"/>
  <c r="C2"/>
  <c r="B2"/>
  <c r="A2"/>
  <c r="L4"/>
  <c r="D1" i="26"/>
  <c r="C1"/>
  <c r="E14" i="21"/>
  <c r="A30" i="15"/>
  <c r="B30"/>
  <c r="BJ50" i="13"/>
  <c r="BI50"/>
  <c r="BG50" s="1"/>
  <c r="BE50" s="1"/>
  <c r="BC50" s="1"/>
  <c r="E3" i="26" l="1"/>
  <c r="D3"/>
  <c r="C3"/>
  <c r="B4" s="1"/>
  <c r="F4" s="1"/>
  <c r="F3"/>
  <c r="A3"/>
  <c r="G3" s="1"/>
  <c r="BH50" i="13"/>
  <c r="BF50" s="1"/>
  <c r="BD50" s="1"/>
  <c r="BB50" s="1"/>
  <c r="AZ50" s="1"/>
  <c r="AX50" s="1"/>
  <c r="AV50" s="1"/>
  <c r="AT50" s="1"/>
  <c r="AR50" s="1"/>
  <c r="AP50" s="1"/>
  <c r="J2" i="27"/>
  <c r="J3"/>
  <c r="L3"/>
  <c r="K2"/>
  <c r="M2"/>
  <c r="K3"/>
  <c r="M3"/>
  <c r="L5"/>
  <c r="AE12" i="13"/>
  <c r="AE13"/>
  <c r="AE34"/>
  <c r="AE35"/>
  <c r="AE36"/>
  <c r="AF12"/>
  <c r="AF13"/>
  <c r="AF34"/>
  <c r="AF35"/>
  <c r="AF36"/>
  <c r="A50" i="15"/>
  <c r="B50"/>
  <c r="E50"/>
  <c r="B49"/>
  <c r="A49"/>
  <c r="B45" i="17"/>
  <c r="G45"/>
  <c r="A45"/>
  <c r="A53"/>
  <c r="B53"/>
  <c r="A35"/>
  <c r="B35"/>
  <c r="A49"/>
  <c r="B49"/>
  <c r="C49"/>
  <c r="R50" i="21"/>
  <c r="Z35" i="24" s="1"/>
  <c r="S50" i="21"/>
  <c r="AA35" i="24" s="1"/>
  <c r="T50" i="21"/>
  <c r="AB35" i="24" s="1"/>
  <c r="U50" i="21"/>
  <c r="AC35" i="24" s="1"/>
  <c r="V50" i="21"/>
  <c r="AD35" i="24" s="1"/>
  <c r="R51" i="21"/>
  <c r="Z37" i="24" s="1"/>
  <c r="S51" i="21"/>
  <c r="AA37" i="24" s="1"/>
  <c r="T51" i="21"/>
  <c r="AB37" i="24" s="1"/>
  <c r="U51" i="21"/>
  <c r="AC37" i="24" s="1"/>
  <c r="V51" i="21"/>
  <c r="AD37" i="24" s="1"/>
  <c r="R52" i="21"/>
  <c r="Z38" i="24" s="1"/>
  <c r="S52" i="21"/>
  <c r="AA38" i="24" s="1"/>
  <c r="T52" i="21"/>
  <c r="AB38" i="24" s="1"/>
  <c r="U52" i="21"/>
  <c r="AC38" i="24" s="1"/>
  <c r="V52" i="21"/>
  <c r="AD38" i="24" s="1"/>
  <c r="U49" i="21"/>
  <c r="AC34" i="24" s="1"/>
  <c r="N54" i="13"/>
  <c r="N53"/>
  <c r="J53" s="1"/>
  <c r="N52"/>
  <c r="J52" s="1"/>
  <c r="N51"/>
  <c r="J51" s="1"/>
  <c r="N50"/>
  <c r="J50" s="1"/>
  <c r="N49"/>
  <c r="J49" s="1"/>
  <c r="N48"/>
  <c r="J48" s="1"/>
  <c r="N47"/>
  <c r="N46"/>
  <c r="J46" s="1"/>
  <c r="N45"/>
  <c r="J45" s="1"/>
  <c r="N44"/>
  <c r="J44" s="1"/>
  <c r="N43"/>
  <c r="J43" s="1"/>
  <c r="N42"/>
  <c r="J42" s="1"/>
  <c r="N41"/>
  <c r="J41" s="1"/>
  <c r="N40"/>
  <c r="J40" s="1"/>
  <c r="N39"/>
  <c r="J39" s="1"/>
  <c r="N37"/>
  <c r="J37" s="1"/>
  <c r="N33"/>
  <c r="J33" s="1"/>
  <c r="N32"/>
  <c r="J32" s="1"/>
  <c r="N31"/>
  <c r="J31" s="1"/>
  <c r="N30"/>
  <c r="J30" s="1"/>
  <c r="N29"/>
  <c r="J29" s="1"/>
  <c r="N28"/>
  <c r="J28" s="1"/>
  <c r="N26"/>
  <c r="J26" s="1"/>
  <c r="N25"/>
  <c r="J25" s="1"/>
  <c r="N24"/>
  <c r="J24" s="1"/>
  <c r="N23"/>
  <c r="J23" s="1"/>
  <c r="N22"/>
  <c r="J22" s="1"/>
  <c r="N21"/>
  <c r="J21" s="1"/>
  <c r="N20"/>
  <c r="J20" s="1"/>
  <c r="N19"/>
  <c r="J19" s="1"/>
  <c r="N18"/>
  <c r="J18" s="1"/>
  <c r="N17"/>
  <c r="J17" s="1"/>
  <c r="N16"/>
  <c r="J16" s="1"/>
  <c r="N15"/>
  <c r="J15" s="1"/>
  <c r="N14"/>
  <c r="J14" s="1"/>
  <c r="N5"/>
  <c r="J5" s="1"/>
  <c r="N6"/>
  <c r="J6" s="1"/>
  <c r="N7"/>
  <c r="J7" s="1"/>
  <c r="N8"/>
  <c r="J8" s="1"/>
  <c r="N9"/>
  <c r="J9" s="1"/>
  <c r="N4"/>
  <c r="J4" s="1"/>
  <c r="N3"/>
  <c r="J3" s="1"/>
  <c r="A55" i="21"/>
  <c r="B55"/>
  <c r="C55"/>
  <c r="E55"/>
  <c r="F55"/>
  <c r="G55"/>
  <c r="H55"/>
  <c r="I55"/>
  <c r="J55"/>
  <c r="K55"/>
  <c r="L55"/>
  <c r="M55"/>
  <c r="N55"/>
  <c r="O55"/>
  <c r="P55"/>
  <c r="Q55"/>
  <c r="R55"/>
  <c r="U55"/>
  <c r="V55"/>
  <c r="A56"/>
  <c r="B56"/>
  <c r="C56"/>
  <c r="E56"/>
  <c r="F56"/>
  <c r="G56"/>
  <c r="H56"/>
  <c r="I56"/>
  <c r="J56"/>
  <c r="K56"/>
  <c r="L56"/>
  <c r="M56"/>
  <c r="R56"/>
  <c r="U56"/>
  <c r="V56"/>
  <c r="A55" i="22"/>
  <c r="B55"/>
  <c r="C55"/>
  <c r="E55"/>
  <c r="M42" i="24" s="1"/>
  <c r="F55" i="22"/>
  <c r="N42" i="24" s="1"/>
  <c r="G55" i="22"/>
  <c r="O42" i="24" s="1"/>
  <c r="H55" i="22"/>
  <c r="P42" i="24" s="1"/>
  <c r="I55" i="22"/>
  <c r="Q42" i="24" s="1"/>
  <c r="J55" i="22"/>
  <c r="R42" i="24" s="1"/>
  <c r="K55" i="22"/>
  <c r="S42" i="24" s="1"/>
  <c r="L55" i="22"/>
  <c r="T42" i="24" s="1"/>
  <c r="M55" i="22"/>
  <c r="U42" i="24" s="1"/>
  <c r="N55" i="22"/>
  <c r="V42" i="24" s="1"/>
  <c r="O55" i="22"/>
  <c r="W42" i="24" s="1"/>
  <c r="P55" i="22"/>
  <c r="X42" i="24" s="1"/>
  <c r="Q55" i="22"/>
  <c r="Y42" i="24" s="1"/>
  <c r="R55" i="22"/>
  <c r="Z42" i="24" s="1"/>
  <c r="U55" i="22"/>
  <c r="AC42" i="24" s="1"/>
  <c r="V55" i="22"/>
  <c r="AD42" i="24" s="1"/>
  <c r="A56" i="22"/>
  <c r="B56"/>
  <c r="C56"/>
  <c r="E56"/>
  <c r="M36" i="24" s="1"/>
  <c r="F56" i="22"/>
  <c r="N36" i="24" s="1"/>
  <c r="G56" i="22"/>
  <c r="O36" i="24" s="1"/>
  <c r="H56" i="22"/>
  <c r="P36" i="24" s="1"/>
  <c r="I56" i="22"/>
  <c r="Q36" i="24" s="1"/>
  <c r="J56" i="22"/>
  <c r="R36" i="24" s="1"/>
  <c r="K56" i="22"/>
  <c r="S36" i="24" s="1"/>
  <c r="L56" i="22"/>
  <c r="T36" i="24" s="1"/>
  <c r="M56" i="22"/>
  <c r="U36" i="24" s="1"/>
  <c r="N56" i="22"/>
  <c r="V36" i="24" s="1"/>
  <c r="O56" i="22"/>
  <c r="W36" i="24" s="1"/>
  <c r="P56" i="22"/>
  <c r="X36" i="24" s="1"/>
  <c r="Q56" i="22"/>
  <c r="Y36" i="24" s="1"/>
  <c r="R56" i="22"/>
  <c r="Z36" i="24" s="1"/>
  <c r="U56" i="22"/>
  <c r="AC36" i="24" s="1"/>
  <c r="V56" i="22"/>
  <c r="AD36" i="24" s="1"/>
  <c r="S56" i="22"/>
  <c r="AA36" i="24" s="1"/>
  <c r="T56" i="21"/>
  <c r="N56" i="13"/>
  <c r="S56" i="21"/>
  <c r="BK55" i="13"/>
  <c r="S55" i="21" s="1"/>
  <c r="BL55" i="13"/>
  <c r="S55" i="22" s="1"/>
  <c r="AA42" i="24" s="1"/>
  <c r="BN55" i="13"/>
  <c r="N55" s="1"/>
  <c r="J55" s="1"/>
  <c r="BM55"/>
  <c r="T55" i="21" s="1"/>
  <c r="Q56"/>
  <c r="F56" i="13"/>
  <c r="D50" i="15" s="1"/>
  <c r="AA55" i="13"/>
  <c r="W55"/>
  <c r="Y55" s="1"/>
  <c r="G55" s="1"/>
  <c r="E49" i="15" s="1"/>
  <c r="F55" i="13"/>
  <c r="D49" i="15" s="1"/>
  <c r="AA37" i="13"/>
  <c r="G46" i="7"/>
  <c r="H46"/>
  <c r="I46"/>
  <c r="J46"/>
  <c r="K46"/>
  <c r="L46"/>
  <c r="G47"/>
  <c r="H47"/>
  <c r="I47"/>
  <c r="J47"/>
  <c r="K47"/>
  <c r="L47"/>
  <c r="G48"/>
  <c r="H48"/>
  <c r="I48"/>
  <c r="J48"/>
  <c r="K48"/>
  <c r="L48"/>
  <c r="G49"/>
  <c r="H49"/>
  <c r="I49"/>
  <c r="J49"/>
  <c r="K49"/>
  <c r="L49"/>
  <c r="G50"/>
  <c r="H50"/>
  <c r="I50"/>
  <c r="J50"/>
  <c r="K50"/>
  <c r="L50"/>
  <c r="G51"/>
  <c r="H51"/>
  <c r="I51"/>
  <c r="J51"/>
  <c r="K51"/>
  <c r="L51"/>
  <c r="G52"/>
  <c r="H52"/>
  <c r="I52"/>
  <c r="J52"/>
  <c r="K52"/>
  <c r="L52"/>
  <c r="G53"/>
  <c r="H53"/>
  <c r="I53"/>
  <c r="J53"/>
  <c r="K53"/>
  <c r="L53"/>
  <c r="G54"/>
  <c r="H54"/>
  <c r="I54"/>
  <c r="J54"/>
  <c r="K54"/>
  <c r="L54"/>
  <c r="G55"/>
  <c r="H55"/>
  <c r="I55"/>
  <c r="J55"/>
  <c r="K55"/>
  <c r="L55"/>
  <c r="AY38" i="13"/>
  <c r="A30" i="17"/>
  <c r="B30"/>
  <c r="A31"/>
  <c r="B31"/>
  <c r="B47" i="15"/>
  <c r="B48"/>
  <c r="A48"/>
  <c r="A47"/>
  <c r="I43" i="13"/>
  <c r="I42"/>
  <c r="I41"/>
  <c r="I39"/>
  <c r="I40"/>
  <c r="I44"/>
  <c r="I45"/>
  <c r="I46"/>
  <c r="I47"/>
  <c r="G30" i="15" s="1"/>
  <c r="I48" i="13"/>
  <c r="I49"/>
  <c r="I51"/>
  <c r="I52"/>
  <c r="I53"/>
  <c r="I54"/>
  <c r="E53" i="17" s="1"/>
  <c r="I37" i="13"/>
  <c r="I22"/>
  <c r="I23"/>
  <c r="I24"/>
  <c r="I25"/>
  <c r="I26"/>
  <c r="I28"/>
  <c r="I29"/>
  <c r="I30"/>
  <c r="I31"/>
  <c r="E30" i="17" s="1"/>
  <c r="I32" i="13"/>
  <c r="E31" i="17" s="1"/>
  <c r="I33" i="13"/>
  <c r="G48" i="15" s="1"/>
  <c r="I21" i="13"/>
  <c r="I20"/>
  <c r="I19"/>
  <c r="I18"/>
  <c r="I17"/>
  <c r="I16"/>
  <c r="I15"/>
  <c r="I14"/>
  <c r="I4"/>
  <c r="I5"/>
  <c r="I6"/>
  <c r="I7"/>
  <c r="I8"/>
  <c r="I9"/>
  <c r="I3"/>
  <c r="Q51"/>
  <c r="V10" i="21"/>
  <c r="AD29" i="24" s="1"/>
  <c r="V11" i="21"/>
  <c r="AD30" i="24" s="1"/>
  <c r="U10" i="21"/>
  <c r="AC29" i="24" s="1"/>
  <c r="U11" i="21"/>
  <c r="AC30" i="24" s="1"/>
  <c r="T12" i="21"/>
  <c r="S4"/>
  <c r="AA23" i="24" s="1"/>
  <c r="S5" i="21"/>
  <c r="S6"/>
  <c r="AA25" i="24" s="1"/>
  <c r="S7" i="21"/>
  <c r="AA26" i="24" s="1"/>
  <c r="S8" i="21"/>
  <c r="AA27" i="24" s="1"/>
  <c r="S9" i="21"/>
  <c r="AA28" i="24" s="1"/>
  <c r="S34" i="21"/>
  <c r="T34"/>
  <c r="U34"/>
  <c r="V34"/>
  <c r="S35"/>
  <c r="T35"/>
  <c r="U35"/>
  <c r="V35"/>
  <c r="S36"/>
  <c r="T36"/>
  <c r="U36"/>
  <c r="V36"/>
  <c r="S37"/>
  <c r="T37"/>
  <c r="AB41" i="24" s="1"/>
  <c r="U37" i="21"/>
  <c r="AC41" i="24" s="1"/>
  <c r="V37" i="21"/>
  <c r="AD41" i="24" s="1"/>
  <c r="U38" i="21"/>
  <c r="AC43" i="24" s="1"/>
  <c r="V38" i="21"/>
  <c r="AD43" i="24" s="1"/>
  <c r="S39" i="21"/>
  <c r="T39"/>
  <c r="AB44" i="24" s="1"/>
  <c r="U39" i="21"/>
  <c r="AC44" i="24" s="1"/>
  <c r="V39" i="21"/>
  <c r="AD44" i="24" s="1"/>
  <c r="S40" i="21"/>
  <c r="T40"/>
  <c r="AB45" i="24" s="1"/>
  <c r="U40" i="21"/>
  <c r="AC45" i="24" s="1"/>
  <c r="V40" i="21"/>
  <c r="AD45" i="24" s="1"/>
  <c r="S41" i="21"/>
  <c r="T41"/>
  <c r="AB46" i="24" s="1"/>
  <c r="U41" i="21"/>
  <c r="AC46" i="24" s="1"/>
  <c r="V41" i="21"/>
  <c r="AD46" i="24" s="1"/>
  <c r="S42" i="21"/>
  <c r="T42"/>
  <c r="AB47" i="24" s="1"/>
  <c r="U42" i="21"/>
  <c r="AC47" i="24" s="1"/>
  <c r="V42" i="21"/>
  <c r="AD47" i="24" s="1"/>
  <c r="S43" i="21"/>
  <c r="T43"/>
  <c r="U43"/>
  <c r="V43"/>
  <c r="S44"/>
  <c r="T44"/>
  <c r="U44"/>
  <c r="V44"/>
  <c r="S45"/>
  <c r="T45"/>
  <c r="AB50" i="24" s="1"/>
  <c r="U45" i="21"/>
  <c r="AC50" i="24" s="1"/>
  <c r="V45" i="21"/>
  <c r="AD50" i="24" s="1"/>
  <c r="S46" i="21"/>
  <c r="T46"/>
  <c r="U46"/>
  <c r="V46"/>
  <c r="S47"/>
  <c r="T47"/>
  <c r="AB32" i="24" s="1"/>
  <c r="U47" i="21"/>
  <c r="AC32" i="24" s="1"/>
  <c r="V47" i="21"/>
  <c r="AD32" i="24" s="1"/>
  <c r="S48" i="21"/>
  <c r="T48"/>
  <c r="AB33" i="24" s="1"/>
  <c r="U48" i="21"/>
  <c r="AC33" i="24" s="1"/>
  <c r="V48" i="21"/>
  <c r="AD33" i="24" s="1"/>
  <c r="S49" i="21"/>
  <c r="T49"/>
  <c r="AB34" i="24" s="1"/>
  <c r="V49" i="21"/>
  <c r="AD34" i="24" s="1"/>
  <c r="Q52" i="13"/>
  <c r="S53" i="21"/>
  <c r="T53"/>
  <c r="AB39" i="24" s="1"/>
  <c r="U53" i="21"/>
  <c r="AC39" i="24" s="1"/>
  <c r="V53" i="21"/>
  <c r="AD39" i="24" s="1"/>
  <c r="S54" i="21"/>
  <c r="T54"/>
  <c r="U54"/>
  <c r="V54"/>
  <c r="S39" i="22"/>
  <c r="T39"/>
  <c r="U39"/>
  <c r="V39"/>
  <c r="S40"/>
  <c r="T40"/>
  <c r="U40"/>
  <c r="V40"/>
  <c r="S41"/>
  <c r="T41"/>
  <c r="U41"/>
  <c r="V41"/>
  <c r="S42"/>
  <c r="T42"/>
  <c r="U42"/>
  <c r="V42"/>
  <c r="S43"/>
  <c r="AA48" i="24" s="1"/>
  <c r="T43" i="22"/>
  <c r="AB48" i="24" s="1"/>
  <c r="U43" i="22"/>
  <c r="AC48" i="24" s="1"/>
  <c r="V43" i="22"/>
  <c r="AD48" i="24" s="1"/>
  <c r="S44" i="22"/>
  <c r="AA49" i="24" s="1"/>
  <c r="T44" i="22"/>
  <c r="AB49" i="24" s="1"/>
  <c r="U44" i="22"/>
  <c r="AC49" i="24" s="1"/>
  <c r="V44" i="22"/>
  <c r="AD49" i="24" s="1"/>
  <c r="S45" i="22"/>
  <c r="T45"/>
  <c r="U45"/>
  <c r="V45"/>
  <c r="S46"/>
  <c r="AA31" i="24" s="1"/>
  <c r="T46" i="22"/>
  <c r="AB31" i="24" s="1"/>
  <c r="U46" i="22"/>
  <c r="AC31" i="24" s="1"/>
  <c r="V46" i="22"/>
  <c r="AD31" i="24" s="1"/>
  <c r="S47" i="22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AA40" i="24" s="1"/>
  <c r="T54" i="22"/>
  <c r="AB40" i="24" s="1"/>
  <c r="U54" i="22"/>
  <c r="AC40" i="24" s="1"/>
  <c r="V54" i="22"/>
  <c r="AD40" i="24" s="1"/>
  <c r="S34" i="22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Q53" i="13" l="1"/>
  <c r="AA39" i="24"/>
  <c r="Q49" i="13"/>
  <c r="AA34" i="24"/>
  <c r="Q48" i="13"/>
  <c r="AA33" i="24"/>
  <c r="Q47" i="13"/>
  <c r="AA32" i="24"/>
  <c r="Q45" i="13"/>
  <c r="AA50" i="24"/>
  <c r="Q42" i="13"/>
  <c r="AA47" i="24"/>
  <c r="Q41" i="13"/>
  <c r="AA46" i="24"/>
  <c r="Q40" i="13"/>
  <c r="AA45" i="24"/>
  <c r="Q39" i="13"/>
  <c r="AA44" i="24"/>
  <c r="Q37" i="13"/>
  <c r="AA41" i="24"/>
  <c r="C4" i="26"/>
  <c r="B5" s="1"/>
  <c r="D4"/>
  <c r="E4"/>
  <c r="A4"/>
  <c r="F5"/>
  <c r="C5"/>
  <c r="B6" s="1"/>
  <c r="E5"/>
  <c r="D5"/>
  <c r="F49" i="17"/>
  <c r="J56" i="13"/>
  <c r="F45" i="17"/>
  <c r="J47" i="13"/>
  <c r="F53" i="17"/>
  <c r="J54" i="13"/>
  <c r="F35" i="17"/>
  <c r="I55" i="13"/>
  <c r="J4" i="27"/>
  <c r="T56" i="22"/>
  <c r="AB36" i="24" s="1"/>
  <c r="P56" i="21"/>
  <c r="N56"/>
  <c r="C35" i="17"/>
  <c r="T55" i="22"/>
  <c r="O56" i="21"/>
  <c r="E45" i="17"/>
  <c r="L6" i="27"/>
  <c r="Q54" i="13"/>
  <c r="Q46"/>
  <c r="Q44"/>
  <c r="Q43"/>
  <c r="Q56"/>
  <c r="I56"/>
  <c r="F31" i="17"/>
  <c r="F30"/>
  <c r="G47" i="15"/>
  <c r="V33" i="22"/>
  <c r="V32"/>
  <c r="V31"/>
  <c r="AD11" i="24" s="1"/>
  <c r="V30" i="22"/>
  <c r="V29"/>
  <c r="V28"/>
  <c r="V27"/>
  <c r="AD7" i="24" s="1"/>
  <c r="V26" i="22"/>
  <c r="V25"/>
  <c r="V24"/>
  <c r="AD4" i="24" s="1"/>
  <c r="V23" i="22"/>
  <c r="AD3" i="24" s="1"/>
  <c r="V22" i="22"/>
  <c r="V21"/>
  <c r="AD20" i="24" s="1"/>
  <c r="V20" i="22"/>
  <c r="V19"/>
  <c r="AD18" i="24" s="1"/>
  <c r="V18" i="22"/>
  <c r="V17"/>
  <c r="AD16" i="24" s="1"/>
  <c r="V16" i="22"/>
  <c r="AD15" i="24" s="1"/>
  <c r="V15" i="22"/>
  <c r="AD13" i="24" s="1"/>
  <c r="V14" i="22"/>
  <c r="AD2" i="24" s="1"/>
  <c r="V13" i="22"/>
  <c r="V12"/>
  <c r="V11"/>
  <c r="V10"/>
  <c r="V9"/>
  <c r="V8"/>
  <c r="V7"/>
  <c r="V6"/>
  <c r="V5"/>
  <c r="AD24" i="24" s="1"/>
  <c r="V4" i="22"/>
  <c r="V3"/>
  <c r="V2"/>
  <c r="V1"/>
  <c r="U33"/>
  <c r="U32"/>
  <c r="U31"/>
  <c r="AC11" i="24" s="1"/>
  <c r="U30" i="22"/>
  <c r="U29"/>
  <c r="U28"/>
  <c r="U27"/>
  <c r="AC7" i="24" s="1"/>
  <c r="U26" i="22"/>
  <c r="U25"/>
  <c r="U24"/>
  <c r="AC4" i="24" s="1"/>
  <c r="U23" i="22"/>
  <c r="AC3" i="24" s="1"/>
  <c r="U22" i="22"/>
  <c r="U21"/>
  <c r="AC20" i="24" s="1"/>
  <c r="U20" i="22"/>
  <c r="U19"/>
  <c r="AC18" i="24" s="1"/>
  <c r="U18" i="22"/>
  <c r="U17"/>
  <c r="AC16" i="24" s="1"/>
  <c r="U16" i="22"/>
  <c r="AC15" i="24" s="1"/>
  <c r="U15" i="22"/>
  <c r="AC13" i="24" s="1"/>
  <c r="U14" i="22"/>
  <c r="AC2" i="24" s="1"/>
  <c r="U13" i="22"/>
  <c r="U12"/>
  <c r="U11"/>
  <c r="U10"/>
  <c r="U9"/>
  <c r="U8"/>
  <c r="U7"/>
  <c r="U6"/>
  <c r="U5"/>
  <c r="AC24" i="24" s="1"/>
  <c r="U4" i="22"/>
  <c r="U3"/>
  <c r="U2"/>
  <c r="U1"/>
  <c r="T33"/>
  <c r="T32"/>
  <c r="T31"/>
  <c r="AB11" i="24" s="1"/>
  <c r="T30" i="22"/>
  <c r="T29"/>
  <c r="T28"/>
  <c r="T26"/>
  <c r="T25"/>
  <c r="T24"/>
  <c r="AB4" i="24" s="1"/>
  <c r="T23" i="22"/>
  <c r="AB3" i="24" s="1"/>
  <c r="T22" i="22"/>
  <c r="T21"/>
  <c r="AB20" i="24" s="1"/>
  <c r="T20" i="22"/>
  <c r="T19"/>
  <c r="AB18" i="24" s="1"/>
  <c r="T18" i="22"/>
  <c r="T17"/>
  <c r="AB16" i="24" s="1"/>
  <c r="T16" i="22"/>
  <c r="AB15" i="24" s="1"/>
  <c r="T15" i="22"/>
  <c r="AB13" i="24" s="1"/>
  <c r="T14" i="22"/>
  <c r="AB2" i="24" s="1"/>
  <c r="T13" i="22"/>
  <c r="T12"/>
  <c r="T9"/>
  <c r="T8"/>
  <c r="T7"/>
  <c r="T6"/>
  <c r="T5"/>
  <c r="AB24" i="24" s="1"/>
  <c r="T4" i="22"/>
  <c r="T3"/>
  <c r="T2"/>
  <c r="T1"/>
  <c r="S33"/>
  <c r="S32"/>
  <c r="S31"/>
  <c r="S30"/>
  <c r="S29"/>
  <c r="S28"/>
  <c r="S26"/>
  <c r="S25"/>
  <c r="S24"/>
  <c r="S23"/>
  <c r="S22"/>
  <c r="S21"/>
  <c r="S20"/>
  <c r="S19"/>
  <c r="S18"/>
  <c r="S17"/>
  <c r="S16"/>
  <c r="S15"/>
  <c r="S14"/>
  <c r="S13"/>
  <c r="S12"/>
  <c r="S9"/>
  <c r="S8"/>
  <c r="S7"/>
  <c r="S6"/>
  <c r="S5"/>
  <c r="S4"/>
  <c r="S3"/>
  <c r="S2"/>
  <c r="S1"/>
  <c r="V33" i="21"/>
  <c r="AD14" i="24" s="1"/>
  <c r="V32" i="21"/>
  <c r="AD12" i="24" s="1"/>
  <c r="V31" i="21"/>
  <c r="V30"/>
  <c r="AD10" i="24" s="1"/>
  <c r="V29" i="21"/>
  <c r="AD9" i="24" s="1"/>
  <c r="V28" i="21"/>
  <c r="AD8" i="24" s="1"/>
  <c r="V27" i="21"/>
  <c r="V26"/>
  <c r="AD6" i="24" s="1"/>
  <c r="V25" i="21"/>
  <c r="AD5" i="24" s="1"/>
  <c r="V24" i="21"/>
  <c r="V23"/>
  <c r="V22"/>
  <c r="AD21" i="24" s="1"/>
  <c r="V21" i="21"/>
  <c r="V20"/>
  <c r="AD19" i="24" s="1"/>
  <c r="V19" i="21"/>
  <c r="V18"/>
  <c r="AD17" i="24" s="1"/>
  <c r="V17" i="21"/>
  <c r="V16"/>
  <c r="V15"/>
  <c r="V14"/>
  <c r="V13"/>
  <c r="V12"/>
  <c r="V9"/>
  <c r="AD28" i="24" s="1"/>
  <c r="V8" i="21"/>
  <c r="AD27" i="24" s="1"/>
  <c r="V7" i="21"/>
  <c r="AD26" i="24" s="1"/>
  <c r="V6" i="21"/>
  <c r="AD25" i="24" s="1"/>
  <c r="V5" i="21"/>
  <c r="V4"/>
  <c r="AD23" i="24" s="1"/>
  <c r="V3" i="21"/>
  <c r="AD22" i="24" s="1"/>
  <c r="V2" i="21"/>
  <c r="V1"/>
  <c r="U33"/>
  <c r="AC14" i="24" s="1"/>
  <c r="U32" i="21"/>
  <c r="AC12" i="24" s="1"/>
  <c r="U31" i="21"/>
  <c r="U30"/>
  <c r="AC10" i="24" s="1"/>
  <c r="U29" i="21"/>
  <c r="AC9" i="24" s="1"/>
  <c r="U28" i="21"/>
  <c r="AC8" i="24" s="1"/>
  <c r="U27" i="21"/>
  <c r="U26"/>
  <c r="AC6" i="24" s="1"/>
  <c r="U25" i="21"/>
  <c r="AC5" i="24" s="1"/>
  <c r="U24" i="21"/>
  <c r="U23"/>
  <c r="U22"/>
  <c r="AC21" i="24" s="1"/>
  <c r="U21" i="21"/>
  <c r="U20"/>
  <c r="AC19" i="24" s="1"/>
  <c r="U19" i="21"/>
  <c r="U18"/>
  <c r="AC17" i="24" s="1"/>
  <c r="U17" i="21"/>
  <c r="U16"/>
  <c r="U15"/>
  <c r="U14"/>
  <c r="U13"/>
  <c r="U12"/>
  <c r="U9"/>
  <c r="AC28" i="24" s="1"/>
  <c r="U8" i="21"/>
  <c r="AC27" i="24" s="1"/>
  <c r="U7" i="21"/>
  <c r="AC26" i="24" s="1"/>
  <c r="U6" i="21"/>
  <c r="AC25" i="24" s="1"/>
  <c r="U5" i="21"/>
  <c r="U4"/>
  <c r="AC23" i="24" s="1"/>
  <c r="U3" i="21"/>
  <c r="AC22" i="24" s="1"/>
  <c r="U2" i="21"/>
  <c r="U1"/>
  <c r="T33"/>
  <c r="AB14" i="24" s="1"/>
  <c r="T32" i="21"/>
  <c r="AB12" i="24" s="1"/>
  <c r="T31" i="21"/>
  <c r="T30"/>
  <c r="AB10" i="24" s="1"/>
  <c r="T29" i="21"/>
  <c r="AB9" i="24" s="1"/>
  <c r="T28" i="21"/>
  <c r="AB8" i="24" s="1"/>
  <c r="T27" i="21"/>
  <c r="T26"/>
  <c r="AB6" i="24" s="1"/>
  <c r="T25" i="21"/>
  <c r="AB5" i="24" s="1"/>
  <c r="T24" i="21"/>
  <c r="T23"/>
  <c r="T22"/>
  <c r="AB21" i="24" s="1"/>
  <c r="T21" i="21"/>
  <c r="T20"/>
  <c r="AB19" i="24" s="1"/>
  <c r="T19" i="21"/>
  <c r="T18"/>
  <c r="AB17" i="24" s="1"/>
  <c r="T17" i="21"/>
  <c r="T16"/>
  <c r="T15"/>
  <c r="T14"/>
  <c r="T13"/>
  <c r="T9"/>
  <c r="T8"/>
  <c r="T7"/>
  <c r="T6"/>
  <c r="T5"/>
  <c r="T4"/>
  <c r="T3"/>
  <c r="AB22" i="24" s="1"/>
  <c r="T2" i="21"/>
  <c r="T1"/>
  <c r="S33"/>
  <c r="S32"/>
  <c r="S31"/>
  <c r="S30"/>
  <c r="S29"/>
  <c r="S28"/>
  <c r="S26"/>
  <c r="AA6" i="24" s="1"/>
  <c r="S25" i="21"/>
  <c r="S24"/>
  <c r="S23"/>
  <c r="S22"/>
  <c r="AA21" i="24" s="1"/>
  <c r="S21" i="21"/>
  <c r="S20"/>
  <c r="AA19" i="24" s="1"/>
  <c r="S19" i="21"/>
  <c r="S18"/>
  <c r="AA17" i="24" s="1"/>
  <c r="S17" i="21"/>
  <c r="S16"/>
  <c r="S15"/>
  <c r="S14"/>
  <c r="S13"/>
  <c r="S12"/>
  <c r="S3"/>
  <c r="S2"/>
  <c r="S1"/>
  <c r="BF27" i="13"/>
  <c r="BH27" s="1"/>
  <c r="BJ27" s="1"/>
  <c r="BL27" s="1"/>
  <c r="BN27" s="1"/>
  <c r="T27" i="22" s="1"/>
  <c r="AB7" i="24" s="1"/>
  <c r="BE27" i="13"/>
  <c r="BG27" s="1"/>
  <c r="BI27" s="1"/>
  <c r="BK27" s="1"/>
  <c r="F32"/>
  <c r="D47" i="15" s="1"/>
  <c r="W32" i="13"/>
  <c r="Y32" s="1"/>
  <c r="G32" s="1"/>
  <c r="X32"/>
  <c r="Z32" s="1"/>
  <c r="F33"/>
  <c r="D48" i="15" s="1"/>
  <c r="W33" i="13"/>
  <c r="Y33" s="1"/>
  <c r="G33" s="1"/>
  <c r="E48" i="15" s="1"/>
  <c r="X33" i="13"/>
  <c r="Z33" s="1"/>
  <c r="A32" i="22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A32" i="21"/>
  <c r="B32"/>
  <c r="C32"/>
  <c r="E32"/>
  <c r="M12" i="24" s="1"/>
  <c r="F32" i="21"/>
  <c r="N12" i="24" s="1"/>
  <c r="G32" i="21"/>
  <c r="O12" i="24" s="1"/>
  <c r="H32" i="21"/>
  <c r="P12" i="24" s="1"/>
  <c r="I32" i="21"/>
  <c r="Q12" i="24" s="1"/>
  <c r="K32" i="21"/>
  <c r="S12" i="24" s="1"/>
  <c r="L32" i="21"/>
  <c r="T12" i="24" s="1"/>
  <c r="M32" i="21"/>
  <c r="U12" i="24" s="1"/>
  <c r="N32" i="21"/>
  <c r="V12" i="24" s="1"/>
  <c r="O32" i="21"/>
  <c r="W12" i="24" s="1"/>
  <c r="P32" i="21"/>
  <c r="X12" i="24" s="1"/>
  <c r="Q32" i="21"/>
  <c r="Y12" i="24" s="1"/>
  <c r="R32" i="21"/>
  <c r="Z12" i="24" s="1"/>
  <c r="A33" i="21"/>
  <c r="B33"/>
  <c r="C33"/>
  <c r="E33"/>
  <c r="M14" i="24" s="1"/>
  <c r="F33" i="21"/>
  <c r="N14" i="24" s="1"/>
  <c r="G33" i="21"/>
  <c r="O14" i="24" s="1"/>
  <c r="H33" i="21"/>
  <c r="P14" i="24" s="1"/>
  <c r="I33" i="21"/>
  <c r="Q14" i="24" s="1"/>
  <c r="K33" i="21"/>
  <c r="S14" i="24" s="1"/>
  <c r="L33" i="21"/>
  <c r="T14" i="24" s="1"/>
  <c r="M33" i="21"/>
  <c r="U14" i="24" s="1"/>
  <c r="N33" i="21"/>
  <c r="V14" i="24" s="1"/>
  <c r="O33" i="21"/>
  <c r="W14" i="24" s="1"/>
  <c r="P33" i="21"/>
  <c r="X14" i="24" s="1"/>
  <c r="Q33" i="21"/>
  <c r="Y14" i="24" s="1"/>
  <c r="R33" i="21"/>
  <c r="Z14" i="24" s="1"/>
  <c r="Q3" i="13" l="1"/>
  <c r="AA22" i="24"/>
  <c r="Q25" i="13"/>
  <c r="AA5" i="24"/>
  <c r="Q28" i="13"/>
  <c r="AA8" i="24"/>
  <c r="Q30" i="13"/>
  <c r="AA10" i="24"/>
  <c r="Q32" i="13"/>
  <c r="AA12" i="24"/>
  <c r="Q7" i="13"/>
  <c r="AB26" i="24"/>
  <c r="Q9" i="13"/>
  <c r="AB28" i="24"/>
  <c r="Q5" i="13"/>
  <c r="AA24" i="24"/>
  <c r="Q15" i="13"/>
  <c r="AA13" i="24"/>
  <c r="Q17" i="13"/>
  <c r="AA16" i="24"/>
  <c r="Q19" i="13"/>
  <c r="AA18" i="24"/>
  <c r="Q21" i="13"/>
  <c r="AA20" i="24"/>
  <c r="Q23" i="13"/>
  <c r="AA3" i="24"/>
  <c r="Q55" i="13"/>
  <c r="AB42" i="24"/>
  <c r="Q29" i="13"/>
  <c r="AA9" i="24"/>
  <c r="Q33" i="13"/>
  <c r="AA14" i="24"/>
  <c r="Q4" i="13"/>
  <c r="AB23" i="24"/>
  <c r="Q6" i="13"/>
  <c r="AB25" i="24"/>
  <c r="Q8" i="13"/>
  <c r="AB27" i="24"/>
  <c r="Q14" i="13"/>
  <c r="AA2" i="24"/>
  <c r="Q16" i="13"/>
  <c r="AA15" i="24"/>
  <c r="Q24" i="13"/>
  <c r="AA4" i="24"/>
  <c r="Q31" i="13"/>
  <c r="AA11" i="24"/>
  <c r="G4" i="26"/>
  <c r="A5"/>
  <c r="G5" s="1"/>
  <c r="F6"/>
  <c r="D6"/>
  <c r="E6"/>
  <c r="C6"/>
  <c r="B7" s="1"/>
  <c r="W56" i="13"/>
  <c r="Y56" s="1"/>
  <c r="AA56"/>
  <c r="J5" i="27"/>
  <c r="K4"/>
  <c r="E55" i="13"/>
  <c r="C49" i="15" s="1"/>
  <c r="X55" i="13"/>
  <c r="Z55" s="1"/>
  <c r="Q18"/>
  <c r="Q20"/>
  <c r="Q22"/>
  <c r="Q26"/>
  <c r="M4" i="27"/>
  <c r="E35" i="17"/>
  <c r="G49" i="15"/>
  <c r="L7" i="27"/>
  <c r="M5"/>
  <c r="G50" i="15"/>
  <c r="E49" i="17"/>
  <c r="E56" i="13"/>
  <c r="C50" i="15" s="1"/>
  <c r="X56" i="13"/>
  <c r="Z56" s="1"/>
  <c r="BM27"/>
  <c r="N27" s="1"/>
  <c r="S27" i="21"/>
  <c r="S27" i="22"/>
  <c r="C31" i="17"/>
  <c r="E47" i="15"/>
  <c r="AA33" i="13"/>
  <c r="E33" s="1"/>
  <c r="AE33" s="1"/>
  <c r="K33" s="1"/>
  <c r="AA32"/>
  <c r="E32" s="1"/>
  <c r="F54"/>
  <c r="F53"/>
  <c r="F52"/>
  <c r="F51"/>
  <c r="F50"/>
  <c r="F49"/>
  <c r="F48"/>
  <c r="F47"/>
  <c r="D30" i="15" s="1"/>
  <c r="F46" i="13"/>
  <c r="F45"/>
  <c r="F44"/>
  <c r="F43"/>
  <c r="F42"/>
  <c r="F41"/>
  <c r="F40"/>
  <c r="F39"/>
  <c r="F38"/>
  <c r="F37"/>
  <c r="F23"/>
  <c r="F24"/>
  <c r="F25"/>
  <c r="F26"/>
  <c r="F27"/>
  <c r="F28"/>
  <c r="F29"/>
  <c r="F30"/>
  <c r="F31"/>
  <c r="F22"/>
  <c r="F21"/>
  <c r="F20"/>
  <c r="F19"/>
  <c r="F18"/>
  <c r="F17"/>
  <c r="F16"/>
  <c r="F15"/>
  <c r="F14"/>
  <c r="F4"/>
  <c r="F5"/>
  <c r="F6"/>
  <c r="F7"/>
  <c r="F8"/>
  <c r="F9"/>
  <c r="F10"/>
  <c r="F11"/>
  <c r="F3"/>
  <c r="F1" i="22"/>
  <c r="G1"/>
  <c r="H1"/>
  <c r="I1"/>
  <c r="J1"/>
  <c r="K1"/>
  <c r="L1"/>
  <c r="M1"/>
  <c r="N1"/>
  <c r="O1"/>
  <c r="P1"/>
  <c r="Q1"/>
  <c r="R1"/>
  <c r="N2"/>
  <c r="O2"/>
  <c r="P2"/>
  <c r="Q2"/>
  <c r="R2"/>
  <c r="F3"/>
  <c r="G3"/>
  <c r="H3"/>
  <c r="I3"/>
  <c r="J3"/>
  <c r="K3"/>
  <c r="L3"/>
  <c r="M3"/>
  <c r="N3"/>
  <c r="O3"/>
  <c r="P3"/>
  <c r="Q3"/>
  <c r="R3"/>
  <c r="F4"/>
  <c r="G4"/>
  <c r="H4"/>
  <c r="I4"/>
  <c r="J4"/>
  <c r="K4"/>
  <c r="L4"/>
  <c r="M4"/>
  <c r="N4"/>
  <c r="O4"/>
  <c r="P4"/>
  <c r="Q4"/>
  <c r="R4"/>
  <c r="F5"/>
  <c r="N24" i="24" s="1"/>
  <c r="G5" i="22"/>
  <c r="O24" i="24" s="1"/>
  <c r="H5" i="22"/>
  <c r="P24" i="24" s="1"/>
  <c r="I5" i="22"/>
  <c r="Q24" i="24" s="1"/>
  <c r="J5" i="22"/>
  <c r="R24" i="24" s="1"/>
  <c r="K5" i="22"/>
  <c r="S24" i="24" s="1"/>
  <c r="L5" i="22"/>
  <c r="T24" i="24" s="1"/>
  <c r="M5" i="22"/>
  <c r="U24" i="24" s="1"/>
  <c r="N5" i="22"/>
  <c r="V24" i="24" s="1"/>
  <c r="O5" i="22"/>
  <c r="W24" i="24" s="1"/>
  <c r="P5" i="22"/>
  <c r="X24" i="24" s="1"/>
  <c r="Q5" i="22"/>
  <c r="Y24" i="24" s="1"/>
  <c r="R5" i="22"/>
  <c r="Z24" i="24" s="1"/>
  <c r="F6" i="22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F11"/>
  <c r="G11"/>
  <c r="H11"/>
  <c r="I11"/>
  <c r="J11"/>
  <c r="K11"/>
  <c r="L11"/>
  <c r="F12"/>
  <c r="G12"/>
  <c r="H12"/>
  <c r="I12"/>
  <c r="N12"/>
  <c r="O12"/>
  <c r="P12"/>
  <c r="Q12"/>
  <c r="R12"/>
  <c r="F13"/>
  <c r="G13"/>
  <c r="H13"/>
  <c r="I13"/>
  <c r="N13"/>
  <c r="O13"/>
  <c r="P13"/>
  <c r="Q13"/>
  <c r="R13"/>
  <c r="F14"/>
  <c r="N2" i="24" s="1"/>
  <c r="G14" i="22"/>
  <c r="O2" i="24" s="1"/>
  <c r="H14" i="22"/>
  <c r="P2" i="24" s="1"/>
  <c r="I14" i="22"/>
  <c r="Q2" i="24" s="1"/>
  <c r="J14" i="22"/>
  <c r="R2" i="24" s="1"/>
  <c r="K14" i="22"/>
  <c r="S2" i="24" s="1"/>
  <c r="L14" i="22"/>
  <c r="T2" i="24" s="1"/>
  <c r="M14" i="22"/>
  <c r="U2" i="24" s="1"/>
  <c r="N14" i="22"/>
  <c r="V2" i="24" s="1"/>
  <c r="O14" i="22"/>
  <c r="W2" i="24" s="1"/>
  <c r="H2" i="26" s="1"/>
  <c r="P14" i="22"/>
  <c r="X2" i="24" s="1"/>
  <c r="Q14" i="22"/>
  <c r="Y2" i="24" s="1"/>
  <c r="R14" i="22"/>
  <c r="Z2" i="24" s="1"/>
  <c r="F15" i="22"/>
  <c r="N13" i="24" s="1"/>
  <c r="G15" i="22"/>
  <c r="O13" i="24" s="1"/>
  <c r="H15" i="22"/>
  <c r="P13" i="24" s="1"/>
  <c r="I15" i="22"/>
  <c r="Q13" i="24" s="1"/>
  <c r="J15" i="22"/>
  <c r="R13" i="24" s="1"/>
  <c r="K15" i="22"/>
  <c r="S13" i="24" s="1"/>
  <c r="L15" i="22"/>
  <c r="T13" i="24" s="1"/>
  <c r="M15" i="22"/>
  <c r="U13" i="24" s="1"/>
  <c r="N15" i="22"/>
  <c r="V13" i="24" s="1"/>
  <c r="O15" i="22"/>
  <c r="W13" i="24" s="1"/>
  <c r="P15" i="22"/>
  <c r="X13" i="24" s="1"/>
  <c r="Q15" i="22"/>
  <c r="Y13" i="24" s="1"/>
  <c r="R15" i="22"/>
  <c r="Z13" i="24" s="1"/>
  <c r="F16" i="22"/>
  <c r="N15" i="24" s="1"/>
  <c r="G16" i="22"/>
  <c r="O15" i="24" s="1"/>
  <c r="H16" i="22"/>
  <c r="P15" i="24" s="1"/>
  <c r="I16" i="22"/>
  <c r="Q15" i="24" s="1"/>
  <c r="J16" i="22"/>
  <c r="R15" i="24" s="1"/>
  <c r="K16" i="22"/>
  <c r="S15" i="24" s="1"/>
  <c r="L16" i="22"/>
  <c r="T15" i="24" s="1"/>
  <c r="M16" i="22"/>
  <c r="U15" i="24" s="1"/>
  <c r="N16" i="22"/>
  <c r="V15" i="24" s="1"/>
  <c r="O16" i="22"/>
  <c r="W15" i="24" s="1"/>
  <c r="P16" i="22"/>
  <c r="X15" i="24" s="1"/>
  <c r="Q16" i="22"/>
  <c r="Y15" i="24" s="1"/>
  <c r="R16" i="22"/>
  <c r="Z15" i="24" s="1"/>
  <c r="F17" i="22"/>
  <c r="N16" i="24" s="1"/>
  <c r="G17" i="22"/>
  <c r="O16" i="24" s="1"/>
  <c r="H17" i="22"/>
  <c r="P16" i="24" s="1"/>
  <c r="I17" i="22"/>
  <c r="Q16" i="24" s="1"/>
  <c r="J17" i="22"/>
  <c r="R16" i="24" s="1"/>
  <c r="K17" i="22"/>
  <c r="S16" i="24" s="1"/>
  <c r="L17" i="22"/>
  <c r="T16" i="24" s="1"/>
  <c r="M17" i="22"/>
  <c r="U16" i="24" s="1"/>
  <c r="N17" i="22"/>
  <c r="V16" i="24" s="1"/>
  <c r="O17" i="22"/>
  <c r="W16" i="24" s="1"/>
  <c r="P17" i="22"/>
  <c r="X16" i="24" s="1"/>
  <c r="Q17" i="22"/>
  <c r="Y16" i="24" s="1"/>
  <c r="R17" i="22"/>
  <c r="Z16" i="24" s="1"/>
  <c r="F18" i="22"/>
  <c r="G18"/>
  <c r="H18"/>
  <c r="I18"/>
  <c r="J18"/>
  <c r="K18"/>
  <c r="L18"/>
  <c r="M18"/>
  <c r="N18"/>
  <c r="O18"/>
  <c r="P18"/>
  <c r="Q18"/>
  <c r="R18"/>
  <c r="F19"/>
  <c r="N18" i="24" s="1"/>
  <c r="G19" i="22"/>
  <c r="O18" i="24" s="1"/>
  <c r="H19" i="22"/>
  <c r="P18" i="24" s="1"/>
  <c r="I19" i="22"/>
  <c r="Q18" i="24" s="1"/>
  <c r="J19" i="22"/>
  <c r="R18" i="24" s="1"/>
  <c r="K19" i="22"/>
  <c r="S18" i="24" s="1"/>
  <c r="L19" i="22"/>
  <c r="T18" i="24" s="1"/>
  <c r="M19" i="22"/>
  <c r="U18" i="24" s="1"/>
  <c r="N19" i="22"/>
  <c r="V18" i="24" s="1"/>
  <c r="O19" i="22"/>
  <c r="W18" i="24" s="1"/>
  <c r="P19" i="22"/>
  <c r="X18" i="24" s="1"/>
  <c r="Q19" i="22"/>
  <c r="Y18" i="24" s="1"/>
  <c r="R19" i="22"/>
  <c r="Z18" i="24" s="1"/>
  <c r="F20" i="22"/>
  <c r="G20"/>
  <c r="H20"/>
  <c r="I20"/>
  <c r="J20"/>
  <c r="K20"/>
  <c r="L20"/>
  <c r="M20"/>
  <c r="N20"/>
  <c r="O20"/>
  <c r="P20"/>
  <c r="Q20"/>
  <c r="R20"/>
  <c r="F21"/>
  <c r="N20" i="24" s="1"/>
  <c r="G21" i="22"/>
  <c r="O20" i="24" s="1"/>
  <c r="H21" i="22"/>
  <c r="P20" i="24" s="1"/>
  <c r="I21" i="22"/>
  <c r="Q20" i="24" s="1"/>
  <c r="J21" i="22"/>
  <c r="R20" i="24" s="1"/>
  <c r="K21" i="22"/>
  <c r="S20" i="24" s="1"/>
  <c r="L21" i="22"/>
  <c r="T20" i="24" s="1"/>
  <c r="M21" i="22"/>
  <c r="U20" i="24" s="1"/>
  <c r="N21" i="22"/>
  <c r="V20" i="24" s="1"/>
  <c r="O21" i="22"/>
  <c r="W20" i="24" s="1"/>
  <c r="P21" i="22"/>
  <c r="X20" i="24" s="1"/>
  <c r="Q21" i="22"/>
  <c r="Y20" i="24" s="1"/>
  <c r="R21" i="22"/>
  <c r="Z20" i="24" s="1"/>
  <c r="F22" i="22"/>
  <c r="G22"/>
  <c r="H22"/>
  <c r="I22"/>
  <c r="J22"/>
  <c r="K22"/>
  <c r="L22"/>
  <c r="M22"/>
  <c r="N22"/>
  <c r="O22"/>
  <c r="P22"/>
  <c r="Q22"/>
  <c r="R22"/>
  <c r="F23"/>
  <c r="N3" i="24" s="1"/>
  <c r="G23" i="22"/>
  <c r="O3" i="24" s="1"/>
  <c r="H23" i="22"/>
  <c r="P3" i="24" s="1"/>
  <c r="I23" i="22"/>
  <c r="Q3" i="24" s="1"/>
  <c r="J23" i="22"/>
  <c r="R3" i="24" s="1"/>
  <c r="K23" i="22"/>
  <c r="S3" i="24" s="1"/>
  <c r="L23" i="22"/>
  <c r="T3" i="24" s="1"/>
  <c r="M23" i="22"/>
  <c r="U3" i="24" s="1"/>
  <c r="N23" i="22"/>
  <c r="V3" i="24" s="1"/>
  <c r="O23" i="22"/>
  <c r="W3" i="24" s="1"/>
  <c r="H3" i="26" s="1"/>
  <c r="P23" i="22"/>
  <c r="X3" i="24" s="1"/>
  <c r="Q23" i="22"/>
  <c r="Y3" i="24" s="1"/>
  <c r="R23" i="22"/>
  <c r="Z3" i="24" s="1"/>
  <c r="F24" i="22"/>
  <c r="N4" i="24" s="1"/>
  <c r="G24" i="22"/>
  <c r="O4" i="24" s="1"/>
  <c r="H24" i="22"/>
  <c r="P4" i="24" s="1"/>
  <c r="I24" i="22"/>
  <c r="Q4" i="24" s="1"/>
  <c r="J24" i="22"/>
  <c r="R4" i="24" s="1"/>
  <c r="K24" i="22"/>
  <c r="S4" i="24" s="1"/>
  <c r="L24" i="22"/>
  <c r="T4" i="24" s="1"/>
  <c r="M24" i="22"/>
  <c r="U4" i="24" s="1"/>
  <c r="N24" i="22"/>
  <c r="V4" i="24" s="1"/>
  <c r="O24" i="22"/>
  <c r="W4" i="24" s="1"/>
  <c r="H4" i="26" s="1"/>
  <c r="P24" i="22"/>
  <c r="X4" i="24" s="1"/>
  <c r="Q24" i="22"/>
  <c r="Y4" i="24" s="1"/>
  <c r="R24" i="22"/>
  <c r="Z4" i="24" s="1"/>
  <c r="F25" i="22"/>
  <c r="G25"/>
  <c r="H25"/>
  <c r="I25"/>
  <c r="J25"/>
  <c r="K25"/>
  <c r="L25"/>
  <c r="M25"/>
  <c r="N25"/>
  <c r="O25"/>
  <c r="P25"/>
  <c r="Q25"/>
  <c r="R25"/>
  <c r="F26"/>
  <c r="G26"/>
  <c r="H26"/>
  <c r="I26"/>
  <c r="J26"/>
  <c r="K26"/>
  <c r="L26"/>
  <c r="M26"/>
  <c r="N26"/>
  <c r="O26"/>
  <c r="P26"/>
  <c r="Q26"/>
  <c r="R26"/>
  <c r="F27"/>
  <c r="N7" i="24" s="1"/>
  <c r="G27" i="22"/>
  <c r="O7" i="24" s="1"/>
  <c r="H27" i="22"/>
  <c r="P7" i="24" s="1"/>
  <c r="I27" i="22"/>
  <c r="Q7" i="24" s="1"/>
  <c r="J27" i="22"/>
  <c r="R7" i="24" s="1"/>
  <c r="K27" i="22"/>
  <c r="S7" i="24" s="1"/>
  <c r="L27" i="22"/>
  <c r="T7" i="24" s="1"/>
  <c r="M27" i="22"/>
  <c r="U7" i="24" s="1"/>
  <c r="N27" i="22"/>
  <c r="V7" i="24" s="1"/>
  <c r="O27" i="22"/>
  <c r="W7" i="24" s="1"/>
  <c r="P27" i="22"/>
  <c r="X7" i="24" s="1"/>
  <c r="Q27" i="22"/>
  <c r="Y7" i="24" s="1"/>
  <c r="R27" i="22"/>
  <c r="Z7" i="24" s="1"/>
  <c r="F28" i="22"/>
  <c r="G28"/>
  <c r="H28"/>
  <c r="I28"/>
  <c r="K28"/>
  <c r="L28"/>
  <c r="M28"/>
  <c r="N28"/>
  <c r="O28"/>
  <c r="P28"/>
  <c r="Q28"/>
  <c r="R28"/>
  <c r="F29"/>
  <c r="G29"/>
  <c r="H29"/>
  <c r="I29"/>
  <c r="K29"/>
  <c r="L29"/>
  <c r="M29"/>
  <c r="N29"/>
  <c r="O29"/>
  <c r="P29"/>
  <c r="Q29"/>
  <c r="R29"/>
  <c r="F30"/>
  <c r="G30"/>
  <c r="H30"/>
  <c r="I30"/>
  <c r="K30"/>
  <c r="L30"/>
  <c r="M30"/>
  <c r="N30"/>
  <c r="O30"/>
  <c r="P30"/>
  <c r="Q30"/>
  <c r="R30"/>
  <c r="F31"/>
  <c r="N11" i="24" s="1"/>
  <c r="G31" i="22"/>
  <c r="O11" i="24" s="1"/>
  <c r="H31" i="22"/>
  <c r="P11" i="24" s="1"/>
  <c r="I31" i="22"/>
  <c r="Q11" i="24" s="1"/>
  <c r="K31" i="22"/>
  <c r="S11" i="24" s="1"/>
  <c r="L31" i="22"/>
  <c r="T11" i="24" s="1"/>
  <c r="M31" i="22"/>
  <c r="U11" i="24" s="1"/>
  <c r="N31" i="22"/>
  <c r="V11" i="24" s="1"/>
  <c r="O31" i="22"/>
  <c r="W11" i="24" s="1"/>
  <c r="P31" i="22"/>
  <c r="X11" i="24" s="1"/>
  <c r="Q31" i="22"/>
  <c r="Y11" i="24" s="1"/>
  <c r="R31" i="22"/>
  <c r="Z11" i="24" s="1"/>
  <c r="F34" i="22"/>
  <c r="G34"/>
  <c r="H34"/>
  <c r="I34"/>
  <c r="F35"/>
  <c r="G35"/>
  <c r="H35"/>
  <c r="I35"/>
  <c r="F36"/>
  <c r="G36"/>
  <c r="H36"/>
  <c r="I36"/>
  <c r="F37"/>
  <c r="G37"/>
  <c r="H37"/>
  <c r="I37"/>
  <c r="J37"/>
  <c r="K37"/>
  <c r="L37"/>
  <c r="M37"/>
  <c r="N37"/>
  <c r="O37"/>
  <c r="P37"/>
  <c r="Q37"/>
  <c r="R37"/>
  <c r="F38"/>
  <c r="G38"/>
  <c r="H38"/>
  <c r="I38"/>
  <c r="J38"/>
  <c r="K38"/>
  <c r="L38"/>
  <c r="M38"/>
  <c r="N38"/>
  <c r="O38"/>
  <c r="P38"/>
  <c r="Q38"/>
  <c r="R38"/>
  <c r="F39"/>
  <c r="G39"/>
  <c r="H39"/>
  <c r="I39"/>
  <c r="J39"/>
  <c r="K39"/>
  <c r="L39"/>
  <c r="M39"/>
  <c r="N39"/>
  <c r="O39"/>
  <c r="P39"/>
  <c r="Q39"/>
  <c r="R39"/>
  <c r="F40"/>
  <c r="G40"/>
  <c r="H40"/>
  <c r="I40"/>
  <c r="J40"/>
  <c r="K40"/>
  <c r="L40"/>
  <c r="M40"/>
  <c r="N40"/>
  <c r="O40"/>
  <c r="P40"/>
  <c r="Q40"/>
  <c r="R40"/>
  <c r="F41"/>
  <c r="G41"/>
  <c r="H41"/>
  <c r="I41"/>
  <c r="J41"/>
  <c r="K41"/>
  <c r="L41"/>
  <c r="M41"/>
  <c r="N41"/>
  <c r="O41"/>
  <c r="P41"/>
  <c r="Q41"/>
  <c r="R41"/>
  <c r="F42"/>
  <c r="G42"/>
  <c r="H42"/>
  <c r="I42"/>
  <c r="J42"/>
  <c r="K42"/>
  <c r="L42"/>
  <c r="M42"/>
  <c r="N42"/>
  <c r="O42"/>
  <c r="P42"/>
  <c r="Q42"/>
  <c r="R42"/>
  <c r="F43"/>
  <c r="N48" i="24" s="1"/>
  <c r="G43" i="22"/>
  <c r="O48" i="24" s="1"/>
  <c r="H43" i="22"/>
  <c r="P48" i="24" s="1"/>
  <c r="I43" i="22"/>
  <c r="Q48" i="24" s="1"/>
  <c r="J43" i="22"/>
  <c r="R48" i="24" s="1"/>
  <c r="K43" i="22"/>
  <c r="S48" i="24" s="1"/>
  <c r="L43" i="22"/>
  <c r="T48" i="24" s="1"/>
  <c r="M43" i="22"/>
  <c r="U48" i="24" s="1"/>
  <c r="N43" i="22"/>
  <c r="V48" i="24" s="1"/>
  <c r="O43" i="22"/>
  <c r="W48" i="24" s="1"/>
  <c r="P43" i="22"/>
  <c r="X48" i="24" s="1"/>
  <c r="Q43" i="22"/>
  <c r="Y48" i="24" s="1"/>
  <c r="R43" i="22"/>
  <c r="Z48" i="24" s="1"/>
  <c r="F44" i="22"/>
  <c r="N49" i="24" s="1"/>
  <c r="G44" i="22"/>
  <c r="O49" i="24" s="1"/>
  <c r="H44" i="22"/>
  <c r="P49" i="24" s="1"/>
  <c r="I44" i="22"/>
  <c r="Q49" i="24" s="1"/>
  <c r="J44" i="22"/>
  <c r="R49" i="24" s="1"/>
  <c r="K44" i="22"/>
  <c r="S49" i="24" s="1"/>
  <c r="L44" i="22"/>
  <c r="T49" i="24" s="1"/>
  <c r="M44" i="22"/>
  <c r="U49" i="24" s="1"/>
  <c r="N44" i="22"/>
  <c r="V49" i="24" s="1"/>
  <c r="O44" i="22"/>
  <c r="W49" i="24" s="1"/>
  <c r="P44" i="22"/>
  <c r="X49" i="24" s="1"/>
  <c r="Q44" i="22"/>
  <c r="Y49" i="24" s="1"/>
  <c r="R44" i="22"/>
  <c r="Z49" i="24" s="1"/>
  <c r="F45" i="22"/>
  <c r="G45"/>
  <c r="H45"/>
  <c r="I45"/>
  <c r="J45"/>
  <c r="K45"/>
  <c r="L45"/>
  <c r="M45"/>
  <c r="N45"/>
  <c r="O45"/>
  <c r="P45"/>
  <c r="Q45"/>
  <c r="R45"/>
  <c r="F46"/>
  <c r="N31" i="24" s="1"/>
  <c r="G46" i="22"/>
  <c r="O31" i="24" s="1"/>
  <c r="H46" i="22"/>
  <c r="P31" i="24" s="1"/>
  <c r="I46" i="22"/>
  <c r="Q31" i="24" s="1"/>
  <c r="J46" i="22"/>
  <c r="R31" i="24" s="1"/>
  <c r="K46" i="22"/>
  <c r="S31" i="24" s="1"/>
  <c r="L46" i="22"/>
  <c r="T31" i="24" s="1"/>
  <c r="M46" i="22"/>
  <c r="U31" i="24" s="1"/>
  <c r="N46" i="22"/>
  <c r="V31" i="24" s="1"/>
  <c r="O46" i="22"/>
  <c r="W31" i="24" s="1"/>
  <c r="P46" i="22"/>
  <c r="X31" i="24" s="1"/>
  <c r="Q46" i="22"/>
  <c r="Y31" i="24" s="1"/>
  <c r="R46" i="22"/>
  <c r="Z31" i="24" s="1"/>
  <c r="F47" i="22"/>
  <c r="G47"/>
  <c r="H47"/>
  <c r="I47"/>
  <c r="J47"/>
  <c r="K47"/>
  <c r="L47"/>
  <c r="M47"/>
  <c r="N47"/>
  <c r="O47"/>
  <c r="P47"/>
  <c r="Q47"/>
  <c r="R47"/>
  <c r="F48"/>
  <c r="G48"/>
  <c r="H48"/>
  <c r="I48"/>
  <c r="J48"/>
  <c r="K48"/>
  <c r="L48"/>
  <c r="M48"/>
  <c r="N48"/>
  <c r="O48"/>
  <c r="P48"/>
  <c r="Q48"/>
  <c r="R48"/>
  <c r="F49"/>
  <c r="G49"/>
  <c r="H49"/>
  <c r="I49"/>
  <c r="J49"/>
  <c r="K49"/>
  <c r="L49"/>
  <c r="M49"/>
  <c r="N49"/>
  <c r="O49"/>
  <c r="P49"/>
  <c r="Q49"/>
  <c r="R49"/>
  <c r="F50"/>
  <c r="G50"/>
  <c r="H50"/>
  <c r="I50"/>
  <c r="K50"/>
  <c r="L50"/>
  <c r="M50"/>
  <c r="N50"/>
  <c r="O50"/>
  <c r="P50"/>
  <c r="Q50"/>
  <c r="R50"/>
  <c r="F51"/>
  <c r="G51"/>
  <c r="H51"/>
  <c r="I51"/>
  <c r="J51"/>
  <c r="K51"/>
  <c r="L51"/>
  <c r="M51"/>
  <c r="N51"/>
  <c r="O51"/>
  <c r="P51"/>
  <c r="Q51"/>
  <c r="R51"/>
  <c r="F52"/>
  <c r="G52"/>
  <c r="H52"/>
  <c r="I52"/>
  <c r="K52"/>
  <c r="L52"/>
  <c r="M52"/>
  <c r="N52"/>
  <c r="O52"/>
  <c r="P52"/>
  <c r="Q52"/>
  <c r="R52"/>
  <c r="F53"/>
  <c r="G53"/>
  <c r="H53"/>
  <c r="I53"/>
  <c r="K53"/>
  <c r="L53"/>
  <c r="M53"/>
  <c r="N53"/>
  <c r="O53"/>
  <c r="P53"/>
  <c r="Q53"/>
  <c r="R53"/>
  <c r="F54"/>
  <c r="N40" i="24" s="1"/>
  <c r="G54" i="22"/>
  <c r="O40" i="24" s="1"/>
  <c r="H54" i="22"/>
  <c r="P40" i="24" s="1"/>
  <c r="I54" i="22"/>
  <c r="Q40" i="24" s="1"/>
  <c r="J54" i="22"/>
  <c r="R40" i="24" s="1"/>
  <c r="K54" i="22"/>
  <c r="S40" i="24" s="1"/>
  <c r="L54" i="22"/>
  <c r="T40" i="24" s="1"/>
  <c r="M54" i="22"/>
  <c r="U40" i="24" s="1"/>
  <c r="N54" i="22"/>
  <c r="V40" i="24" s="1"/>
  <c r="O54" i="22"/>
  <c r="W40" i="24" s="1"/>
  <c r="P54" i="22"/>
  <c r="X40" i="24" s="1"/>
  <c r="Q54" i="22"/>
  <c r="Y40" i="24" s="1"/>
  <c r="R54" i="22"/>
  <c r="Z40" i="24" s="1"/>
  <c r="E54" i="22"/>
  <c r="M40" i="24" s="1"/>
  <c r="C54" i="22"/>
  <c r="B54"/>
  <c r="A54"/>
  <c r="E53"/>
  <c r="C53"/>
  <c r="B53"/>
  <c r="A53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M31" i="24" s="1"/>
  <c r="C46" i="22"/>
  <c r="B46"/>
  <c r="A46"/>
  <c r="E45"/>
  <c r="C45"/>
  <c r="B45"/>
  <c r="A45"/>
  <c r="E44"/>
  <c r="M49" i="24" s="1"/>
  <c r="C44" i="22"/>
  <c r="B44"/>
  <c r="A44"/>
  <c r="E43"/>
  <c r="M48" i="24" s="1"/>
  <c r="C43" i="22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B36"/>
  <c r="E35"/>
  <c r="E34"/>
  <c r="E31"/>
  <c r="M11" i="24" s="1"/>
  <c r="C31" i="22"/>
  <c r="B31"/>
  <c r="A31"/>
  <c r="E30"/>
  <c r="C30"/>
  <c r="B30"/>
  <c r="A30"/>
  <c r="E29"/>
  <c r="C29"/>
  <c r="B29"/>
  <c r="A29"/>
  <c r="E28"/>
  <c r="C28"/>
  <c r="B28"/>
  <c r="A28"/>
  <c r="E27"/>
  <c r="M7" i="24" s="1"/>
  <c r="C27" i="22"/>
  <c r="B27"/>
  <c r="A27"/>
  <c r="E26"/>
  <c r="C26"/>
  <c r="B26"/>
  <c r="A26"/>
  <c r="E25"/>
  <c r="C25"/>
  <c r="B25"/>
  <c r="A25"/>
  <c r="E24"/>
  <c r="M4" i="24" s="1"/>
  <c r="C24" i="22"/>
  <c r="B24"/>
  <c r="A24"/>
  <c r="E23"/>
  <c r="M3" i="24" s="1"/>
  <c r="C23" i="22"/>
  <c r="B23"/>
  <c r="A23"/>
  <c r="E22"/>
  <c r="C22"/>
  <c r="B22"/>
  <c r="A22"/>
  <c r="E21"/>
  <c r="M20" i="24" s="1"/>
  <c r="C21" i="22"/>
  <c r="B21"/>
  <c r="A21"/>
  <c r="E20"/>
  <c r="C20"/>
  <c r="B20"/>
  <c r="A20"/>
  <c r="E19"/>
  <c r="M18" i="24" s="1"/>
  <c r="C19" i="22"/>
  <c r="B19"/>
  <c r="A19"/>
  <c r="E18"/>
  <c r="C18"/>
  <c r="B18"/>
  <c r="A18"/>
  <c r="E17"/>
  <c r="M16" i="24" s="1"/>
  <c r="C17" i="22"/>
  <c r="B17"/>
  <c r="A17"/>
  <c r="C16"/>
  <c r="B16"/>
  <c r="A16"/>
  <c r="C15"/>
  <c r="B15"/>
  <c r="A15"/>
  <c r="C14"/>
  <c r="B14"/>
  <c r="A14"/>
  <c r="B13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2"/>
  <c r="E1"/>
  <c r="C1"/>
  <c r="B1"/>
  <c r="A1"/>
  <c r="BA38" i="13"/>
  <c r="BC38"/>
  <c r="BE38" s="1"/>
  <c r="BG38" s="1"/>
  <c r="BI38" s="1"/>
  <c r="BK38" s="1"/>
  <c r="BM38" s="1"/>
  <c r="N38" s="1"/>
  <c r="J38" s="1"/>
  <c r="AZ11"/>
  <c r="M11" i="22" s="1"/>
  <c r="AY11" i="13"/>
  <c r="AZ10"/>
  <c r="M10" i="22" s="1"/>
  <c r="AY10" i="13"/>
  <c r="BA10" s="1"/>
  <c r="N10" i="21" s="1"/>
  <c r="V29" i="24" s="1"/>
  <c r="BB10" i="13"/>
  <c r="N10" i="22" s="1"/>
  <c r="BA11" i="13"/>
  <c r="P2" i="21"/>
  <c r="Q2"/>
  <c r="R2"/>
  <c r="P3"/>
  <c r="X22" i="24" s="1"/>
  <c r="Q3" i="21"/>
  <c r="Y22" i="24" s="1"/>
  <c r="R3" i="21"/>
  <c r="Z22" i="24" s="1"/>
  <c r="P4" i="21"/>
  <c r="X23" i="24" s="1"/>
  <c r="Q4" i="21"/>
  <c r="Y23" i="24" s="1"/>
  <c r="R4" i="21"/>
  <c r="Z23" i="24" s="1"/>
  <c r="P5" i="21"/>
  <c r="Q5"/>
  <c r="R5"/>
  <c r="P6"/>
  <c r="X25" i="24" s="1"/>
  <c r="Q6" i="21"/>
  <c r="Y25" i="24" s="1"/>
  <c r="R6" i="21"/>
  <c r="Z25" i="24" s="1"/>
  <c r="P7" i="21"/>
  <c r="X26" i="24" s="1"/>
  <c r="Q7" i="21"/>
  <c r="Y26" i="24" s="1"/>
  <c r="R7" i="21"/>
  <c r="Z26" i="24" s="1"/>
  <c r="P8" i="21"/>
  <c r="X27" i="24" s="1"/>
  <c r="Q8" i="21"/>
  <c r="Y27" i="24" s="1"/>
  <c r="R8" i="21"/>
  <c r="Z27" i="24" s="1"/>
  <c r="P9" i="21"/>
  <c r="X28" i="24" s="1"/>
  <c r="Q9" i="21"/>
  <c r="Y28" i="24" s="1"/>
  <c r="R9" i="21"/>
  <c r="Z28" i="24" s="1"/>
  <c r="P12" i="21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X17" i="24" s="1"/>
  <c r="Q18" i="21"/>
  <c r="Y17" i="24" s="1"/>
  <c r="R18" i="21"/>
  <c r="Z17" i="24" s="1"/>
  <c r="P19" i="21"/>
  <c r="Q19"/>
  <c r="R19"/>
  <c r="P20"/>
  <c r="X19" i="24" s="1"/>
  <c r="Q20" i="21"/>
  <c r="Y19" i="24" s="1"/>
  <c r="R20" i="21"/>
  <c r="Z19" i="24" s="1"/>
  <c r="P21" i="21"/>
  <c r="Q21"/>
  <c r="R21"/>
  <c r="P22"/>
  <c r="X21" i="24" s="1"/>
  <c r="Q22" i="21"/>
  <c r="Y21" i="24" s="1"/>
  <c r="R22" i="21"/>
  <c r="Z21" i="24" s="1"/>
  <c r="P23" i="21"/>
  <c r="Q23"/>
  <c r="R23"/>
  <c r="P24"/>
  <c r="Q24"/>
  <c r="R24"/>
  <c r="P25"/>
  <c r="X5" i="24" s="1"/>
  <c r="Q25" i="21"/>
  <c r="Y5" i="24" s="1"/>
  <c r="R25" i="21"/>
  <c r="Z5" i="24" s="1"/>
  <c r="P26" i="21"/>
  <c r="X6" i="24" s="1"/>
  <c r="Q26" i="21"/>
  <c r="Y6" i="24" s="1"/>
  <c r="R26" i="21"/>
  <c r="Z6" i="24" s="1"/>
  <c r="P27" i="21"/>
  <c r="Q27"/>
  <c r="R27"/>
  <c r="P28"/>
  <c r="X8" i="24" s="1"/>
  <c r="Q28" i="21"/>
  <c r="Y8" i="24" s="1"/>
  <c r="R28" i="21"/>
  <c r="Z8" i="24" s="1"/>
  <c r="P29" i="21"/>
  <c r="X9" i="24" s="1"/>
  <c r="Q29" i="21"/>
  <c r="Y9" i="24" s="1"/>
  <c r="R29" i="21"/>
  <c r="Z9" i="24" s="1"/>
  <c r="P30" i="21"/>
  <c r="X10" i="24" s="1"/>
  <c r="Q30" i="21"/>
  <c r="Y10" i="24" s="1"/>
  <c r="R30" i="21"/>
  <c r="Z10" i="24" s="1"/>
  <c r="P31" i="21"/>
  <c r="Q31"/>
  <c r="R31"/>
  <c r="P37"/>
  <c r="X41" i="24" s="1"/>
  <c r="Q37" i="21"/>
  <c r="Y41" i="24" s="1"/>
  <c r="R37" i="21"/>
  <c r="Z41" i="24" s="1"/>
  <c r="P38" i="21"/>
  <c r="X43" i="24" s="1"/>
  <c r="Q38" i="21"/>
  <c r="Y43" i="24" s="1"/>
  <c r="R38" i="21"/>
  <c r="Z43" i="24" s="1"/>
  <c r="P39" i="21"/>
  <c r="X44" i="24" s="1"/>
  <c r="Q39" i="21"/>
  <c r="Y44" i="24" s="1"/>
  <c r="R39" i="21"/>
  <c r="Z44" i="24" s="1"/>
  <c r="P40" i="21"/>
  <c r="X45" i="24" s="1"/>
  <c r="Q40" i="21"/>
  <c r="Y45" i="24" s="1"/>
  <c r="R40" i="21"/>
  <c r="Z45" i="24" s="1"/>
  <c r="P41" i="21"/>
  <c r="X46" i="24" s="1"/>
  <c r="Q41" i="21"/>
  <c r="Y46" i="24" s="1"/>
  <c r="R41" i="21"/>
  <c r="Z46" i="24" s="1"/>
  <c r="P42" i="21"/>
  <c r="X47" i="24" s="1"/>
  <c r="Q42" i="21"/>
  <c r="Y47" i="24" s="1"/>
  <c r="R42" i="21"/>
  <c r="Z47" i="24" s="1"/>
  <c r="P43" i="21"/>
  <c r="Q43"/>
  <c r="R43"/>
  <c r="P44"/>
  <c r="Q44"/>
  <c r="R44"/>
  <c r="P45"/>
  <c r="X50" i="24" s="1"/>
  <c r="Q45" i="21"/>
  <c r="Y50" i="24" s="1"/>
  <c r="R45" i="21"/>
  <c r="Z50" i="24" s="1"/>
  <c r="P46" i="21"/>
  <c r="Q46"/>
  <c r="R46"/>
  <c r="P47"/>
  <c r="X32" i="24" s="1"/>
  <c r="Q47" i="21"/>
  <c r="Y32" i="24" s="1"/>
  <c r="R47" i="21"/>
  <c r="Z32" i="24" s="1"/>
  <c r="P48" i="21"/>
  <c r="X33" i="24" s="1"/>
  <c r="Q48" i="21"/>
  <c r="Y33" i="24" s="1"/>
  <c r="R48" i="21"/>
  <c r="Z33" i="24" s="1"/>
  <c r="P49" i="21"/>
  <c r="X34" i="24" s="1"/>
  <c r="Q49" i="21"/>
  <c r="Y34" i="24" s="1"/>
  <c r="R49" i="21"/>
  <c r="Z34" i="24" s="1"/>
  <c r="P51" i="21"/>
  <c r="X37" i="24" s="1"/>
  <c r="Q51" i="21"/>
  <c r="Y37" i="24" s="1"/>
  <c r="P52" i="21"/>
  <c r="X38" i="24" s="1"/>
  <c r="Q52" i="21"/>
  <c r="Y38" i="24" s="1"/>
  <c r="P53" i="21"/>
  <c r="X39" i="24" s="1"/>
  <c r="Q53" i="21"/>
  <c r="Y39" i="24" s="1"/>
  <c r="R53" i="21"/>
  <c r="Z39" i="24" s="1"/>
  <c r="P54" i="21"/>
  <c r="Q54"/>
  <c r="R54"/>
  <c r="P1"/>
  <c r="Q1"/>
  <c r="R1"/>
  <c r="O2"/>
  <c r="O3"/>
  <c r="W22" i="24" s="1"/>
  <c r="O4" i="21"/>
  <c r="W23" i="24" s="1"/>
  <c r="O5" i="21"/>
  <c r="O6"/>
  <c r="W25" i="24" s="1"/>
  <c r="O7" i="21"/>
  <c r="W26" i="24" s="1"/>
  <c r="O8" i="21"/>
  <c r="W27" i="24" s="1"/>
  <c r="O9" i="21"/>
  <c r="W28" i="24" s="1"/>
  <c r="O12" i="21"/>
  <c r="O13"/>
  <c r="O14"/>
  <c r="O15"/>
  <c r="O16"/>
  <c r="O17"/>
  <c r="O18"/>
  <c r="W17" i="24" s="1"/>
  <c r="O19" i="21"/>
  <c r="O20"/>
  <c r="W19" i="24" s="1"/>
  <c r="O21" i="21"/>
  <c r="O22"/>
  <c r="W21" i="24" s="1"/>
  <c r="O23" i="21"/>
  <c r="O24"/>
  <c r="O25"/>
  <c r="W5" i="24" s="1"/>
  <c r="O26" i="21"/>
  <c r="W6" i="24" s="1"/>
  <c r="O27" i="21"/>
  <c r="O28"/>
  <c r="W8" i="24" s="1"/>
  <c r="O29" i="21"/>
  <c r="W9" i="24" s="1"/>
  <c r="O30" i="21"/>
  <c r="W10" i="24" s="1"/>
  <c r="O31" i="21"/>
  <c r="O37"/>
  <c r="W41" i="24" s="1"/>
  <c r="O38" i="21"/>
  <c r="W43" i="24" s="1"/>
  <c r="O39" i="21"/>
  <c r="W44" i="24" s="1"/>
  <c r="O40" i="21"/>
  <c r="W45" i="24" s="1"/>
  <c r="O41" i="21"/>
  <c r="W46" i="24" s="1"/>
  <c r="O42" i="21"/>
  <c r="W47" i="24" s="1"/>
  <c r="O43" i="21"/>
  <c r="O44"/>
  <c r="O45"/>
  <c r="W50" i="24" s="1"/>
  <c r="O46" i="21"/>
  <c r="O47"/>
  <c r="W32" i="24" s="1"/>
  <c r="O48" i="21"/>
  <c r="W33" i="24" s="1"/>
  <c r="O49" i="21"/>
  <c r="W34" i="24" s="1"/>
  <c r="O51" i="21"/>
  <c r="W37" i="24" s="1"/>
  <c r="O52" i="21"/>
  <c r="W38" i="24" s="1"/>
  <c r="O53" i="21"/>
  <c r="W39" i="24" s="1"/>
  <c r="O54" i="21"/>
  <c r="O1"/>
  <c r="N2"/>
  <c r="N3"/>
  <c r="V22" i="24" s="1"/>
  <c r="N4" i="21"/>
  <c r="V23" i="24" s="1"/>
  <c r="N5" i="21"/>
  <c r="N6"/>
  <c r="V25" i="24" s="1"/>
  <c r="N7" i="21"/>
  <c r="V26" i="24" s="1"/>
  <c r="N8" i="21"/>
  <c r="V27" i="24" s="1"/>
  <c r="N9" i="21"/>
  <c r="V28" i="24" s="1"/>
  <c r="N11" i="21"/>
  <c r="V30" i="24" s="1"/>
  <c r="N12" i="21"/>
  <c r="N13"/>
  <c r="N14"/>
  <c r="N15"/>
  <c r="N16"/>
  <c r="N17"/>
  <c r="N18"/>
  <c r="V17" i="24" s="1"/>
  <c r="N19" i="21"/>
  <c r="N20"/>
  <c r="V19" i="24" s="1"/>
  <c r="N21" i="21"/>
  <c r="N22"/>
  <c r="V21" i="24" s="1"/>
  <c r="N23" i="21"/>
  <c r="N24"/>
  <c r="N25"/>
  <c r="V5" i="24" s="1"/>
  <c r="N26" i="21"/>
  <c r="V6" i="24" s="1"/>
  <c r="N27" i="21"/>
  <c r="N28"/>
  <c r="V8" i="24" s="1"/>
  <c r="N29" i="21"/>
  <c r="V9" i="24" s="1"/>
  <c r="N30" i="21"/>
  <c r="V10" i="24" s="1"/>
  <c r="N31" i="21"/>
  <c r="N37"/>
  <c r="V41" i="24" s="1"/>
  <c r="N38" i="21"/>
  <c r="V43" i="24" s="1"/>
  <c r="N39" i="21"/>
  <c r="V44" i="24" s="1"/>
  <c r="N40" i="21"/>
  <c r="V45" i="24" s="1"/>
  <c r="N41" i="21"/>
  <c r="V46" i="24" s="1"/>
  <c r="N42" i="21"/>
  <c r="V47" i="24" s="1"/>
  <c r="N43" i="21"/>
  <c r="N44"/>
  <c r="N45"/>
  <c r="V50" i="24" s="1"/>
  <c r="N46" i="21"/>
  <c r="N47"/>
  <c r="V32" i="24" s="1"/>
  <c r="N48" i="21"/>
  <c r="V33" i="24" s="1"/>
  <c r="N49" i="21"/>
  <c r="V34" i="24" s="1"/>
  <c r="N50" i="21"/>
  <c r="V35" i="24" s="1"/>
  <c r="N51" i="21"/>
  <c r="V37" i="24" s="1"/>
  <c r="N52" i="21"/>
  <c r="V38" i="24" s="1"/>
  <c r="N53" i="21"/>
  <c r="V39" i="24" s="1"/>
  <c r="N54" i="21"/>
  <c r="N1"/>
  <c r="F3"/>
  <c r="N22" i="24" s="1"/>
  <c r="G3" i="21"/>
  <c r="O22" i="24" s="1"/>
  <c r="H3" i="21"/>
  <c r="P22" i="24" s="1"/>
  <c r="I3" i="21"/>
  <c r="Q22" i="24" s="1"/>
  <c r="F4" i="21"/>
  <c r="N23" i="24" s="1"/>
  <c r="G4" i="21"/>
  <c r="O23" i="24" s="1"/>
  <c r="H4" i="21"/>
  <c r="P23" i="24" s="1"/>
  <c r="I4" i="21"/>
  <c r="Q23" i="24" s="1"/>
  <c r="F5" i="21"/>
  <c r="G5"/>
  <c r="H5"/>
  <c r="I5"/>
  <c r="F6"/>
  <c r="N25" i="24" s="1"/>
  <c r="G6" i="21"/>
  <c r="O25" i="24" s="1"/>
  <c r="H6" i="21"/>
  <c r="P25" i="24" s="1"/>
  <c r="I6" i="21"/>
  <c r="Q25" i="24" s="1"/>
  <c r="F7" i="21"/>
  <c r="N26" i="24" s="1"/>
  <c r="G7" i="21"/>
  <c r="O26" i="24" s="1"/>
  <c r="H7" i="21"/>
  <c r="P26" i="24" s="1"/>
  <c r="I7" i="21"/>
  <c r="Q26" i="24" s="1"/>
  <c r="F8" i="21"/>
  <c r="N27" i="24" s="1"/>
  <c r="G8" i="21"/>
  <c r="O27" i="24" s="1"/>
  <c r="H8" i="21"/>
  <c r="P27" i="24" s="1"/>
  <c r="I8" i="21"/>
  <c r="Q27" i="24" s="1"/>
  <c r="F9" i="21"/>
  <c r="N28" i="24" s="1"/>
  <c r="G9" i="21"/>
  <c r="O28" i="24" s="1"/>
  <c r="H9" i="21"/>
  <c r="P28" i="24" s="1"/>
  <c r="I9" i="21"/>
  <c r="Q28" i="24" s="1"/>
  <c r="F10" i="21"/>
  <c r="N29" i="24" s="1"/>
  <c r="G10" i="21"/>
  <c r="O29" i="24" s="1"/>
  <c r="H10" i="21"/>
  <c r="P29" i="24" s="1"/>
  <c r="I10" i="21"/>
  <c r="Q29" i="24" s="1"/>
  <c r="F11" i="21"/>
  <c r="N30" i="24" s="1"/>
  <c r="G11" i="21"/>
  <c r="O30" i="24" s="1"/>
  <c r="H11" i="21"/>
  <c r="P30" i="24" s="1"/>
  <c r="I11" i="21"/>
  <c r="Q30" i="24" s="1"/>
  <c r="F12" i="21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M17" i="24" s="1"/>
  <c r="F18" i="21"/>
  <c r="N17" i="24" s="1"/>
  <c r="G18" i="21"/>
  <c r="O17" i="24" s="1"/>
  <c r="H18" i="21"/>
  <c r="P17" i="24" s="1"/>
  <c r="I18" i="21"/>
  <c r="Q17" i="24" s="1"/>
  <c r="E19" i="21"/>
  <c r="F19"/>
  <c r="G19"/>
  <c r="H19"/>
  <c r="I19"/>
  <c r="E20"/>
  <c r="M19" i="24" s="1"/>
  <c r="F20" i="21"/>
  <c r="N19" i="24" s="1"/>
  <c r="G20" i="21"/>
  <c r="O19" i="24" s="1"/>
  <c r="H20" i="21"/>
  <c r="P19" i="24" s="1"/>
  <c r="I20" i="21"/>
  <c r="Q19" i="24" s="1"/>
  <c r="E21" i="21"/>
  <c r="F21"/>
  <c r="G21"/>
  <c r="H21"/>
  <c r="I21"/>
  <c r="E22"/>
  <c r="M21" i="24" s="1"/>
  <c r="F22" i="21"/>
  <c r="N21" i="24" s="1"/>
  <c r="G22" i="21"/>
  <c r="O21" i="24" s="1"/>
  <c r="H22" i="21"/>
  <c r="P21" i="24" s="1"/>
  <c r="I22" i="21"/>
  <c r="Q21" i="24" s="1"/>
  <c r="E23" i="21"/>
  <c r="F23"/>
  <c r="G23"/>
  <c r="H23"/>
  <c r="I23"/>
  <c r="E24"/>
  <c r="F24"/>
  <c r="G24"/>
  <c r="H24"/>
  <c r="I24"/>
  <c r="E25"/>
  <c r="M5" i="24" s="1"/>
  <c r="F25" i="21"/>
  <c r="N5" i="24" s="1"/>
  <c r="G25" i="21"/>
  <c r="O5" i="24" s="1"/>
  <c r="H25" i="21"/>
  <c r="P5" i="24" s="1"/>
  <c r="I25" i="21"/>
  <c r="Q5" i="24" s="1"/>
  <c r="E26" i="21"/>
  <c r="M6" i="24" s="1"/>
  <c r="F26" i="21"/>
  <c r="N6" i="24" s="1"/>
  <c r="G26" i="21"/>
  <c r="O6" i="24" s="1"/>
  <c r="H26" i="21"/>
  <c r="P6" i="24" s="1"/>
  <c r="I26" i="21"/>
  <c r="Q6" i="24" s="1"/>
  <c r="E27" i="21"/>
  <c r="F27"/>
  <c r="G27"/>
  <c r="H27"/>
  <c r="I27"/>
  <c r="E28"/>
  <c r="M8" i="24" s="1"/>
  <c r="F28" i="21"/>
  <c r="N8" i="24" s="1"/>
  <c r="G28" i="21"/>
  <c r="O8" i="24" s="1"/>
  <c r="H28" i="21"/>
  <c r="P8" i="24" s="1"/>
  <c r="I28" i="21"/>
  <c r="Q8" i="24" s="1"/>
  <c r="E29" i="21"/>
  <c r="M9" i="24" s="1"/>
  <c r="F29" i="21"/>
  <c r="N9" i="24" s="1"/>
  <c r="G29" i="21"/>
  <c r="O9" i="24" s="1"/>
  <c r="H29" i="21"/>
  <c r="P9" i="24" s="1"/>
  <c r="I29" i="21"/>
  <c r="Q9" i="24" s="1"/>
  <c r="E30" i="21"/>
  <c r="M10" i="24" s="1"/>
  <c r="F30" i="21"/>
  <c r="N10" i="24" s="1"/>
  <c r="G30" i="21"/>
  <c r="O10" i="24" s="1"/>
  <c r="H30" i="21"/>
  <c r="P10" i="24" s="1"/>
  <c r="I30" i="21"/>
  <c r="Q10" i="24" s="1"/>
  <c r="E31" i="21"/>
  <c r="F31"/>
  <c r="G31"/>
  <c r="H31"/>
  <c r="I31"/>
  <c r="E34"/>
  <c r="F34"/>
  <c r="G34"/>
  <c r="H34"/>
  <c r="I34"/>
  <c r="E35"/>
  <c r="F35"/>
  <c r="G35"/>
  <c r="H35"/>
  <c r="I35"/>
  <c r="E36"/>
  <c r="F36"/>
  <c r="G36"/>
  <c r="H36"/>
  <c r="I36"/>
  <c r="E37"/>
  <c r="M41" i="24" s="1"/>
  <c r="F37" i="21"/>
  <c r="N41" i="24" s="1"/>
  <c r="G37" i="21"/>
  <c r="O41" i="24" s="1"/>
  <c r="H37" i="21"/>
  <c r="P41" i="24" s="1"/>
  <c r="I37" i="21"/>
  <c r="Q41" i="24" s="1"/>
  <c r="E38" i="21"/>
  <c r="M43" i="24" s="1"/>
  <c r="F38" i="21"/>
  <c r="N43" i="24" s="1"/>
  <c r="G38" i="21"/>
  <c r="O43" i="24" s="1"/>
  <c r="H38" i="21"/>
  <c r="P43" i="24" s="1"/>
  <c r="I38" i="21"/>
  <c r="Q43" i="24" s="1"/>
  <c r="E39" i="21"/>
  <c r="M44" i="24" s="1"/>
  <c r="F39" i="21"/>
  <c r="N44" i="24" s="1"/>
  <c r="G39" i="21"/>
  <c r="O44" i="24" s="1"/>
  <c r="H39" i="21"/>
  <c r="P44" i="24" s="1"/>
  <c r="I39" i="21"/>
  <c r="Q44" i="24" s="1"/>
  <c r="E40" i="21"/>
  <c r="M45" i="24" s="1"/>
  <c r="F40" i="21"/>
  <c r="N45" i="24" s="1"/>
  <c r="G40" i="21"/>
  <c r="O45" i="24" s="1"/>
  <c r="H40" i="21"/>
  <c r="P45" i="24" s="1"/>
  <c r="I40" i="21"/>
  <c r="Q45" i="24" s="1"/>
  <c r="E41" i="21"/>
  <c r="M46" i="24" s="1"/>
  <c r="F41" i="21"/>
  <c r="N46" i="24" s="1"/>
  <c r="G41" i="21"/>
  <c r="O46" i="24" s="1"/>
  <c r="H41" i="21"/>
  <c r="P46" i="24" s="1"/>
  <c r="I41" i="21"/>
  <c r="Q46" i="24" s="1"/>
  <c r="E42" i="21"/>
  <c r="M47" i="24" s="1"/>
  <c r="F42" i="21"/>
  <c r="N47" i="24" s="1"/>
  <c r="G42" i="21"/>
  <c r="O47" i="24" s="1"/>
  <c r="H42" i="21"/>
  <c r="P47" i="24" s="1"/>
  <c r="I42" i="21"/>
  <c r="Q47" i="24" s="1"/>
  <c r="E43" i="21"/>
  <c r="F43"/>
  <c r="G43"/>
  <c r="H43"/>
  <c r="I43"/>
  <c r="E44"/>
  <c r="F44"/>
  <c r="G44"/>
  <c r="H44"/>
  <c r="I44"/>
  <c r="E45"/>
  <c r="M50" i="24" s="1"/>
  <c r="F45" i="21"/>
  <c r="N50" i="24" s="1"/>
  <c r="G45" i="21"/>
  <c r="O50" i="24" s="1"/>
  <c r="H45" i="21"/>
  <c r="P50" i="24" s="1"/>
  <c r="I45" i="21"/>
  <c r="Q50" i="24" s="1"/>
  <c r="E46" i="21"/>
  <c r="F46"/>
  <c r="G46"/>
  <c r="H46"/>
  <c r="I46"/>
  <c r="E47"/>
  <c r="M32" i="24" s="1"/>
  <c r="F47" i="21"/>
  <c r="N32" i="24" s="1"/>
  <c r="G47" i="21"/>
  <c r="O32" i="24" s="1"/>
  <c r="H47" i="21"/>
  <c r="P32" i="24" s="1"/>
  <c r="I47" i="21"/>
  <c r="Q32" i="24" s="1"/>
  <c r="E48" i="21"/>
  <c r="M33" i="24" s="1"/>
  <c r="F48" i="21"/>
  <c r="N33" i="24" s="1"/>
  <c r="G48" i="21"/>
  <c r="O33" i="24" s="1"/>
  <c r="H48" i="21"/>
  <c r="P33" i="24" s="1"/>
  <c r="I48" i="21"/>
  <c r="Q33" i="24" s="1"/>
  <c r="E49" i="21"/>
  <c r="M34" i="24" s="1"/>
  <c r="F49" i="21"/>
  <c r="N34" i="24" s="1"/>
  <c r="G49" i="21"/>
  <c r="O34" i="24" s="1"/>
  <c r="H49" i="21"/>
  <c r="P34" i="24" s="1"/>
  <c r="I49" i="21"/>
  <c r="Q34" i="24" s="1"/>
  <c r="E50" i="21"/>
  <c r="M35" i="24" s="1"/>
  <c r="F50" i="21"/>
  <c r="N35" i="24" s="1"/>
  <c r="G50" i="21"/>
  <c r="O35" i="24" s="1"/>
  <c r="H50" i="21"/>
  <c r="P35" i="24" s="1"/>
  <c r="I50" i="21"/>
  <c r="Q35" i="24" s="1"/>
  <c r="E51" i="21"/>
  <c r="M37" i="24" s="1"/>
  <c r="F51" i="21"/>
  <c r="N37" i="24" s="1"/>
  <c r="G51" i="21"/>
  <c r="O37" i="24" s="1"/>
  <c r="H51" i="21"/>
  <c r="P37" i="24" s="1"/>
  <c r="I51" i="21"/>
  <c r="Q37" i="24" s="1"/>
  <c r="E52" i="21"/>
  <c r="M38" i="24" s="1"/>
  <c r="F52" i="21"/>
  <c r="N38" i="24" s="1"/>
  <c r="G52" i="21"/>
  <c r="O38" i="24" s="1"/>
  <c r="H52" i="21"/>
  <c r="P38" i="24" s="1"/>
  <c r="I52" i="21"/>
  <c r="Q38" i="24" s="1"/>
  <c r="E53" i="21"/>
  <c r="M39" i="24" s="1"/>
  <c r="F53" i="21"/>
  <c r="N39" i="24" s="1"/>
  <c r="G53" i="21"/>
  <c r="O39" i="24" s="1"/>
  <c r="H53" i="21"/>
  <c r="P39" i="24" s="1"/>
  <c r="I53" i="21"/>
  <c r="Q39" i="24" s="1"/>
  <c r="E54" i="21"/>
  <c r="F54"/>
  <c r="G54"/>
  <c r="H54"/>
  <c r="I54"/>
  <c r="E1"/>
  <c r="F1"/>
  <c r="G1"/>
  <c r="H1"/>
  <c r="J3"/>
  <c r="R22" i="24" s="1"/>
  <c r="K3" i="21"/>
  <c r="S22" i="24" s="1"/>
  <c r="L3" i="21"/>
  <c r="T22" i="24" s="1"/>
  <c r="M3" i="21"/>
  <c r="U22" i="24" s="1"/>
  <c r="J4" i="21"/>
  <c r="R23" i="24" s="1"/>
  <c r="K4" i="21"/>
  <c r="S23" i="24" s="1"/>
  <c r="L4" i="21"/>
  <c r="T23" i="24" s="1"/>
  <c r="M4" i="21"/>
  <c r="U23" i="24" s="1"/>
  <c r="J5" i="21"/>
  <c r="K5"/>
  <c r="L5"/>
  <c r="M5"/>
  <c r="J6"/>
  <c r="R25" i="24" s="1"/>
  <c r="K6" i="21"/>
  <c r="S25" i="24" s="1"/>
  <c r="L6" i="21"/>
  <c r="T25" i="24" s="1"/>
  <c r="M6" i="21"/>
  <c r="U25" i="24" s="1"/>
  <c r="J7" i="21"/>
  <c r="R26" i="24" s="1"/>
  <c r="K7" i="21"/>
  <c r="S26" i="24" s="1"/>
  <c r="L7" i="21"/>
  <c r="T26" i="24" s="1"/>
  <c r="M7" i="21"/>
  <c r="U26" i="24" s="1"/>
  <c r="J8" i="21"/>
  <c r="R27" i="24" s="1"/>
  <c r="K8" i="21"/>
  <c r="S27" i="24" s="1"/>
  <c r="L8" i="21"/>
  <c r="T27" i="24" s="1"/>
  <c r="M8" i="21"/>
  <c r="U27" i="24" s="1"/>
  <c r="J9" i="21"/>
  <c r="R28" i="24" s="1"/>
  <c r="K9" i="21"/>
  <c r="S28" i="24" s="1"/>
  <c r="L9" i="21"/>
  <c r="T28" i="24" s="1"/>
  <c r="M9" i="21"/>
  <c r="U28" i="24" s="1"/>
  <c r="J10" i="21"/>
  <c r="R29" i="24" s="1"/>
  <c r="K10" i="21"/>
  <c r="S29" i="24" s="1"/>
  <c r="L10" i="21"/>
  <c r="T29" i="24" s="1"/>
  <c r="M10" i="21"/>
  <c r="U29" i="24" s="1"/>
  <c r="J11" i="21"/>
  <c r="R30" i="24" s="1"/>
  <c r="K11" i="21"/>
  <c r="S30" i="24" s="1"/>
  <c r="L11" i="21"/>
  <c r="T30" i="24" s="1"/>
  <c r="M11" i="21"/>
  <c r="U30" i="24" s="1"/>
  <c r="J14" i="21"/>
  <c r="K14"/>
  <c r="L14"/>
  <c r="M14"/>
  <c r="J15"/>
  <c r="K15"/>
  <c r="L15"/>
  <c r="M15"/>
  <c r="J16"/>
  <c r="K16"/>
  <c r="L16"/>
  <c r="M16"/>
  <c r="J17"/>
  <c r="K17"/>
  <c r="L17"/>
  <c r="M17"/>
  <c r="J18"/>
  <c r="R17" i="24" s="1"/>
  <c r="K18" i="21"/>
  <c r="S17" i="24" s="1"/>
  <c r="L18" i="21"/>
  <c r="T17" i="24" s="1"/>
  <c r="M18" i="21"/>
  <c r="U17" i="24" s="1"/>
  <c r="J19" i="21"/>
  <c r="K19"/>
  <c r="L19"/>
  <c r="M19"/>
  <c r="J20"/>
  <c r="R19" i="24" s="1"/>
  <c r="K20" i="21"/>
  <c r="S19" i="24" s="1"/>
  <c r="L20" i="21"/>
  <c r="T19" i="24" s="1"/>
  <c r="M20" i="21"/>
  <c r="U19" i="24" s="1"/>
  <c r="J21" i="21"/>
  <c r="K21"/>
  <c r="L21"/>
  <c r="M21"/>
  <c r="J22"/>
  <c r="R21" i="24" s="1"/>
  <c r="K22" i="21"/>
  <c r="S21" i="24" s="1"/>
  <c r="L22" i="21"/>
  <c r="T21" i="24" s="1"/>
  <c r="M22" i="21"/>
  <c r="U21" i="24" s="1"/>
  <c r="J23" i="21"/>
  <c r="K23"/>
  <c r="L23"/>
  <c r="M23"/>
  <c r="J24"/>
  <c r="K24"/>
  <c r="L24"/>
  <c r="M24"/>
  <c r="J25"/>
  <c r="R5" i="24" s="1"/>
  <c r="K25" i="21"/>
  <c r="S5" i="24" s="1"/>
  <c r="L25" i="21"/>
  <c r="T5" i="24" s="1"/>
  <c r="M25" i="21"/>
  <c r="J26"/>
  <c r="R6" i="24" s="1"/>
  <c r="K26" i="21"/>
  <c r="S6" i="24" s="1"/>
  <c r="L26" i="21"/>
  <c r="T6" i="24" s="1"/>
  <c r="M26" i="21"/>
  <c r="J27"/>
  <c r="K27"/>
  <c r="L27"/>
  <c r="M27"/>
  <c r="K28"/>
  <c r="S8" i="24" s="1"/>
  <c r="L28" i="21"/>
  <c r="T8" i="24" s="1"/>
  <c r="M28" i="21"/>
  <c r="U8" i="24" s="1"/>
  <c r="K29" i="21"/>
  <c r="S9" i="24" s="1"/>
  <c r="L29" i="21"/>
  <c r="T9" i="24" s="1"/>
  <c r="M29" i="21"/>
  <c r="U9" i="24" s="1"/>
  <c r="K30" i="21"/>
  <c r="S10" i="24" s="1"/>
  <c r="L30" i="21"/>
  <c r="T10" i="24" s="1"/>
  <c r="M30" i="21"/>
  <c r="U10" i="24" s="1"/>
  <c r="K31" i="21"/>
  <c r="L31"/>
  <c r="M31"/>
  <c r="J37"/>
  <c r="R41" i="24" s="1"/>
  <c r="K37" i="21"/>
  <c r="S41" i="24" s="1"/>
  <c r="L37" i="21"/>
  <c r="T41" i="24" s="1"/>
  <c r="M37" i="21"/>
  <c r="U41" i="24" s="1"/>
  <c r="J38" i="21"/>
  <c r="R43" i="24" s="1"/>
  <c r="K38" i="21"/>
  <c r="S43" i="24" s="1"/>
  <c r="L38" i="21"/>
  <c r="T43" i="24" s="1"/>
  <c r="M38" i="21"/>
  <c r="U43" i="24" s="1"/>
  <c r="J39" i="21"/>
  <c r="R44" i="24" s="1"/>
  <c r="K39" i="21"/>
  <c r="S44" i="24" s="1"/>
  <c r="L39" i="21"/>
  <c r="T44" i="24" s="1"/>
  <c r="M39" i="21"/>
  <c r="U44" i="24" s="1"/>
  <c r="J40" i="21"/>
  <c r="R45" i="24" s="1"/>
  <c r="K40" i="21"/>
  <c r="S45" i="24" s="1"/>
  <c r="L40" i="21"/>
  <c r="T45" i="24" s="1"/>
  <c r="M40" i="21"/>
  <c r="U45" i="24" s="1"/>
  <c r="J41" i="21"/>
  <c r="R46" i="24" s="1"/>
  <c r="K41" i="21"/>
  <c r="S46" i="24" s="1"/>
  <c r="L41" i="21"/>
  <c r="T46" i="24" s="1"/>
  <c r="M41" i="21"/>
  <c r="U46" i="24" s="1"/>
  <c r="J42" i="21"/>
  <c r="R47" i="24" s="1"/>
  <c r="K42" i="21"/>
  <c r="S47" i="24" s="1"/>
  <c r="L42" i="21"/>
  <c r="T47" i="24" s="1"/>
  <c r="M42" i="21"/>
  <c r="U47" i="24" s="1"/>
  <c r="J43" i="21"/>
  <c r="K43"/>
  <c r="L43"/>
  <c r="M43"/>
  <c r="J44"/>
  <c r="K44"/>
  <c r="L44"/>
  <c r="M44"/>
  <c r="J45"/>
  <c r="R50" i="24" s="1"/>
  <c r="K45" i="21"/>
  <c r="S50" i="24" s="1"/>
  <c r="L45" i="21"/>
  <c r="T50" i="24" s="1"/>
  <c r="M45" i="21"/>
  <c r="U50" i="24" s="1"/>
  <c r="J46" i="21"/>
  <c r="K46"/>
  <c r="L46"/>
  <c r="M46"/>
  <c r="J47"/>
  <c r="R32" i="24" s="1"/>
  <c r="K47" i="21"/>
  <c r="S32" i="24" s="1"/>
  <c r="L47" i="21"/>
  <c r="T32" i="24" s="1"/>
  <c r="M47" i="21"/>
  <c r="U32" i="24" s="1"/>
  <c r="J48" i="21"/>
  <c r="R33" i="24" s="1"/>
  <c r="K48" i="21"/>
  <c r="S33" i="24" s="1"/>
  <c r="L48" i="21"/>
  <c r="T33" i="24" s="1"/>
  <c r="M48" i="21"/>
  <c r="U33" i="24" s="1"/>
  <c r="J49" i="21"/>
  <c r="R34" i="24" s="1"/>
  <c r="K49" i="21"/>
  <c r="S34" i="24" s="1"/>
  <c r="L49" i="21"/>
  <c r="T34" i="24" s="1"/>
  <c r="M49" i="21"/>
  <c r="U34" i="24" s="1"/>
  <c r="K50" i="21"/>
  <c r="S35" i="24" s="1"/>
  <c r="L50" i="21"/>
  <c r="T35" i="24" s="1"/>
  <c r="M50" i="21"/>
  <c r="U35" i="24" s="1"/>
  <c r="J51" i="21"/>
  <c r="R37" i="24" s="1"/>
  <c r="K51" i="21"/>
  <c r="S37" i="24" s="1"/>
  <c r="L51" i="21"/>
  <c r="T37" i="24" s="1"/>
  <c r="M51" i="21"/>
  <c r="U37" i="24" s="1"/>
  <c r="K52" i="21"/>
  <c r="S38" i="24" s="1"/>
  <c r="L52" i="21"/>
  <c r="T38" i="24" s="1"/>
  <c r="M52" i="21"/>
  <c r="U38" i="24" s="1"/>
  <c r="K53" i="21"/>
  <c r="S39" i="24" s="1"/>
  <c r="L53" i="21"/>
  <c r="T39" i="24" s="1"/>
  <c r="M53" i="21"/>
  <c r="U39" i="24" s="1"/>
  <c r="J54" i="21"/>
  <c r="K54"/>
  <c r="L54"/>
  <c r="M54"/>
  <c r="I1"/>
  <c r="J1"/>
  <c r="K1"/>
  <c r="L1"/>
  <c r="M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B1"/>
  <c r="C1"/>
  <c r="A1"/>
  <c r="B46" i="15"/>
  <c r="A46"/>
  <c r="W47" i="13"/>
  <c r="Y47" s="1"/>
  <c r="G47" s="1"/>
  <c r="X47"/>
  <c r="Z47"/>
  <c r="AA47"/>
  <c r="E47" s="1"/>
  <c r="A45" i="15"/>
  <c r="B45"/>
  <c r="A32" i="17"/>
  <c r="B32"/>
  <c r="F32"/>
  <c r="W31" i="13"/>
  <c r="Y31" s="1"/>
  <c r="G31" s="1"/>
  <c r="X31"/>
  <c r="Z31" s="1"/>
  <c r="AA31"/>
  <c r="E31" s="1"/>
  <c r="E32" i="17"/>
  <c r="B40" i="15"/>
  <c r="B41"/>
  <c r="B42"/>
  <c r="B43"/>
  <c r="B44"/>
  <c r="A40"/>
  <c r="A41"/>
  <c r="A42"/>
  <c r="A43"/>
  <c r="A44"/>
  <c r="W52" i="13"/>
  <c r="Y52" s="1"/>
  <c r="X52"/>
  <c r="Z52" s="1"/>
  <c r="AA52"/>
  <c r="W53"/>
  <c r="X53"/>
  <c r="Z53" s="1"/>
  <c r="Y53"/>
  <c r="AA53"/>
  <c r="W30"/>
  <c r="Y30" s="1"/>
  <c r="X30"/>
  <c r="Z30" s="1"/>
  <c r="AA30"/>
  <c r="Q27" l="1"/>
  <c r="AA7" i="24"/>
  <c r="E6" i="27"/>
  <c r="U6" i="24"/>
  <c r="E5" i="27"/>
  <c r="U5" i="24"/>
  <c r="A6" i="26"/>
  <c r="H6" s="1"/>
  <c r="H5"/>
  <c r="A7"/>
  <c r="F7"/>
  <c r="C7"/>
  <c r="B8" s="1"/>
  <c r="E7"/>
  <c r="D7"/>
  <c r="I27" i="13"/>
  <c r="J27"/>
  <c r="E30" i="15"/>
  <c r="C45" i="17"/>
  <c r="F6" i="27"/>
  <c r="AE31" i="13"/>
  <c r="K31" s="1"/>
  <c r="AF31"/>
  <c r="L31" s="1"/>
  <c r="C30" i="15"/>
  <c r="AE47" i="13"/>
  <c r="K47" s="1"/>
  <c r="I30" i="15" s="1"/>
  <c r="AF47" i="13"/>
  <c r="L47" s="1"/>
  <c r="J30" i="15" s="1"/>
  <c r="T47" i="13"/>
  <c r="R47"/>
  <c r="H30" i="15" s="1"/>
  <c r="F5" i="27"/>
  <c r="E4"/>
  <c r="F3"/>
  <c r="E2"/>
  <c r="AE32" i="13"/>
  <c r="K32" s="1"/>
  <c r="AF32"/>
  <c r="L32" s="1"/>
  <c r="J47" i="15" s="1"/>
  <c r="K5" i="27"/>
  <c r="S33" i="13"/>
  <c r="T33"/>
  <c r="R32"/>
  <c r="H47" i="15" s="1"/>
  <c r="S32" i="13"/>
  <c r="S56"/>
  <c r="R31"/>
  <c r="H45" i="15" s="1"/>
  <c r="S31" i="13"/>
  <c r="T56"/>
  <c r="R55"/>
  <c r="H49" i="15" s="1"/>
  <c r="F4" i="27"/>
  <c r="E3"/>
  <c r="F2"/>
  <c r="J6"/>
  <c r="S47" i="13"/>
  <c r="R33"/>
  <c r="H48" i="15" s="1"/>
  <c r="T32" i="13"/>
  <c r="R56"/>
  <c r="T31"/>
  <c r="S55"/>
  <c r="T55"/>
  <c r="H5" i="27"/>
  <c r="L8"/>
  <c r="E7"/>
  <c r="P32" i="13"/>
  <c r="H50" i="15"/>
  <c r="T38" i="21"/>
  <c r="AB43" i="24" s="1"/>
  <c r="C48" i="15"/>
  <c r="I48"/>
  <c r="C32" i="17"/>
  <c r="C30"/>
  <c r="C47" i="15"/>
  <c r="I47"/>
  <c r="I38" i="13"/>
  <c r="S38" i="21"/>
  <c r="AA43" i="24" s="1"/>
  <c r="BB11" i="13"/>
  <c r="N11" i="22" s="1"/>
  <c r="BC10" i="13"/>
  <c r="BE10" s="1"/>
  <c r="BD10"/>
  <c r="BF10" s="1"/>
  <c r="BC11"/>
  <c r="BE11" s="1"/>
  <c r="BD11"/>
  <c r="BF11" s="1"/>
  <c r="D45" i="15"/>
  <c r="C45"/>
  <c r="G45"/>
  <c r="E45"/>
  <c r="X28" i="13"/>
  <c r="Z28" s="1"/>
  <c r="G28" s="1"/>
  <c r="E40" i="15" s="1"/>
  <c r="X29" i="13"/>
  <c r="Z29" s="1"/>
  <c r="G29" s="1"/>
  <c r="E41" i="15" s="1"/>
  <c r="G42"/>
  <c r="E52" i="13"/>
  <c r="E53"/>
  <c r="G40" i="15"/>
  <c r="G41"/>
  <c r="G44"/>
  <c r="E30" i="13"/>
  <c r="G30"/>
  <c r="E44" i="15" s="1"/>
  <c r="G52" i="13"/>
  <c r="E43" i="15" s="1"/>
  <c r="G53" i="13"/>
  <c r="E42" i="15" s="1"/>
  <c r="A51" i="17"/>
  <c r="B51"/>
  <c r="C51"/>
  <c r="A52"/>
  <c r="B52"/>
  <c r="C52"/>
  <c r="F52"/>
  <c r="A27"/>
  <c r="B27"/>
  <c r="C27"/>
  <c r="F27"/>
  <c r="A28"/>
  <c r="B28"/>
  <c r="C28"/>
  <c r="F28"/>
  <c r="A29"/>
  <c r="B29"/>
  <c r="C29"/>
  <c r="F29"/>
  <c r="G43" i="15"/>
  <c r="G6" i="26" l="1"/>
  <c r="A8"/>
  <c r="H8" s="1"/>
  <c r="H7"/>
  <c r="G7"/>
  <c r="F8"/>
  <c r="D8"/>
  <c r="E8"/>
  <c r="C8"/>
  <c r="B9" s="1"/>
  <c r="P56" i="13"/>
  <c r="AF56" s="1"/>
  <c r="L56" s="1"/>
  <c r="J50" i="15" s="1"/>
  <c r="P31" i="13"/>
  <c r="H32"/>
  <c r="D31" i="17" s="1"/>
  <c r="P55" i="13"/>
  <c r="AF55" s="1"/>
  <c r="L55" s="1"/>
  <c r="J49" i="15" s="1"/>
  <c r="H47" i="13"/>
  <c r="D45" i="17" s="1"/>
  <c r="AE30" i="13"/>
  <c r="K30" s="1"/>
  <c r="AF30"/>
  <c r="L30" s="1"/>
  <c r="S30"/>
  <c r="R30"/>
  <c r="H44" i="15" s="1"/>
  <c r="T30" i="13"/>
  <c r="AE53"/>
  <c r="K53" s="1"/>
  <c r="I42" i="15" s="1"/>
  <c r="AF53" i="13"/>
  <c r="L53" s="1"/>
  <c r="T53"/>
  <c r="R53"/>
  <c r="M6" i="27"/>
  <c r="G6"/>
  <c r="F7"/>
  <c r="G5"/>
  <c r="G3"/>
  <c r="H2"/>
  <c r="H4"/>
  <c r="Q38" i="13"/>
  <c r="AF52"/>
  <c r="L52" s="1"/>
  <c r="AE52"/>
  <c r="K52" s="1"/>
  <c r="T52"/>
  <c r="S52"/>
  <c r="R52"/>
  <c r="K6" i="27"/>
  <c r="J7"/>
  <c r="H3"/>
  <c r="G2"/>
  <c r="G4"/>
  <c r="P33" i="13"/>
  <c r="AF33" s="1"/>
  <c r="L33" s="1"/>
  <c r="J48" i="15" s="1"/>
  <c r="S53" i="13"/>
  <c r="P47"/>
  <c r="L9" i="27"/>
  <c r="E8"/>
  <c r="H6"/>
  <c r="H56" i="13"/>
  <c r="F50" i="15" s="1"/>
  <c r="F47"/>
  <c r="I45"/>
  <c r="BH11" i="13"/>
  <c r="P11" i="22"/>
  <c r="BH10" i="13"/>
  <c r="P10" i="22"/>
  <c r="I44" i="15"/>
  <c r="P50" i="21"/>
  <c r="X35" i="24" s="1"/>
  <c r="BG11" i="13"/>
  <c r="P11" i="21"/>
  <c r="X30" i="24" s="1"/>
  <c r="BG10" i="13"/>
  <c r="P10" i="21"/>
  <c r="X29" i="24" s="1"/>
  <c r="O50" i="21"/>
  <c r="W35" i="24" s="1"/>
  <c r="O11" i="22"/>
  <c r="O11" i="21"/>
  <c r="W30" i="24" s="1"/>
  <c r="O10" i="22"/>
  <c r="O10" i="21"/>
  <c r="W29" i="24" s="1"/>
  <c r="J45" i="15"/>
  <c r="H31" i="13"/>
  <c r="D30" i="17" s="1"/>
  <c r="D42" i="15"/>
  <c r="C42"/>
  <c r="D43"/>
  <c r="C43"/>
  <c r="D44"/>
  <c r="C44"/>
  <c r="W29" i="13"/>
  <c r="Y29" s="1"/>
  <c r="AA29"/>
  <c r="E29" s="1"/>
  <c r="W28"/>
  <c r="Y28" s="1"/>
  <c r="AA28"/>
  <c r="E28" s="1"/>
  <c r="E29" i="17"/>
  <c r="E28"/>
  <c r="E52"/>
  <c r="F51"/>
  <c r="E51"/>
  <c r="E27"/>
  <c r="AA4" i="13"/>
  <c r="E4" s="1"/>
  <c r="AA6"/>
  <c r="E6" s="1"/>
  <c r="AA51"/>
  <c r="E51" s="1"/>
  <c r="AA5"/>
  <c r="E5" s="1"/>
  <c r="AA7"/>
  <c r="E7" s="1"/>
  <c r="AA8"/>
  <c r="E8" s="1"/>
  <c r="AA9"/>
  <c r="E9" s="1"/>
  <c r="AA14"/>
  <c r="E14" s="1"/>
  <c r="AA15"/>
  <c r="E15" s="1"/>
  <c r="AA16"/>
  <c r="E16" s="1"/>
  <c r="AA17"/>
  <c r="E17" s="1"/>
  <c r="AA18"/>
  <c r="E18" s="1"/>
  <c r="AA19"/>
  <c r="E19" s="1"/>
  <c r="AA20"/>
  <c r="E20" s="1"/>
  <c r="AA21"/>
  <c r="E21" s="1"/>
  <c r="AA22"/>
  <c r="E22" s="1"/>
  <c r="AA23"/>
  <c r="E23" s="1"/>
  <c r="AA24"/>
  <c r="E24" s="1"/>
  <c r="AA25"/>
  <c r="E25" s="1"/>
  <c r="AA26"/>
  <c r="E26" s="1"/>
  <c r="AA27"/>
  <c r="E27" s="1"/>
  <c r="E37"/>
  <c r="AA38"/>
  <c r="E38" s="1"/>
  <c r="AA39"/>
  <c r="E39" s="1"/>
  <c r="AA40"/>
  <c r="E40" s="1"/>
  <c r="AA41"/>
  <c r="E41" s="1"/>
  <c r="AA42"/>
  <c r="E42" s="1"/>
  <c r="AA43"/>
  <c r="E43" s="1"/>
  <c r="AA44"/>
  <c r="E44" s="1"/>
  <c r="AA45"/>
  <c r="E45" s="1"/>
  <c r="AA46"/>
  <c r="E46" s="1"/>
  <c r="AA54"/>
  <c r="E54" s="1"/>
  <c r="AA48"/>
  <c r="E48" s="1"/>
  <c r="AA49"/>
  <c r="E49" s="1"/>
  <c r="AA3"/>
  <c r="E3" s="1"/>
  <c r="E16" i="17"/>
  <c r="W4" i="13"/>
  <c r="Y4" s="1"/>
  <c r="X4"/>
  <c r="B38" i="15"/>
  <c r="E38"/>
  <c r="B39"/>
  <c r="A39"/>
  <c r="A38"/>
  <c r="B37"/>
  <c r="A37"/>
  <c r="B35"/>
  <c r="E35"/>
  <c r="B36"/>
  <c r="E36"/>
  <c r="A36"/>
  <c r="A35"/>
  <c r="A48" i="17"/>
  <c r="B48"/>
  <c r="C48"/>
  <c r="A50"/>
  <c r="B50"/>
  <c r="A26"/>
  <c r="B26"/>
  <c r="A10"/>
  <c r="B10"/>
  <c r="C10"/>
  <c r="G10"/>
  <c r="A11"/>
  <c r="B11"/>
  <c r="C11"/>
  <c r="G11"/>
  <c r="X51" i="13"/>
  <c r="Z51" s="1"/>
  <c r="G51" s="1"/>
  <c r="E39" i="15" s="1"/>
  <c r="W51" i="13"/>
  <c r="Y51" s="1"/>
  <c r="W8"/>
  <c r="Y8" s="1"/>
  <c r="W14"/>
  <c r="Y14" s="1"/>
  <c r="W20"/>
  <c r="Y20" s="1"/>
  <c r="W22"/>
  <c r="Y22" s="1"/>
  <c r="W16"/>
  <c r="Y16" s="1"/>
  <c r="X3"/>
  <c r="Z3" s="1"/>
  <c r="B34" i="15"/>
  <c r="A34"/>
  <c r="A25" i="17"/>
  <c r="B25"/>
  <c r="G25"/>
  <c r="X26" i="13"/>
  <c r="Z26" s="1"/>
  <c r="A47" i="17"/>
  <c r="B47"/>
  <c r="B33" i="15"/>
  <c r="A33"/>
  <c r="W49" i="13"/>
  <c r="X49"/>
  <c r="Z49" s="1"/>
  <c r="G49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3"/>
  <c r="G34"/>
  <c r="G36"/>
  <c r="G37"/>
  <c r="G38"/>
  <c r="G39"/>
  <c r="G40"/>
  <c r="G41"/>
  <c r="G42"/>
  <c r="G43"/>
  <c r="G44"/>
  <c r="G46"/>
  <c r="G3"/>
  <c r="F33"/>
  <c r="F12"/>
  <c r="X5" i="13"/>
  <c r="Z5" s="1"/>
  <c r="X6"/>
  <c r="Z6" s="1"/>
  <c r="X7"/>
  <c r="Z7" s="1"/>
  <c r="X8"/>
  <c r="Z8" s="1"/>
  <c r="X9"/>
  <c r="Z9" s="1"/>
  <c r="X14"/>
  <c r="Z14" s="1"/>
  <c r="X15"/>
  <c r="Z15" s="1"/>
  <c r="X16"/>
  <c r="Z16" s="1"/>
  <c r="X17"/>
  <c r="Z17" s="1"/>
  <c r="X18"/>
  <c r="Z18" s="1"/>
  <c r="X19"/>
  <c r="Z19" s="1"/>
  <c r="X20"/>
  <c r="Z20" s="1"/>
  <c r="X21"/>
  <c r="Z21" s="1"/>
  <c r="X22"/>
  <c r="Z22" s="1"/>
  <c r="X23"/>
  <c r="Z23" s="1"/>
  <c r="X24"/>
  <c r="Z24" s="1"/>
  <c r="X25"/>
  <c r="Z25" s="1"/>
  <c r="X37"/>
  <c r="Z37" s="1"/>
  <c r="X38"/>
  <c r="Z38" s="1"/>
  <c r="X39"/>
  <c r="Z39" s="1"/>
  <c r="X40"/>
  <c r="Z40" s="1"/>
  <c r="X41"/>
  <c r="Z41" s="1"/>
  <c r="X42"/>
  <c r="Z42" s="1"/>
  <c r="X43"/>
  <c r="Z43" s="1"/>
  <c r="X44"/>
  <c r="Z44" s="1"/>
  <c r="X45"/>
  <c r="Z45" s="1"/>
  <c r="X46"/>
  <c r="Z46" s="1"/>
  <c r="X54"/>
  <c r="Z54" s="1"/>
  <c r="X48"/>
  <c r="Z48" s="1"/>
  <c r="W6"/>
  <c r="Y6" s="1"/>
  <c r="W18"/>
  <c r="Y18" s="1"/>
  <c r="W24"/>
  <c r="Y24" s="1"/>
  <c r="W39"/>
  <c r="Y39" s="1"/>
  <c r="W41"/>
  <c r="Y41" s="1"/>
  <c r="W43"/>
  <c r="Y43" s="1"/>
  <c r="W45"/>
  <c r="Y45" s="1"/>
  <c r="W54"/>
  <c r="Y54" s="1"/>
  <c r="A29" i="15"/>
  <c r="B29"/>
  <c r="B28"/>
  <c r="A28"/>
  <c r="A31"/>
  <c r="B31"/>
  <c r="A46" i="17"/>
  <c r="B46"/>
  <c r="A23"/>
  <c r="B23"/>
  <c r="A24"/>
  <c r="B24"/>
  <c r="A21"/>
  <c r="B21"/>
  <c r="A22"/>
  <c r="B22"/>
  <c r="B27" i="15"/>
  <c r="A27"/>
  <c r="A44" i="17"/>
  <c r="B44"/>
  <c r="A9"/>
  <c r="B9"/>
  <c r="B26" i="15"/>
  <c r="A26"/>
  <c r="A25"/>
  <c r="B25"/>
  <c r="B32"/>
  <c r="A32"/>
  <c r="B43" i="17"/>
  <c r="A43"/>
  <c r="B42"/>
  <c r="A42"/>
  <c r="B41"/>
  <c r="A41"/>
  <c r="B40"/>
  <c r="A40"/>
  <c r="B39"/>
  <c r="A39"/>
  <c r="B38"/>
  <c r="A38"/>
  <c r="B37"/>
  <c r="A37"/>
  <c r="B36"/>
  <c r="A36"/>
  <c r="B34"/>
  <c r="A34"/>
  <c r="A33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D1"/>
  <c r="A2"/>
  <c r="B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 s="1"/>
  <c r="I32" i="7"/>
  <c r="E6" i="11" s="1"/>
  <c r="I33" i="7"/>
  <c r="F6" i="11" s="1"/>
  <c r="I34" i="7"/>
  <c r="G6" i="11" s="1"/>
  <c r="I35" i="7"/>
  <c r="H6" i="11" s="1"/>
  <c r="I36" i="7"/>
  <c r="I6" i="11" s="1"/>
  <c r="I37" i="7"/>
  <c r="J6" i="11" s="1"/>
  <c r="I38" i="7"/>
  <c r="I39"/>
  <c r="I40"/>
  <c r="I12"/>
  <c r="J39"/>
  <c r="J40"/>
  <c r="J13"/>
  <c r="J14"/>
  <c r="J15"/>
  <c r="J16"/>
  <c r="J17"/>
  <c r="J18"/>
  <c r="J19"/>
  <c r="B6" i="12" s="1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 s="1"/>
  <c r="J37" i="7"/>
  <c r="J7" i="11" s="1"/>
  <c r="J38" i="7"/>
  <c r="J12"/>
  <c r="E58"/>
  <c r="F58"/>
  <c r="E59"/>
  <c r="F59"/>
  <c r="E60"/>
  <c r="F60"/>
  <c r="E61"/>
  <c r="F61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 s="1"/>
  <c r="H19" i="7"/>
  <c r="G20"/>
  <c r="C3" i="12" s="1"/>
  <c r="H20" i="7"/>
  <c r="G21"/>
  <c r="H21"/>
  <c r="G22"/>
  <c r="E3" i="12" s="1"/>
  <c r="H22" i="7"/>
  <c r="E4" i="12" s="1"/>
  <c r="G23" i="7"/>
  <c r="F3" i="12" s="1"/>
  <c r="H23" i="7"/>
  <c r="F4" i="12" s="1"/>
  <c r="G24" i="7"/>
  <c r="H24"/>
  <c r="G25"/>
  <c r="H25"/>
  <c r="G26"/>
  <c r="H26"/>
  <c r="G27"/>
  <c r="H27"/>
  <c r="G28"/>
  <c r="H28"/>
  <c r="G29"/>
  <c r="B4" i="11" s="1"/>
  <c r="H29" i="7"/>
  <c r="B5" i="11" s="1"/>
  <c r="G30" i="7"/>
  <c r="C4" i="11" s="1"/>
  <c r="H30" i="7"/>
  <c r="C5" i="11" s="1"/>
  <c r="G31" i="7"/>
  <c r="D4" i="11" s="1"/>
  <c r="H31" i="7"/>
  <c r="D5" i="11" s="1"/>
  <c r="G32" i="7"/>
  <c r="E4" i="11" s="1"/>
  <c r="H32" i="7"/>
  <c r="E5" i="11" s="1"/>
  <c r="G33" i="7"/>
  <c r="F4" i="11" s="1"/>
  <c r="H33" i="7"/>
  <c r="F5" i="11" s="1"/>
  <c r="G34" i="7"/>
  <c r="G4" i="11" s="1"/>
  <c r="H34" i="7"/>
  <c r="G5" i="11" s="1"/>
  <c r="G35" i="7"/>
  <c r="H4" i="11" s="1"/>
  <c r="H35" i="7"/>
  <c r="H5" i="11" s="1"/>
  <c r="G36" i="7"/>
  <c r="I4" i="11" s="1"/>
  <c r="H36" i="7"/>
  <c r="I5" i="11" s="1"/>
  <c r="G37" i="7"/>
  <c r="J4" i="11" s="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 s="1"/>
  <c r="C78"/>
  <c r="D78"/>
  <c r="C79"/>
  <c r="D79"/>
  <c r="C80"/>
  <c r="D80"/>
  <c r="C81"/>
  <c r="D81"/>
  <c r="E81" s="1"/>
  <c r="C82"/>
  <c r="D82"/>
  <c r="C83"/>
  <c r="D83"/>
  <c r="C84"/>
  <c r="D84"/>
  <c r="C85"/>
  <c r="D85"/>
  <c r="C86"/>
  <c r="D86"/>
  <c r="C87"/>
  <c r="D87"/>
  <c r="C88"/>
  <c r="D88"/>
  <c r="C89"/>
  <c r="D89"/>
  <c r="E89"/>
  <c r="C90"/>
  <c r="D90"/>
  <c r="E90" s="1"/>
  <c r="C91"/>
  <c r="D91"/>
  <c r="E91" s="1"/>
  <c r="C92"/>
  <c r="D92"/>
  <c r="C93"/>
  <c r="D93"/>
  <c r="E93" s="1"/>
  <c r="C94"/>
  <c r="D94"/>
  <c r="C95"/>
  <c r="D95"/>
  <c r="C96"/>
  <c r="D96"/>
  <c r="C97"/>
  <c r="D97"/>
  <c r="E97" s="1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E109"/>
  <c r="C110"/>
  <c r="D110"/>
  <c r="E110" s="1"/>
  <c r="C111"/>
  <c r="D111"/>
  <c r="E111" s="1"/>
  <c r="C112"/>
  <c r="D112"/>
  <c r="C113"/>
  <c r="D113"/>
  <c r="E113" s="1"/>
  <c r="C114"/>
  <c r="D114"/>
  <c r="C115"/>
  <c r="D115"/>
  <c r="C116"/>
  <c r="D116"/>
  <c r="C117"/>
  <c r="D117"/>
  <c r="C118"/>
  <c r="D118"/>
  <c r="C119"/>
  <c r="D119"/>
  <c r="C120"/>
  <c r="D120"/>
  <c r="C121"/>
  <c r="D121"/>
  <c r="E121" s="1"/>
  <c r="C122"/>
  <c r="D122"/>
  <c r="C123"/>
  <c r="D123"/>
  <c r="C124"/>
  <c r="D124"/>
  <c r="C73"/>
  <c r="D73"/>
  <c r="C2"/>
  <c r="D2"/>
  <c r="C3"/>
  <c r="D3"/>
  <c r="C4"/>
  <c r="D4"/>
  <c r="C5"/>
  <c r="D5"/>
  <c r="E5"/>
  <c r="C6"/>
  <c r="D6"/>
  <c r="E6" s="1"/>
  <c r="C7"/>
  <c r="D7"/>
  <c r="E7" s="1"/>
  <c r="C8"/>
  <c r="D8"/>
  <c r="C9"/>
  <c r="D9"/>
  <c r="E9" s="1"/>
  <c r="C10"/>
  <c r="D10"/>
  <c r="C11"/>
  <c r="D11"/>
  <c r="C12"/>
  <c r="D12"/>
  <c r="C13"/>
  <c r="D13"/>
  <c r="E13" s="1"/>
  <c r="C14"/>
  <c r="D14"/>
  <c r="C15"/>
  <c r="D15"/>
  <c r="C16"/>
  <c r="D16"/>
  <c r="D18"/>
  <c r="C17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 s="1"/>
  <c r="C20"/>
  <c r="E20" s="1"/>
  <c r="C21"/>
  <c r="E21" s="1"/>
  <c r="C22"/>
  <c r="C23"/>
  <c r="E23" s="1"/>
  <c r="C24"/>
  <c r="C25"/>
  <c r="E25" s="1"/>
  <c r="C26"/>
  <c r="C27"/>
  <c r="E27" s="1"/>
  <c r="C28"/>
  <c r="C29"/>
  <c r="E29" s="1"/>
  <c r="C30"/>
  <c r="C31"/>
  <c r="E31" s="1"/>
  <c r="C32"/>
  <c r="C33"/>
  <c r="E33" s="1"/>
  <c r="C34"/>
  <c r="C35"/>
  <c r="E35" s="1"/>
  <c r="C36"/>
  <c r="C37"/>
  <c r="E37" s="1"/>
  <c r="C38"/>
  <c r="C39"/>
  <c r="E39" s="1"/>
  <c r="C40"/>
  <c r="C41"/>
  <c r="E41" s="1"/>
  <c r="C42"/>
  <c r="C43"/>
  <c r="E43" s="1"/>
  <c r="C44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C72"/>
  <c r="E72" s="1"/>
  <c r="E49"/>
  <c r="E18"/>
  <c r="E34"/>
  <c r="B4" i="12"/>
  <c r="D3"/>
  <c r="D6"/>
  <c r="E6"/>
  <c r="C6"/>
  <c r="B5"/>
  <c r="D4"/>
  <c r="C4"/>
  <c r="E5"/>
  <c r="F9" i="26" l="1"/>
  <c r="C9"/>
  <c r="B10" s="1"/>
  <c r="E9"/>
  <c r="D9"/>
  <c r="A9"/>
  <c r="G8"/>
  <c r="F30" i="15"/>
  <c r="H55" i="13"/>
  <c r="T38"/>
  <c r="D49" i="17"/>
  <c r="P30" i="13"/>
  <c r="H33"/>
  <c r="F48" i="15" s="1"/>
  <c r="P52" i="13"/>
  <c r="AE49"/>
  <c r="K49" s="1"/>
  <c r="T49"/>
  <c r="R49"/>
  <c r="S49"/>
  <c r="AF54"/>
  <c r="L54" s="1"/>
  <c r="AE54"/>
  <c r="K54" s="1"/>
  <c r="T54"/>
  <c r="S54"/>
  <c r="R54"/>
  <c r="AE45"/>
  <c r="K45" s="1"/>
  <c r="I24" i="15" s="1"/>
  <c r="T45" i="13"/>
  <c r="R45"/>
  <c r="H24" i="15" s="1"/>
  <c r="S45" i="13"/>
  <c r="AF43"/>
  <c r="L43" s="1"/>
  <c r="AE43"/>
  <c r="K43" s="1"/>
  <c r="T43"/>
  <c r="S43"/>
  <c r="R43"/>
  <c r="AE41"/>
  <c r="K41" s="1"/>
  <c r="R41"/>
  <c r="H20" i="15" s="1"/>
  <c r="T41" i="13"/>
  <c r="S41"/>
  <c r="AE39"/>
  <c r="K39" s="1"/>
  <c r="R39"/>
  <c r="T39"/>
  <c r="S39"/>
  <c r="T37"/>
  <c r="R37"/>
  <c r="S37"/>
  <c r="AE26"/>
  <c r="K26" s="1"/>
  <c r="I34" i="15" s="1"/>
  <c r="AF26" i="13"/>
  <c r="L26" s="1"/>
  <c r="T26"/>
  <c r="S26"/>
  <c r="R26"/>
  <c r="AE24"/>
  <c r="K24" s="1"/>
  <c r="AF24"/>
  <c r="L24" s="1"/>
  <c r="S24"/>
  <c r="R24"/>
  <c r="T24"/>
  <c r="S22"/>
  <c r="R22"/>
  <c r="T22"/>
  <c r="AE20"/>
  <c r="K20" s="1"/>
  <c r="AF20"/>
  <c r="L20" s="1"/>
  <c r="T20"/>
  <c r="S20"/>
  <c r="R20"/>
  <c r="AE18"/>
  <c r="K18" s="1"/>
  <c r="I12" i="15" s="1"/>
  <c r="S18" i="13"/>
  <c r="R18"/>
  <c r="T18"/>
  <c r="AE16"/>
  <c r="K16" s="1"/>
  <c r="R16"/>
  <c r="T16"/>
  <c r="S16"/>
  <c r="P16" s="1"/>
  <c r="AF16" s="1"/>
  <c r="L16" s="1"/>
  <c r="T14"/>
  <c r="S14"/>
  <c r="R14"/>
  <c r="AE8"/>
  <c r="K8" s="1"/>
  <c r="AF8"/>
  <c r="L8" s="1"/>
  <c r="S8"/>
  <c r="T8"/>
  <c r="R8"/>
  <c r="P8" s="1"/>
  <c r="AE5"/>
  <c r="K5" s="1"/>
  <c r="AF5"/>
  <c r="L5" s="1"/>
  <c r="S5"/>
  <c r="R5"/>
  <c r="T5"/>
  <c r="AE6"/>
  <c r="K6" s="1"/>
  <c r="AF6"/>
  <c r="L6" s="1"/>
  <c r="S6"/>
  <c r="R6"/>
  <c r="T6"/>
  <c r="AE28"/>
  <c r="K28" s="1"/>
  <c r="AF28"/>
  <c r="L28" s="1"/>
  <c r="T28"/>
  <c r="S28"/>
  <c r="R28"/>
  <c r="H40" i="15" s="1"/>
  <c r="AE29" i="13"/>
  <c r="K29" s="1"/>
  <c r="AF29"/>
  <c r="L29" s="1"/>
  <c r="T29"/>
  <c r="S29"/>
  <c r="R29"/>
  <c r="I5" i="27"/>
  <c r="K7"/>
  <c r="F8"/>
  <c r="G7"/>
  <c r="I4"/>
  <c r="E17" i="4"/>
  <c r="E15"/>
  <c r="E14"/>
  <c r="E73"/>
  <c r="E123"/>
  <c r="E122"/>
  <c r="E105"/>
  <c r="E103"/>
  <c r="E102"/>
  <c r="E100"/>
  <c r="E98"/>
  <c r="E85"/>
  <c r="E83"/>
  <c r="E82"/>
  <c r="S38" i="13"/>
  <c r="P53"/>
  <c r="H42" i="15"/>
  <c r="AE3" i="13"/>
  <c r="K3" s="1"/>
  <c r="R3"/>
  <c r="H2" i="15" s="1"/>
  <c r="T3" i="13"/>
  <c r="S3"/>
  <c r="P3" s="1"/>
  <c r="AE48"/>
  <c r="K48" s="1"/>
  <c r="AF48"/>
  <c r="L48" s="1"/>
  <c r="S48"/>
  <c r="R48"/>
  <c r="T48"/>
  <c r="AE46"/>
  <c r="K46" s="1"/>
  <c r="I27" i="15" s="1"/>
  <c r="AF46" i="13"/>
  <c r="L46" s="1"/>
  <c r="R46"/>
  <c r="T46"/>
  <c r="S46"/>
  <c r="P46" s="1"/>
  <c r="AE44"/>
  <c r="K44" s="1"/>
  <c r="S44"/>
  <c r="R44"/>
  <c r="T44"/>
  <c r="AE42"/>
  <c r="K42" s="1"/>
  <c r="I21" i="15" s="1"/>
  <c r="R42" i="13"/>
  <c r="S42"/>
  <c r="T42"/>
  <c r="AE40"/>
  <c r="K40" s="1"/>
  <c r="S40"/>
  <c r="R40"/>
  <c r="H19" i="15" s="1"/>
  <c r="T40" i="13"/>
  <c r="AE27"/>
  <c r="K27" s="1"/>
  <c r="T27"/>
  <c r="S27"/>
  <c r="R27"/>
  <c r="AF25"/>
  <c r="L25" s="1"/>
  <c r="AE25"/>
  <c r="K25" s="1"/>
  <c r="T25"/>
  <c r="S25"/>
  <c r="R25"/>
  <c r="H29" i="15" s="1"/>
  <c r="AF23" i="13"/>
  <c r="L23" s="1"/>
  <c r="AE23"/>
  <c r="K23" s="1"/>
  <c r="R23"/>
  <c r="H25" i="15" s="1"/>
  <c r="T23" i="13"/>
  <c r="S23"/>
  <c r="P23" s="1"/>
  <c r="AE21"/>
  <c r="K21" s="1"/>
  <c r="I15" i="15" s="1"/>
  <c r="S21" i="13"/>
  <c r="R21"/>
  <c r="T21"/>
  <c r="AE19"/>
  <c r="K19" s="1"/>
  <c r="AF19"/>
  <c r="L19" s="1"/>
  <c r="R19"/>
  <c r="T19"/>
  <c r="S19"/>
  <c r="P19" s="1"/>
  <c r="S17"/>
  <c r="R17"/>
  <c r="T17"/>
  <c r="AE17"/>
  <c r="K17" s="1"/>
  <c r="I11" i="15" s="1"/>
  <c r="AE15" i="13"/>
  <c r="K15" s="1"/>
  <c r="I9" i="15" s="1"/>
  <c r="AF15" i="13"/>
  <c r="L15" s="1"/>
  <c r="T15"/>
  <c r="S15"/>
  <c r="R15"/>
  <c r="H9" i="15" s="1"/>
  <c r="AE9" i="13"/>
  <c r="K9" s="1"/>
  <c r="I26" i="15" s="1"/>
  <c r="AF9" i="13"/>
  <c r="L9" s="1"/>
  <c r="T9"/>
  <c r="S9"/>
  <c r="R9"/>
  <c r="AE7"/>
  <c r="K7" s="1"/>
  <c r="I6" i="15" s="1"/>
  <c r="AF7" i="13"/>
  <c r="L7" s="1"/>
  <c r="T7"/>
  <c r="S7"/>
  <c r="R7"/>
  <c r="H6" i="15" s="1"/>
  <c r="AE51" i="13"/>
  <c r="K51" s="1"/>
  <c r="AF51"/>
  <c r="L51" s="1"/>
  <c r="T51"/>
  <c r="R51"/>
  <c r="S51"/>
  <c r="AE4"/>
  <c r="K4" s="1"/>
  <c r="I3" i="15" s="1"/>
  <c r="AF4" i="13"/>
  <c r="L4" s="1"/>
  <c r="S4"/>
  <c r="R4"/>
  <c r="H3" i="15" s="1"/>
  <c r="T4" i="13"/>
  <c r="M7" i="27"/>
  <c r="J8"/>
  <c r="I3"/>
  <c r="I2"/>
  <c r="AE38" i="13"/>
  <c r="K38" s="1"/>
  <c r="R38"/>
  <c r="H17" i="15" s="1"/>
  <c r="L10" i="27"/>
  <c r="E9"/>
  <c r="H7"/>
  <c r="H33" i="15"/>
  <c r="H22"/>
  <c r="H18"/>
  <c r="H34"/>
  <c r="H28"/>
  <c r="H32"/>
  <c r="H14"/>
  <c r="H12"/>
  <c r="H10"/>
  <c r="H7"/>
  <c r="H4"/>
  <c r="H5"/>
  <c r="H41"/>
  <c r="H27"/>
  <c r="H23"/>
  <c r="H37"/>
  <c r="H15"/>
  <c r="H13"/>
  <c r="H11"/>
  <c r="H8"/>
  <c r="H21"/>
  <c r="H26"/>
  <c r="I33"/>
  <c r="I20"/>
  <c r="I18"/>
  <c r="I14"/>
  <c r="I41"/>
  <c r="BJ10" i="13"/>
  <c r="Q10" i="22"/>
  <c r="BJ11" i="13"/>
  <c r="Q11" i="22"/>
  <c r="H31" i="15"/>
  <c r="I31"/>
  <c r="I39"/>
  <c r="BI10" i="13"/>
  <c r="BK10" s="1"/>
  <c r="BM10" s="1"/>
  <c r="N10" s="1"/>
  <c r="J10" s="1"/>
  <c r="Q10" i="21"/>
  <c r="Y29" i="24" s="1"/>
  <c r="BI11" i="13"/>
  <c r="BK11" s="1"/>
  <c r="BM11" s="1"/>
  <c r="N11" s="1"/>
  <c r="J11" s="1"/>
  <c r="Q11" i="21"/>
  <c r="Y30" i="24" s="1"/>
  <c r="Q50" i="21"/>
  <c r="Y35" i="24" s="1"/>
  <c r="E44" i="4"/>
  <c r="E40"/>
  <c r="E38"/>
  <c r="E36"/>
  <c r="E32"/>
  <c r="E30"/>
  <c r="E28"/>
  <c r="E24"/>
  <c r="E22"/>
  <c r="E11"/>
  <c r="E10"/>
  <c r="E3"/>
  <c r="E2"/>
  <c r="E119"/>
  <c r="E118"/>
  <c r="E116"/>
  <c r="E114"/>
  <c r="E107"/>
  <c r="E106"/>
  <c r="E95"/>
  <c r="E94"/>
  <c r="E87"/>
  <c r="E86"/>
  <c r="E79"/>
  <c r="E78"/>
  <c r="J42" i="15"/>
  <c r="H53" i="13"/>
  <c r="D52" i="17" s="1"/>
  <c r="J44" i="15"/>
  <c r="H30" i="13"/>
  <c r="F44" i="15" s="1"/>
  <c r="I2"/>
  <c r="I23"/>
  <c r="I19"/>
  <c r="I37"/>
  <c r="I29"/>
  <c r="I25"/>
  <c r="I13"/>
  <c r="D39"/>
  <c r="D32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I22" i="15"/>
  <c r="I28"/>
  <c r="I10"/>
  <c r="I7"/>
  <c r="I4"/>
  <c r="I5"/>
  <c r="I40"/>
  <c r="C46"/>
  <c r="G46"/>
  <c r="D41"/>
  <c r="C41"/>
  <c r="D40"/>
  <c r="C40"/>
  <c r="D37"/>
  <c r="D38"/>
  <c r="D46"/>
  <c r="D36"/>
  <c r="D35"/>
  <c r="C33"/>
  <c r="D3"/>
  <c r="C39"/>
  <c r="F9" i="17"/>
  <c r="F7"/>
  <c r="F5"/>
  <c r="G8" i="15"/>
  <c r="F19" i="17"/>
  <c r="E26"/>
  <c r="F26"/>
  <c r="F23"/>
  <c r="E34"/>
  <c r="E41"/>
  <c r="E39"/>
  <c r="Z4" i="13"/>
  <c r="G4" s="1"/>
  <c r="Y49"/>
  <c r="E50" i="17"/>
  <c r="F50"/>
  <c r="E37"/>
  <c r="E15"/>
  <c r="E42"/>
  <c r="C50"/>
  <c r="E19"/>
  <c r="G12" i="15"/>
  <c r="G37"/>
  <c r="G39"/>
  <c r="W38" i="13"/>
  <c r="W26"/>
  <c r="G54"/>
  <c r="C53" i="17" s="1"/>
  <c r="G24" i="13"/>
  <c r="C23" i="17" s="1"/>
  <c r="W3" i="13"/>
  <c r="W37"/>
  <c r="W27"/>
  <c r="C37" i="15" s="1"/>
  <c r="W25" i="13"/>
  <c r="W23"/>
  <c r="W21"/>
  <c r="W19"/>
  <c r="W17"/>
  <c r="W15"/>
  <c r="W9"/>
  <c r="W7"/>
  <c r="W5"/>
  <c r="W48"/>
  <c r="W46"/>
  <c r="W44"/>
  <c r="W42"/>
  <c r="W40"/>
  <c r="X27"/>
  <c r="Z27" s="1"/>
  <c r="G27" i="15"/>
  <c r="G39" i="13"/>
  <c r="E18" i="15" s="1"/>
  <c r="G18" i="13"/>
  <c r="C17" i="17" s="1"/>
  <c r="G16" i="13"/>
  <c r="C15" i="17" s="1"/>
  <c r="G14" i="13"/>
  <c r="C13" i="17" s="1"/>
  <c r="F17"/>
  <c r="F15"/>
  <c r="F13"/>
  <c r="F8"/>
  <c r="F6"/>
  <c r="F4"/>
  <c r="F20"/>
  <c r="F22"/>
  <c r="F24"/>
  <c r="F46"/>
  <c r="F44"/>
  <c r="F42"/>
  <c r="F40"/>
  <c r="F38"/>
  <c r="F36"/>
  <c r="F47"/>
  <c r="F25"/>
  <c r="F16"/>
  <c r="F14"/>
  <c r="F18"/>
  <c r="F21"/>
  <c r="F43"/>
  <c r="F41"/>
  <c r="F39"/>
  <c r="F37"/>
  <c r="F34"/>
  <c r="E25"/>
  <c r="G34" i="15"/>
  <c r="G20" i="13"/>
  <c r="C19" i="17" s="1"/>
  <c r="G33" i="15"/>
  <c r="G24"/>
  <c r="G45" i="13"/>
  <c r="E24" i="15" s="1"/>
  <c r="G43" i="13"/>
  <c r="E22" i="15" s="1"/>
  <c r="G41" i="13"/>
  <c r="C39" i="17" s="1"/>
  <c r="G22" i="13"/>
  <c r="E32" i="15" s="1"/>
  <c r="G8" i="13"/>
  <c r="E47" i="17"/>
  <c r="G6" i="13"/>
  <c r="E5" i="15" s="1"/>
  <c r="E40" i="17"/>
  <c r="G21" i="15"/>
  <c r="E36" i="17"/>
  <c r="E21"/>
  <c r="G32" i="15"/>
  <c r="E8" i="17"/>
  <c r="D10" i="15"/>
  <c r="G4"/>
  <c r="G20"/>
  <c r="E5" i="17"/>
  <c r="G28" i="15"/>
  <c r="G13"/>
  <c r="E18" i="17"/>
  <c r="G17" i="15"/>
  <c r="G23"/>
  <c r="E17" i="17"/>
  <c r="G22" i="15"/>
  <c r="G11"/>
  <c r="G29"/>
  <c r="E24" i="17"/>
  <c r="E13"/>
  <c r="G2" i="15"/>
  <c r="E3" i="17"/>
  <c r="E4"/>
  <c r="G3" i="15"/>
  <c r="E7" i="17"/>
  <c r="G6" i="15"/>
  <c r="G18"/>
  <c r="G16"/>
  <c r="G14"/>
  <c r="G10"/>
  <c r="G7"/>
  <c r="F3" i="17"/>
  <c r="E6"/>
  <c r="G5" i="15"/>
  <c r="E44" i="17"/>
  <c r="A10" i="26" l="1"/>
  <c r="H9"/>
  <c r="G9"/>
  <c r="F10"/>
  <c r="D10"/>
  <c r="E10"/>
  <c r="C10"/>
  <c r="B11" s="1"/>
  <c r="P17" i="13"/>
  <c r="AF17" s="1"/>
  <c r="L17" s="1"/>
  <c r="P21"/>
  <c r="AF21" s="1"/>
  <c r="L21" s="1"/>
  <c r="H21" s="1"/>
  <c r="P37"/>
  <c r="AF37" s="1"/>
  <c r="L37" s="1"/>
  <c r="F49" i="15"/>
  <c r="D35" i="17"/>
  <c r="P38" i="13"/>
  <c r="AF38" s="1"/>
  <c r="L38" s="1"/>
  <c r="H16" i="15"/>
  <c r="P44" i="13"/>
  <c r="AF44" s="1"/>
  <c r="L44" s="1"/>
  <c r="J23" i="15" s="1"/>
  <c r="P14" i="13"/>
  <c r="AF14" s="1"/>
  <c r="L14" s="1"/>
  <c r="P51"/>
  <c r="P9"/>
  <c r="P25"/>
  <c r="P29"/>
  <c r="P6"/>
  <c r="P5"/>
  <c r="P18"/>
  <c r="AF18" s="1"/>
  <c r="L18" s="1"/>
  <c r="H18" s="1"/>
  <c r="P43"/>
  <c r="F9" i="27"/>
  <c r="J9"/>
  <c r="M8"/>
  <c r="AE56" i="13"/>
  <c r="K56" s="1"/>
  <c r="I50" i="15" s="1"/>
  <c r="AE55" i="13"/>
  <c r="K55" s="1"/>
  <c r="I49" i="15" s="1"/>
  <c r="AE14" i="13"/>
  <c r="K14" s="1"/>
  <c r="I8" i="15" s="1"/>
  <c r="P22" i="13"/>
  <c r="AF22" s="1"/>
  <c r="L22" s="1"/>
  <c r="P49"/>
  <c r="AF49" s="1"/>
  <c r="L49" s="1"/>
  <c r="J33" i="15" s="1"/>
  <c r="K8" i="27"/>
  <c r="I6"/>
  <c r="G8"/>
  <c r="C37" i="17"/>
  <c r="H39" i="15"/>
  <c r="P4" i="13"/>
  <c r="P7"/>
  <c r="P15"/>
  <c r="P27"/>
  <c r="AF27" s="1"/>
  <c r="L27" s="1"/>
  <c r="J37" i="15" s="1"/>
  <c r="P40" i="13"/>
  <c r="AF40" s="1"/>
  <c r="L40" s="1"/>
  <c r="P42"/>
  <c r="AF42" s="1"/>
  <c r="L42" s="1"/>
  <c r="J21" i="15" s="1"/>
  <c r="P48" i="13"/>
  <c r="AF3"/>
  <c r="L3" s="1"/>
  <c r="H3" s="1"/>
  <c r="D3" i="17" s="1"/>
  <c r="P28" i="13"/>
  <c r="P20"/>
  <c r="AE22"/>
  <c r="K22" s="1"/>
  <c r="I32" i="15" s="1"/>
  <c r="P24" i="13"/>
  <c r="P26"/>
  <c r="AE37"/>
  <c r="K37" s="1"/>
  <c r="I16" i="15" s="1"/>
  <c r="P39" i="13"/>
  <c r="AF39" s="1"/>
  <c r="L39" s="1"/>
  <c r="H39" s="1"/>
  <c r="P41"/>
  <c r="AF41" s="1"/>
  <c r="L41" s="1"/>
  <c r="J20" i="15" s="1"/>
  <c r="P45" i="13"/>
  <c r="AF45" s="1"/>
  <c r="L45" s="1"/>
  <c r="H45" s="1"/>
  <c r="P54"/>
  <c r="H9" i="27"/>
  <c r="L11"/>
  <c r="E10"/>
  <c r="H8"/>
  <c r="Q50" i="13"/>
  <c r="I50"/>
  <c r="T11" i="21"/>
  <c r="AB30" i="24" s="1"/>
  <c r="T10" i="21"/>
  <c r="AB29" i="24" s="1"/>
  <c r="E28" i="15"/>
  <c r="I17"/>
  <c r="D29" i="17"/>
  <c r="F42" i="15"/>
  <c r="R11" i="22"/>
  <c r="BL11" i="13"/>
  <c r="R10" i="22"/>
  <c r="BL10" i="13"/>
  <c r="S11" i="21"/>
  <c r="I11" i="13"/>
  <c r="I10"/>
  <c r="S10" i="21"/>
  <c r="R11"/>
  <c r="Z30" i="24" s="1"/>
  <c r="R10" i="21"/>
  <c r="Z29" i="24" s="1"/>
  <c r="H43" i="15"/>
  <c r="I43"/>
  <c r="J41"/>
  <c r="H29" i="13"/>
  <c r="J40" i="15"/>
  <c r="H28" i="13"/>
  <c r="J4" i="15"/>
  <c r="H5" i="13"/>
  <c r="J28" i="15"/>
  <c r="H24" i="13"/>
  <c r="J34" i="15"/>
  <c r="H26" i="13"/>
  <c r="J18" i="15"/>
  <c r="H43" i="13"/>
  <c r="J22" i="15"/>
  <c r="H54" i="13"/>
  <c r="J46" i="15"/>
  <c r="J6"/>
  <c r="H7" i="13"/>
  <c r="J26" i="15"/>
  <c r="H9" i="13"/>
  <c r="J9" i="15"/>
  <c r="H15" i="13"/>
  <c r="J11" i="15"/>
  <c r="H17" i="13"/>
  <c r="J13" i="15"/>
  <c r="H19" i="13"/>
  <c r="J15" i="15"/>
  <c r="J17"/>
  <c r="H38" i="13"/>
  <c r="J19" i="15"/>
  <c r="H40" i="13"/>
  <c r="H44"/>
  <c r="J5" i="15"/>
  <c r="H6" i="13"/>
  <c r="J7" i="15"/>
  <c r="H8" i="13"/>
  <c r="J8" i="15"/>
  <c r="H14" i="13"/>
  <c r="J10" i="15"/>
  <c r="H16" i="13"/>
  <c r="J12" i="15"/>
  <c r="J14"/>
  <c r="H20" i="13"/>
  <c r="J32" i="15"/>
  <c r="H22" i="13"/>
  <c r="J16" i="15"/>
  <c r="H37" i="13"/>
  <c r="J24" i="15"/>
  <c r="I46"/>
  <c r="H46"/>
  <c r="J3"/>
  <c r="H4" i="13"/>
  <c r="J39" i="15"/>
  <c r="H51" i="13"/>
  <c r="F39" i="15" s="1"/>
  <c r="J25"/>
  <c r="H23" i="13"/>
  <c r="J29" i="15"/>
  <c r="H25" i="13"/>
  <c r="H27"/>
  <c r="D26" i="17" s="1"/>
  <c r="J27" i="15"/>
  <c r="H46" i="13"/>
  <c r="J31" i="15"/>
  <c r="H48" i="13"/>
  <c r="E46" i="15"/>
  <c r="D4"/>
  <c r="C8" i="17"/>
  <c r="E7" i="15"/>
  <c r="C6" i="17"/>
  <c r="E20" i="15"/>
  <c r="C43" i="17"/>
  <c r="E8" i="15"/>
  <c r="E10"/>
  <c r="D8"/>
  <c r="D32"/>
  <c r="D28"/>
  <c r="D34"/>
  <c r="D17"/>
  <c r="D27"/>
  <c r="D31"/>
  <c r="D2"/>
  <c r="D26"/>
  <c r="D9"/>
  <c r="D25"/>
  <c r="D29"/>
  <c r="D16"/>
  <c r="D33"/>
  <c r="C21" i="17"/>
  <c r="C41"/>
  <c r="E14" i="15"/>
  <c r="E12"/>
  <c r="Y40" i="13"/>
  <c r="G40" s="1"/>
  <c r="Y42"/>
  <c r="Y44"/>
  <c r="C27" i="15"/>
  <c r="C31"/>
  <c r="Y5" i="13"/>
  <c r="Y7"/>
  <c r="G7" s="1"/>
  <c r="C26" i="15"/>
  <c r="Y15" i="13"/>
  <c r="Y17"/>
  <c r="Y19"/>
  <c r="G19" s="1"/>
  <c r="Y21"/>
  <c r="Y23"/>
  <c r="Y25"/>
  <c r="Y37"/>
  <c r="G37" s="1"/>
  <c r="C2" i="15"/>
  <c r="Y26" i="13"/>
  <c r="Y38"/>
  <c r="C3" i="15"/>
  <c r="C8"/>
  <c r="C10"/>
  <c r="C12"/>
  <c r="C14"/>
  <c r="C32"/>
  <c r="C28"/>
  <c r="C18"/>
  <c r="C20"/>
  <c r="C22"/>
  <c r="C24"/>
  <c r="C5"/>
  <c r="C7"/>
  <c r="C47" i="17"/>
  <c r="E33" i="15"/>
  <c r="E3"/>
  <c r="C4" i="17"/>
  <c r="Y46" i="13"/>
  <c r="G46" s="1"/>
  <c r="Y48"/>
  <c r="G48" s="1"/>
  <c r="Y9"/>
  <c r="G9" s="1"/>
  <c r="Y27"/>
  <c r="G27" s="1"/>
  <c r="Y3"/>
  <c r="G3" s="1"/>
  <c r="G9" i="15"/>
  <c r="E14" i="17"/>
  <c r="G15" i="15"/>
  <c r="E20" i="17"/>
  <c r="G26" i="15"/>
  <c r="E22" i="17"/>
  <c r="G25" i="15"/>
  <c r="D18"/>
  <c r="E9" i="17"/>
  <c r="G42" i="13"/>
  <c r="G5"/>
  <c r="G17"/>
  <c r="G21"/>
  <c r="G25"/>
  <c r="G38"/>
  <c r="G44"/>
  <c r="G15"/>
  <c r="G23"/>
  <c r="E23" i="17"/>
  <c r="E43"/>
  <c r="G31" i="15"/>
  <c r="E46" i="17"/>
  <c r="G19" i="15"/>
  <c r="E38" i="17"/>
  <c r="D5" i="15"/>
  <c r="Q10" i="13" l="1"/>
  <c r="AA29" i="24"/>
  <c r="Q11" i="13"/>
  <c r="AA30" i="24"/>
  <c r="F11" i="26"/>
  <c r="C11"/>
  <c r="B12" s="1"/>
  <c r="E11"/>
  <c r="D11"/>
  <c r="A11"/>
  <c r="G10"/>
  <c r="H10"/>
  <c r="H49" i="13"/>
  <c r="F33" i="15" s="1"/>
  <c r="H41" i="13"/>
  <c r="H42"/>
  <c r="F21" i="15" s="1"/>
  <c r="J2"/>
  <c r="J10" i="27"/>
  <c r="G9"/>
  <c r="K9"/>
  <c r="F10"/>
  <c r="M9"/>
  <c r="I7"/>
  <c r="L12"/>
  <c r="E11"/>
  <c r="D53" i="17"/>
  <c r="S10" i="22"/>
  <c r="BN10" i="13"/>
  <c r="S11" i="22"/>
  <c r="BN11" i="13"/>
  <c r="F2" i="15"/>
  <c r="G26" i="13"/>
  <c r="D50" i="17"/>
  <c r="F37" i="15"/>
  <c r="F10" i="17"/>
  <c r="F11"/>
  <c r="F48"/>
  <c r="W50" i="13"/>
  <c r="Y50" s="1"/>
  <c r="J43" i="15"/>
  <c r="H52" i="13"/>
  <c r="C3" i="17"/>
  <c r="F31" i="15"/>
  <c r="D46" i="17"/>
  <c r="F27" i="15"/>
  <c r="D44" i="17"/>
  <c r="F29" i="15"/>
  <c r="D24" i="17"/>
  <c r="D22"/>
  <c r="F25" i="15"/>
  <c r="D4" i="17"/>
  <c r="F3" i="15"/>
  <c r="D43" i="17"/>
  <c r="F24" i="15"/>
  <c r="D34" i="17"/>
  <c r="F16" i="15"/>
  <c r="D21" i="17"/>
  <c r="F32" i="15"/>
  <c r="D19" i="17"/>
  <c r="F14" i="15"/>
  <c r="D17" i="17"/>
  <c r="F12" i="15"/>
  <c r="D15" i="17"/>
  <c r="F10" i="15"/>
  <c r="D13" i="17"/>
  <c r="F8" i="15"/>
  <c r="D8" i="17"/>
  <c r="F7" i="15"/>
  <c r="D6" i="17"/>
  <c r="F5" i="15"/>
  <c r="D40" i="17"/>
  <c r="D38"/>
  <c r="F19" i="15"/>
  <c r="D36" i="17"/>
  <c r="F17" i="15"/>
  <c r="F15"/>
  <c r="D20" i="17"/>
  <c r="F13" i="15"/>
  <c r="D18" i="17"/>
  <c r="F11" i="15"/>
  <c r="D16" i="17"/>
  <c r="F9" i="15"/>
  <c r="D14" i="17"/>
  <c r="D9"/>
  <c r="F26" i="15"/>
  <c r="D7" i="17"/>
  <c r="F6" i="15"/>
  <c r="F46"/>
  <c r="F22"/>
  <c r="D41" i="17"/>
  <c r="D42"/>
  <c r="F23" i="15"/>
  <c r="F20"/>
  <c r="D39" i="17"/>
  <c r="D37"/>
  <c r="F18" i="15"/>
  <c r="F34"/>
  <c r="D25" i="17"/>
  <c r="F28" i="15"/>
  <c r="D23" i="17"/>
  <c r="D5"/>
  <c r="F4" i="15"/>
  <c r="D27" i="17"/>
  <c r="F40" i="15"/>
  <c r="D28" i="17"/>
  <c r="F41" i="15"/>
  <c r="C17"/>
  <c r="C34"/>
  <c r="C16"/>
  <c r="C29"/>
  <c r="C25"/>
  <c r="C15"/>
  <c r="C13"/>
  <c r="C11"/>
  <c r="C9"/>
  <c r="C6"/>
  <c r="C4"/>
  <c r="C23"/>
  <c r="C21"/>
  <c r="C19"/>
  <c r="C26" i="17"/>
  <c r="E37" i="15"/>
  <c r="C9" i="17"/>
  <c r="E26" i="15"/>
  <c r="C46" i="17"/>
  <c r="E31" i="15"/>
  <c r="E27"/>
  <c r="C44" i="17"/>
  <c r="E2" i="15"/>
  <c r="D19"/>
  <c r="E25"/>
  <c r="C22" i="17"/>
  <c r="E13" i="15"/>
  <c r="C18" i="17"/>
  <c r="C14"/>
  <c r="E9" i="15"/>
  <c r="C42" i="17"/>
  <c r="E23" i="15"/>
  <c r="C38" i="17"/>
  <c r="E19" i="15"/>
  <c r="E17"/>
  <c r="C36" i="17"/>
  <c r="C24"/>
  <c r="E29" i="15"/>
  <c r="C25" i="17"/>
  <c r="E6" i="15"/>
  <c r="C7" i="17"/>
  <c r="E16" i="15"/>
  <c r="C34" i="17"/>
  <c r="E15" i="15"/>
  <c r="C20" i="17"/>
  <c r="C16"/>
  <c r="E11" i="15"/>
  <c r="E4"/>
  <c r="C5" i="17"/>
  <c r="E21" i="15"/>
  <c r="C40" i="17"/>
  <c r="D11" i="15"/>
  <c r="D6"/>
  <c r="A12" i="26" l="1"/>
  <c r="G11"/>
  <c r="H11"/>
  <c r="F12"/>
  <c r="D12"/>
  <c r="E12"/>
  <c r="C12"/>
  <c r="B13" s="1"/>
  <c r="D47" i="17"/>
  <c r="J11" i="27"/>
  <c r="K10"/>
  <c r="I8"/>
  <c r="I9"/>
  <c r="G10"/>
  <c r="F11"/>
  <c r="M10"/>
  <c r="H11"/>
  <c r="H10"/>
  <c r="L13"/>
  <c r="E12"/>
  <c r="X50" i="13"/>
  <c r="Z50" s="1"/>
  <c r="AA50"/>
  <c r="E50" s="1"/>
  <c r="T11" i="22"/>
  <c r="X11" i="13"/>
  <c r="T10" i="22"/>
  <c r="X10" i="13"/>
  <c r="E34" i="15"/>
  <c r="C38"/>
  <c r="E48" i="17"/>
  <c r="G38" i="15"/>
  <c r="E11" i="17"/>
  <c r="G36" i="15"/>
  <c r="E10" i="17"/>
  <c r="G35" i="15"/>
  <c r="F43"/>
  <c r="D51" i="17"/>
  <c r="D20" i="15"/>
  <c r="D7"/>
  <c r="D12"/>
  <c r="F13" i="26" l="1"/>
  <c r="C13"/>
  <c r="B14" s="1"/>
  <c r="E13"/>
  <c r="D13"/>
  <c r="A13"/>
  <c r="H13" s="1"/>
  <c r="H12"/>
  <c r="G12"/>
  <c r="F12" i="27"/>
  <c r="J12"/>
  <c r="K11"/>
  <c r="AE50" i="13"/>
  <c r="K50" s="1"/>
  <c r="I38" i="15" s="1"/>
  <c r="T50" i="13"/>
  <c r="S50"/>
  <c r="R50"/>
  <c r="H38" i="15" s="1"/>
  <c r="G11" i="27"/>
  <c r="M11"/>
  <c r="L14"/>
  <c r="E13"/>
  <c r="AA10" i="13"/>
  <c r="E10" s="1"/>
  <c r="W10"/>
  <c r="AA11"/>
  <c r="E11" s="1"/>
  <c r="W11"/>
  <c r="D21" i="15"/>
  <c r="D13"/>
  <c r="A14" i="26" l="1"/>
  <c r="G13"/>
  <c r="F14"/>
  <c r="D14"/>
  <c r="E14"/>
  <c r="C14"/>
  <c r="B15" s="1"/>
  <c r="AE11" i="13"/>
  <c r="K11" s="1"/>
  <c r="R11"/>
  <c r="T11"/>
  <c r="S11"/>
  <c r="AE10"/>
  <c r="K10" s="1"/>
  <c r="I35" i="15" s="1"/>
  <c r="T10" i="13"/>
  <c r="S10"/>
  <c r="R10"/>
  <c r="H35" i="15" s="1"/>
  <c r="K12" i="27"/>
  <c r="G12"/>
  <c r="I10"/>
  <c r="I11"/>
  <c r="J13"/>
  <c r="P50" i="13"/>
  <c r="AF50" s="1"/>
  <c r="L50" s="1"/>
  <c r="M12" i="27"/>
  <c r="F13"/>
  <c r="L15"/>
  <c r="E14"/>
  <c r="H12"/>
  <c r="I36" i="15"/>
  <c r="H36"/>
  <c r="C36"/>
  <c r="C35"/>
  <c r="D22"/>
  <c r="D14"/>
  <c r="A15" i="26" l="1"/>
  <c r="G14"/>
  <c r="H14"/>
  <c r="F15"/>
  <c r="C15"/>
  <c r="B16" s="1"/>
  <c r="E15"/>
  <c r="D15"/>
  <c r="P11" i="13"/>
  <c r="AF11" s="1"/>
  <c r="L11" s="1"/>
  <c r="J36" i="15" s="1"/>
  <c r="M13" i="27"/>
  <c r="K13"/>
  <c r="F14"/>
  <c r="G13"/>
  <c r="J38" i="15"/>
  <c r="H50" i="13"/>
  <c r="P10"/>
  <c r="AF10" s="1"/>
  <c r="L10" s="1"/>
  <c r="H10" s="1"/>
  <c r="J14" i="27"/>
  <c r="L16"/>
  <c r="E15"/>
  <c r="H13"/>
  <c r="H11" i="13"/>
  <c r="D23" i="15"/>
  <c r="D15"/>
  <c r="F16" i="26" l="1"/>
  <c r="D16"/>
  <c r="E16"/>
  <c r="C16"/>
  <c r="B17" s="1"/>
  <c r="A16"/>
  <c r="H16" s="1"/>
  <c r="H15"/>
  <c r="G15"/>
  <c r="J35" i="15"/>
  <c r="F15" i="27"/>
  <c r="M14"/>
  <c r="J15"/>
  <c r="K14"/>
  <c r="I12"/>
  <c r="G14"/>
  <c r="D48" i="17"/>
  <c r="F38" i="15"/>
  <c r="H15" i="27"/>
  <c r="H14"/>
  <c r="L17"/>
  <c r="E16"/>
  <c r="F35" i="15"/>
  <c r="D10" i="17"/>
  <c r="F36" i="15"/>
  <c r="D11" i="17"/>
  <c r="D24" i="15"/>
  <c r="A17" i="26" l="1"/>
  <c r="G16"/>
  <c r="F17"/>
  <c r="C17"/>
  <c r="B18" s="1"/>
  <c r="E17"/>
  <c r="D17"/>
  <c r="J16" i="27"/>
  <c r="K15"/>
  <c r="F16"/>
  <c r="G15"/>
  <c r="I13"/>
  <c r="M15"/>
  <c r="L18"/>
  <c r="E17"/>
  <c r="H16"/>
  <c r="A18" i="26" l="1"/>
  <c r="H17"/>
  <c r="G17"/>
  <c r="F18"/>
  <c r="D18"/>
  <c r="E18"/>
  <c r="C18"/>
  <c r="B19" s="1"/>
  <c r="I14" i="27"/>
  <c r="K16"/>
  <c r="G16"/>
  <c r="I15"/>
  <c r="F17"/>
  <c r="J17"/>
  <c r="M16"/>
  <c r="H17"/>
  <c r="E18"/>
  <c r="L19"/>
  <c r="A19" i="26" l="1"/>
  <c r="H19" s="1"/>
  <c r="G18"/>
  <c r="H18"/>
  <c r="F19"/>
  <c r="C19"/>
  <c r="B20" s="1"/>
  <c r="E19"/>
  <c r="D19"/>
  <c r="F18" i="27"/>
  <c r="M17"/>
  <c r="I16"/>
  <c r="J18"/>
  <c r="G17"/>
  <c r="K17"/>
  <c r="L20"/>
  <c r="E19"/>
  <c r="F20" i="26" l="1"/>
  <c r="D20"/>
  <c r="E20"/>
  <c r="C20"/>
  <c r="B21" s="1"/>
  <c r="A20"/>
  <c r="H20" s="1"/>
  <c r="G19"/>
  <c r="K18" i="27"/>
  <c r="J19"/>
  <c r="I17"/>
  <c r="M18"/>
  <c r="G18"/>
  <c r="F19"/>
  <c r="E20"/>
  <c r="L21"/>
  <c r="H18"/>
  <c r="F21" i="26" l="1"/>
  <c r="C21"/>
  <c r="B22" s="1"/>
  <c r="E21"/>
  <c r="D21"/>
  <c r="A21"/>
  <c r="H21" s="1"/>
  <c r="G20"/>
  <c r="G19" i="27"/>
  <c r="K19"/>
  <c r="J20"/>
  <c r="M19"/>
  <c r="F20"/>
  <c r="H20"/>
  <c r="L22"/>
  <c r="E21"/>
  <c r="H19"/>
  <c r="A22" i="26" l="1"/>
  <c r="G21"/>
  <c r="F22"/>
  <c r="D22"/>
  <c r="E22"/>
  <c r="C22"/>
  <c r="B23" s="1"/>
  <c r="J21" i="27"/>
  <c r="F21"/>
  <c r="K20"/>
  <c r="G20"/>
  <c r="I18"/>
  <c r="M20"/>
  <c r="H21"/>
  <c r="L23"/>
  <c r="E22"/>
  <c r="A23" i="26" l="1"/>
  <c r="H22"/>
  <c r="G22"/>
  <c r="F23"/>
  <c r="C23"/>
  <c r="B24" s="1"/>
  <c r="E23"/>
  <c r="D23"/>
  <c r="F22" i="27"/>
  <c r="J22"/>
  <c r="K21"/>
  <c r="I20"/>
  <c r="G21"/>
  <c r="M21"/>
  <c r="I19"/>
  <c r="L24"/>
  <c r="E23"/>
  <c r="F24" i="26" l="1"/>
  <c r="D24"/>
  <c r="E24"/>
  <c r="C24"/>
  <c r="B25" s="1"/>
  <c r="A24"/>
  <c r="H24" s="1"/>
  <c r="H23"/>
  <c r="G23"/>
  <c r="K22" i="27"/>
  <c r="I21"/>
  <c r="J23"/>
  <c r="F23"/>
  <c r="M22"/>
  <c r="G22"/>
  <c r="H23"/>
  <c r="L25"/>
  <c r="E24"/>
  <c r="H22"/>
  <c r="A25" i="26" l="1"/>
  <c r="G24"/>
  <c r="F25"/>
  <c r="C25"/>
  <c r="B26" s="1"/>
  <c r="E25"/>
  <c r="D25"/>
  <c r="J24" i="27"/>
  <c r="G23"/>
  <c r="K23"/>
  <c r="F24"/>
  <c r="M23"/>
  <c r="L26"/>
  <c r="E25"/>
  <c r="A26" i="26" l="1"/>
  <c r="H25"/>
  <c r="G25"/>
  <c r="F26"/>
  <c r="D26"/>
  <c r="E26"/>
  <c r="C26"/>
  <c r="B27" s="1"/>
  <c r="F25" i="27"/>
  <c r="K24"/>
  <c r="I22"/>
  <c r="I23"/>
  <c r="J25"/>
  <c r="M24"/>
  <c r="G24"/>
  <c r="L27"/>
  <c r="E26"/>
  <c r="H24"/>
  <c r="F27" i="26" l="1"/>
  <c r="C27"/>
  <c r="B28" s="1"/>
  <c r="E27"/>
  <c r="D27"/>
  <c r="A27"/>
  <c r="H27" s="1"/>
  <c r="G26"/>
  <c r="H26"/>
  <c r="J26" i="27"/>
  <c r="K25"/>
  <c r="M25"/>
  <c r="F26"/>
  <c r="G25"/>
  <c r="H26"/>
  <c r="L28"/>
  <c r="E27"/>
  <c r="H25"/>
  <c r="A28" i="26" l="1"/>
  <c r="G27"/>
  <c r="F28"/>
  <c r="D28"/>
  <c r="E28"/>
  <c r="C28"/>
  <c r="B29" s="1"/>
  <c r="I24" i="27"/>
  <c r="M26"/>
  <c r="J27"/>
  <c r="F27"/>
  <c r="G26"/>
  <c r="K26"/>
  <c r="H27"/>
  <c r="L29"/>
  <c r="E28"/>
  <c r="A29" i="26" l="1"/>
  <c r="H29" s="1"/>
  <c r="G28"/>
  <c r="H28"/>
  <c r="F29"/>
  <c r="C29"/>
  <c r="B30" s="1"/>
  <c r="E29"/>
  <c r="D29"/>
  <c r="F28" i="27"/>
  <c r="I25"/>
  <c r="I26"/>
  <c r="M27"/>
  <c r="J28"/>
  <c r="G27"/>
  <c r="K27"/>
  <c r="L30"/>
  <c r="E29"/>
  <c r="F30" i="26" l="1"/>
  <c r="D30"/>
  <c r="E30"/>
  <c r="C30"/>
  <c r="B31" s="1"/>
  <c r="A30"/>
  <c r="G29"/>
  <c r="K28" i="27"/>
  <c r="I27"/>
  <c r="J29"/>
  <c r="F29"/>
  <c r="M28"/>
  <c r="G28"/>
  <c r="H29"/>
  <c r="E30"/>
  <c r="L31"/>
  <c r="H28"/>
  <c r="A31" i="26" l="1"/>
  <c r="H31" s="1"/>
  <c r="G30"/>
  <c r="H30"/>
  <c r="F31"/>
  <c r="C31"/>
  <c r="B32" s="1"/>
  <c r="E31"/>
  <c r="D31"/>
  <c r="J30" i="27"/>
  <c r="G29"/>
  <c r="K29"/>
  <c r="F30"/>
  <c r="M29"/>
  <c r="E31"/>
  <c r="L32"/>
  <c r="F32" i="26" l="1"/>
  <c r="D32"/>
  <c r="E32"/>
  <c r="C32"/>
  <c r="B33" s="1"/>
  <c r="A32"/>
  <c r="H32" s="1"/>
  <c r="G31"/>
  <c r="K30" i="27"/>
  <c r="I29"/>
  <c r="M30"/>
  <c r="I28"/>
  <c r="J31"/>
  <c r="G30"/>
  <c r="F31"/>
  <c r="H31"/>
  <c r="L33"/>
  <c r="E32"/>
  <c r="H30"/>
  <c r="F33" i="26" l="1"/>
  <c r="C33"/>
  <c r="B34" s="1"/>
  <c r="E33"/>
  <c r="D33"/>
  <c r="A33"/>
  <c r="G32"/>
  <c r="H33"/>
  <c r="G31" i="27"/>
  <c r="K31"/>
  <c r="J32"/>
  <c r="F32"/>
  <c r="M31"/>
  <c r="L34"/>
  <c r="E33"/>
  <c r="A34" i="26" l="1"/>
  <c r="G33"/>
  <c r="F34"/>
  <c r="D34"/>
  <c r="E34"/>
  <c r="C34"/>
  <c r="B35" s="1"/>
  <c r="M32" i="27"/>
  <c r="K32"/>
  <c r="J33"/>
  <c r="G32"/>
  <c r="I31"/>
  <c r="F33"/>
  <c r="I30"/>
  <c r="H32"/>
  <c r="L35"/>
  <c r="E34"/>
  <c r="F35" i="26" l="1"/>
  <c r="C35"/>
  <c r="B36" s="1"/>
  <c r="E35"/>
  <c r="D35"/>
  <c r="A35"/>
  <c r="G34"/>
  <c r="H34"/>
  <c r="J34" i="27"/>
  <c r="K33"/>
  <c r="G33"/>
  <c r="F34"/>
  <c r="M33"/>
  <c r="L36"/>
  <c r="E35"/>
  <c r="H33"/>
  <c r="A36" i="26" l="1"/>
  <c r="G35"/>
  <c r="H35"/>
  <c r="F36"/>
  <c r="D36"/>
  <c r="E36"/>
  <c r="C36"/>
  <c r="B37" s="1"/>
  <c r="K34" i="27"/>
  <c r="I32"/>
  <c r="J35"/>
  <c r="M34"/>
  <c r="F35"/>
  <c r="G34"/>
  <c r="H35"/>
  <c r="L37"/>
  <c r="E36"/>
  <c r="H34"/>
  <c r="F37" i="26" l="1"/>
  <c r="C37"/>
  <c r="B38" s="1"/>
  <c r="E37"/>
  <c r="D37"/>
  <c r="A37"/>
  <c r="H37" s="1"/>
  <c r="G36"/>
  <c r="H36"/>
  <c r="J36" i="27"/>
  <c r="F36"/>
  <c r="M35"/>
  <c r="G35"/>
  <c r="I33"/>
  <c r="K35"/>
  <c r="L38"/>
  <c r="E37"/>
  <c r="A38" i="26" l="1"/>
  <c r="H38" s="1"/>
  <c r="G37"/>
  <c r="F38"/>
  <c r="D38"/>
  <c r="E38"/>
  <c r="C38"/>
  <c r="B39" s="1"/>
  <c r="J37" i="27"/>
  <c r="K36"/>
  <c r="I35"/>
  <c r="G36"/>
  <c r="F37"/>
  <c r="M36"/>
  <c r="I34"/>
  <c r="L39"/>
  <c r="E38"/>
  <c r="H36"/>
  <c r="F39" i="26" l="1"/>
  <c r="C39"/>
  <c r="B40" s="1"/>
  <c r="E39"/>
  <c r="D39"/>
  <c r="A39"/>
  <c r="G38"/>
  <c r="H39"/>
  <c r="J38" i="27"/>
  <c r="G37"/>
  <c r="M37"/>
  <c r="K37"/>
  <c r="F38"/>
  <c r="L40"/>
  <c r="E39"/>
  <c r="H37"/>
  <c r="A40" i="26" l="1"/>
  <c r="G39"/>
  <c r="F40"/>
  <c r="D40"/>
  <c r="E40"/>
  <c r="C40"/>
  <c r="B41" s="1"/>
  <c r="J39" i="27"/>
  <c r="I36"/>
  <c r="G38"/>
  <c r="M38"/>
  <c r="F39"/>
  <c r="K38"/>
  <c r="H38"/>
  <c r="H39"/>
  <c r="E40"/>
  <c r="L41"/>
  <c r="A41" i="26" l="1"/>
  <c r="H41" s="1"/>
  <c r="H40"/>
  <c r="G40"/>
  <c r="F41"/>
  <c r="C41"/>
  <c r="B42" s="1"/>
  <c r="E41"/>
  <c r="D41"/>
  <c r="M39" i="27"/>
  <c r="J40"/>
  <c r="F40"/>
  <c r="G39"/>
  <c r="I37"/>
  <c r="K39"/>
  <c r="H40"/>
  <c r="L42"/>
  <c r="E41"/>
  <c r="F42" i="26" l="1"/>
  <c r="D42"/>
  <c r="E42"/>
  <c r="C42"/>
  <c r="B43" s="1"/>
  <c r="A42"/>
  <c r="H42" s="1"/>
  <c r="G41"/>
  <c r="I38" i="27"/>
  <c r="G40"/>
  <c r="J41"/>
  <c r="K40"/>
  <c r="I39"/>
  <c r="F41"/>
  <c r="M40"/>
  <c r="L43"/>
  <c r="E42"/>
  <c r="H41"/>
  <c r="F43" i="26" l="1"/>
  <c r="C43"/>
  <c r="B44" s="1"/>
  <c r="E43"/>
  <c r="D43"/>
  <c r="A43"/>
  <c r="H43" s="1"/>
  <c r="G42"/>
  <c r="G41" i="27"/>
  <c r="F42"/>
  <c r="K41"/>
  <c r="M41"/>
  <c r="I40"/>
  <c r="J42"/>
  <c r="L44"/>
  <c r="E43"/>
  <c r="H42"/>
  <c r="A44" i="26" l="1"/>
  <c r="G43"/>
  <c r="F44"/>
  <c r="D44"/>
  <c r="E44"/>
  <c r="C44"/>
  <c r="B45" s="1"/>
  <c r="G42" i="27"/>
  <c r="I41"/>
  <c r="F43"/>
  <c r="K42"/>
  <c r="J43"/>
  <c r="M42"/>
  <c r="E44"/>
  <c r="L45"/>
  <c r="A45" i="26" l="1"/>
  <c r="H45" s="1"/>
  <c r="G44"/>
  <c r="H44"/>
  <c r="F45"/>
  <c r="C45"/>
  <c r="B46" s="1"/>
  <c r="E45"/>
  <c r="D45"/>
  <c r="G43" i="27"/>
  <c r="K43"/>
  <c r="I42"/>
  <c r="J44"/>
  <c r="F44"/>
  <c r="M43"/>
  <c r="H43"/>
  <c r="L46"/>
  <c r="E45"/>
  <c r="F46" i="26" l="1"/>
  <c r="D46"/>
  <c r="E46"/>
  <c r="C46"/>
  <c r="B47" s="1"/>
  <c r="A46"/>
  <c r="H46" s="1"/>
  <c r="G45"/>
  <c r="F45" i="27"/>
  <c r="K44"/>
  <c r="G44"/>
  <c r="M44"/>
  <c r="J45"/>
  <c r="H45"/>
  <c r="E46"/>
  <c r="L47"/>
  <c r="H44"/>
  <c r="F47" i="26" l="1"/>
  <c r="C47"/>
  <c r="B48" s="1"/>
  <c r="E47"/>
  <c r="D47"/>
  <c r="A47"/>
  <c r="G46"/>
  <c r="I43" i="27"/>
  <c r="M45"/>
  <c r="F46"/>
  <c r="G45"/>
  <c r="J46"/>
  <c r="K45"/>
  <c r="L48"/>
  <c r="E47"/>
  <c r="A48" i="26" l="1"/>
  <c r="G47"/>
  <c r="H47"/>
  <c r="F48"/>
  <c r="D48"/>
  <c r="E48"/>
  <c r="C48"/>
  <c r="B49" s="1"/>
  <c r="F47" i="27"/>
  <c r="M46"/>
  <c r="J47"/>
  <c r="K46"/>
  <c r="I45"/>
  <c r="G46"/>
  <c r="I44"/>
  <c r="H47"/>
  <c r="L49"/>
  <c r="E48"/>
  <c r="H46"/>
  <c r="A49" i="26" l="1"/>
  <c r="H49" s="1"/>
  <c r="G48"/>
  <c r="H48"/>
  <c r="F49"/>
  <c r="C49"/>
  <c r="B50" s="1"/>
  <c r="E49"/>
  <c r="D49"/>
  <c r="J48" i="27"/>
  <c r="M47"/>
  <c r="F48"/>
  <c r="G47"/>
  <c r="K47"/>
  <c r="H48"/>
  <c r="L50"/>
  <c r="E49"/>
  <c r="F50" i="26" l="1"/>
  <c r="D50"/>
  <c r="E50"/>
  <c r="C50"/>
  <c r="A50"/>
  <c r="G50" s="1"/>
  <c r="G49"/>
  <c r="F49" i="27"/>
  <c r="K48"/>
  <c r="I47"/>
  <c r="G48"/>
  <c r="I46"/>
  <c r="J49"/>
  <c r="M48"/>
  <c r="H49"/>
  <c r="E50"/>
  <c r="A51" i="26" l="1"/>
  <c r="G51" s="1"/>
  <c r="B51"/>
  <c r="H50"/>
  <c r="G49" i="27"/>
  <c r="I48"/>
  <c r="M49"/>
  <c r="J50"/>
  <c r="F50"/>
  <c r="K49"/>
  <c r="H50"/>
  <c r="C51" i="26" l="1"/>
  <c r="D51"/>
  <c r="F51"/>
  <c r="H51"/>
  <c r="E51"/>
  <c r="G50" i="27"/>
  <c r="M50"/>
  <c r="I49"/>
  <c r="K50"/>
  <c r="B52" i="26" l="1"/>
  <c r="A52"/>
  <c r="G52" s="1"/>
  <c r="I50" i="27"/>
  <c r="D52" i="26" l="1"/>
  <c r="F52"/>
  <c r="H52"/>
  <c r="C52"/>
  <c r="E52"/>
  <c r="B53" l="1"/>
  <c r="A53"/>
  <c r="G53" s="1"/>
  <c r="C53" l="1"/>
  <c r="E53"/>
  <c r="D53"/>
  <c r="F53"/>
  <c r="H53"/>
  <c r="A54" l="1"/>
  <c r="G54" s="1"/>
  <c r="B54"/>
  <c r="F54" l="1"/>
  <c r="C54"/>
  <c r="D54"/>
  <c r="H54"/>
  <c r="E54"/>
  <c r="A55" l="1"/>
  <c r="G55" s="1"/>
  <c r="B55"/>
  <c r="F55" l="1"/>
  <c r="C55"/>
  <c r="D55"/>
  <c r="H55"/>
  <c r="E55"/>
  <c r="A56" l="1"/>
  <c r="G56" s="1"/>
  <c r="B56"/>
  <c r="F56" l="1"/>
  <c r="C56"/>
  <c r="D56"/>
  <c r="H56"/>
  <c r="E56"/>
  <c r="A57" l="1"/>
  <c r="G57" s="1"/>
  <c r="B57"/>
  <c r="F57" l="1"/>
  <c r="C57"/>
  <c r="D57"/>
  <c r="H57"/>
  <c r="E57"/>
  <c r="A58" l="1"/>
  <c r="G58" s="1"/>
  <c r="B58"/>
  <c r="F58" l="1"/>
  <c r="C58"/>
  <c r="D58"/>
  <c r="H58"/>
  <c r="E58"/>
  <c r="A59" l="1"/>
  <c r="G59" s="1"/>
  <c r="B59"/>
  <c r="F59" l="1"/>
  <c r="C59"/>
  <c r="D59"/>
  <c r="H59"/>
  <c r="E59"/>
  <c r="A60" l="1"/>
  <c r="G60" s="1"/>
  <c r="B60"/>
  <c r="F60" l="1"/>
  <c r="C60"/>
  <c r="D60"/>
  <c r="H60"/>
  <c r="E60"/>
  <c r="A61" l="1"/>
  <c r="G61" s="1"/>
  <c r="B61"/>
  <c r="F61" l="1"/>
  <c r="C61"/>
  <c r="D61"/>
  <c r="H61"/>
  <c r="E61"/>
  <c r="A62" l="1"/>
  <c r="G62" s="1"/>
  <c r="B62"/>
  <c r="F62" l="1"/>
  <c r="C62"/>
  <c r="D62"/>
  <c r="H62"/>
  <c r="E62"/>
  <c r="A63" l="1"/>
  <c r="G63" s="1"/>
  <c r="B63"/>
  <c r="F63" l="1"/>
  <c r="C63"/>
  <c r="D63"/>
  <c r="H63"/>
  <c r="E63"/>
  <c r="A64" l="1"/>
  <c r="G64" s="1"/>
  <c r="B64"/>
  <c r="F64" l="1"/>
  <c r="C64"/>
  <c r="D64"/>
  <c r="H64"/>
  <c r="E64"/>
  <c r="A65" l="1"/>
  <c r="G65" s="1"/>
  <c r="B65"/>
  <c r="F65" l="1"/>
  <c r="C65"/>
  <c r="D65"/>
  <c r="H65"/>
  <c r="E65"/>
  <c r="A66" l="1"/>
  <c r="G66" s="1"/>
  <c r="B66"/>
  <c r="F66" l="1"/>
  <c r="C66"/>
  <c r="D66"/>
  <c r="H66"/>
  <c r="E66"/>
  <c r="A67" l="1"/>
  <c r="G67" s="1"/>
  <c r="B67"/>
  <c r="F67" l="1"/>
  <c r="C67"/>
  <c r="D67"/>
  <c r="H67"/>
  <c r="E67"/>
  <c r="A68" l="1"/>
  <c r="G68" s="1"/>
  <c r="B68"/>
  <c r="F68" l="1"/>
  <c r="C68"/>
  <c r="D68"/>
  <c r="H68"/>
  <c r="E68"/>
  <c r="A69" l="1"/>
  <c r="G69" s="1"/>
  <c r="B69"/>
  <c r="F69" l="1"/>
  <c r="C69"/>
  <c r="D69"/>
  <c r="H69"/>
  <c r="E69"/>
  <c r="A70" l="1"/>
  <c r="G70" s="1"/>
  <c r="B70"/>
  <c r="F70" l="1"/>
  <c r="C70"/>
  <c r="D70"/>
  <c r="H70"/>
  <c r="E70"/>
  <c r="A71" l="1"/>
  <c r="G71" s="1"/>
  <c r="B71"/>
  <c r="F71" l="1"/>
  <c r="C71"/>
  <c r="D71"/>
  <c r="H71"/>
  <c r="E71"/>
  <c r="A72" l="1"/>
  <c r="G72" s="1"/>
  <c r="B72"/>
  <c r="F72" l="1"/>
  <c r="C72"/>
  <c r="D72"/>
  <c r="H72"/>
  <c r="E72"/>
  <c r="A73" l="1"/>
  <c r="G73" s="1"/>
  <c r="B73"/>
  <c r="F73" l="1"/>
  <c r="C73"/>
  <c r="D73"/>
  <c r="H73"/>
  <c r="E73"/>
  <c r="A74" l="1"/>
  <c r="G74" s="1"/>
  <c r="B74"/>
  <c r="F74" l="1"/>
  <c r="C74"/>
  <c r="D74"/>
  <c r="H74"/>
  <c r="E74"/>
  <c r="A75" l="1"/>
  <c r="G75" s="1"/>
  <c r="B75"/>
  <c r="F75" l="1"/>
  <c r="C75"/>
  <c r="D75"/>
  <c r="H75"/>
  <c r="E75"/>
  <c r="A76" l="1"/>
  <c r="G76" s="1"/>
  <c r="B76"/>
  <c r="F76" l="1"/>
  <c r="C76"/>
  <c r="D76"/>
  <c r="H76"/>
  <c r="E76"/>
  <c r="A77" l="1"/>
  <c r="G77" s="1"/>
  <c r="B77"/>
  <c r="F77" l="1"/>
  <c r="C77"/>
  <c r="D77"/>
  <c r="H77"/>
  <c r="E77"/>
  <c r="A78" l="1"/>
  <c r="G78" s="1"/>
  <c r="B78"/>
  <c r="F78" l="1"/>
  <c r="D78"/>
  <c r="H78"/>
  <c r="E78"/>
  <c r="C78"/>
  <c r="B79" l="1"/>
  <c r="A79"/>
  <c r="G79" s="1"/>
  <c r="D79" l="1"/>
  <c r="H79"/>
  <c r="E79"/>
  <c r="F79"/>
  <c r="C79"/>
  <c r="B80" l="1"/>
  <c r="A80"/>
  <c r="G80" s="1"/>
  <c r="F80" l="1"/>
  <c r="C80"/>
  <c r="E80"/>
  <c r="D80"/>
  <c r="H80"/>
  <c r="A81" l="1"/>
  <c r="G81" s="1"/>
  <c r="B81"/>
  <c r="F81" l="1"/>
  <c r="C81"/>
  <c r="D81"/>
  <c r="H81"/>
  <c r="E81"/>
  <c r="A82" l="1"/>
  <c r="G82" s="1"/>
  <c r="B82"/>
  <c r="F82" l="1"/>
  <c r="C82"/>
  <c r="D82"/>
  <c r="H82"/>
  <c r="E82"/>
  <c r="B83" l="1"/>
  <c r="A83"/>
  <c r="G83" s="1"/>
  <c r="F83" l="1"/>
  <c r="C83"/>
  <c r="E83"/>
  <c r="D83"/>
  <c r="H83"/>
  <c r="B84" l="1"/>
  <c r="A84"/>
  <c r="G84" s="1"/>
  <c r="F84" l="1"/>
  <c r="C84"/>
  <c r="D84"/>
  <c r="E84"/>
  <c r="H84"/>
  <c r="B85" l="1"/>
  <c r="A85"/>
  <c r="G85" s="1"/>
  <c r="F85" l="1"/>
  <c r="C85"/>
  <c r="H85"/>
  <c r="D85"/>
  <c r="E85"/>
  <c r="B86" l="1"/>
  <c r="A86"/>
  <c r="G86" s="1"/>
  <c r="F86" l="1"/>
  <c r="C86"/>
  <c r="D86"/>
  <c r="H86"/>
  <c r="E86"/>
  <c r="B87" l="1"/>
  <c r="A87"/>
  <c r="G87" s="1"/>
  <c r="F87" l="1"/>
  <c r="C87"/>
  <c r="D87"/>
  <c r="H87"/>
  <c r="E87"/>
  <c r="A88" l="1"/>
  <c r="G88" s="1"/>
  <c r="B88"/>
  <c r="F88" l="1"/>
  <c r="C88"/>
  <c r="D88"/>
  <c r="H88"/>
  <c r="E88"/>
  <c r="A89" l="1"/>
  <c r="G89" s="1"/>
  <c r="B89"/>
  <c r="F89" l="1"/>
  <c r="C89"/>
  <c r="D89"/>
  <c r="H89"/>
  <c r="E89"/>
  <c r="A90" l="1"/>
  <c r="G90" s="1"/>
  <c r="B90"/>
  <c r="F90" l="1"/>
  <c r="C90"/>
  <c r="D90"/>
  <c r="H90"/>
  <c r="E90"/>
  <c r="A91" l="1"/>
  <c r="G91" s="1"/>
  <c r="B91"/>
  <c r="F91" l="1"/>
  <c r="C91"/>
  <c r="D91"/>
  <c r="H91"/>
  <c r="E91"/>
  <c r="B92" l="1"/>
  <c r="A92"/>
  <c r="G92" s="1"/>
  <c r="F92" l="1"/>
  <c r="C92"/>
  <c r="D92"/>
  <c r="H92"/>
  <c r="E92"/>
  <c r="B93" l="1"/>
  <c r="A93"/>
  <c r="G93" s="1"/>
  <c r="F93" l="1"/>
  <c r="C93"/>
  <c r="D93"/>
  <c r="H93"/>
  <c r="E93"/>
  <c r="B94" l="1"/>
  <c r="A94"/>
  <c r="G94" s="1"/>
  <c r="F94" l="1"/>
  <c r="C94"/>
  <c r="D94"/>
  <c r="H94"/>
  <c r="E94"/>
  <c r="B95" l="1"/>
  <c r="A95"/>
  <c r="G95" s="1"/>
  <c r="F95" l="1"/>
  <c r="C95"/>
  <c r="D95"/>
  <c r="H95"/>
  <c r="E95"/>
  <c r="B96" l="1"/>
  <c r="A96"/>
  <c r="G96" s="1"/>
  <c r="F96" l="1"/>
  <c r="C96"/>
  <c r="D96"/>
  <c r="E96"/>
  <c r="H96"/>
  <c r="A97" l="1"/>
  <c r="G97" s="1"/>
  <c r="B97"/>
  <c r="F97" l="1"/>
  <c r="C97"/>
  <c r="D97"/>
  <c r="H97"/>
  <c r="E97"/>
  <c r="A98" l="1"/>
  <c r="G98" s="1"/>
  <c r="B98"/>
  <c r="F98" l="1"/>
  <c r="D98"/>
  <c r="H98"/>
  <c r="E98"/>
  <c r="C98"/>
  <c r="B99" l="1"/>
  <c r="A99"/>
  <c r="G99" s="1"/>
  <c r="F99" l="1"/>
  <c r="C99"/>
  <c r="D99"/>
  <c r="H99"/>
  <c r="E99"/>
  <c r="B100" l="1"/>
  <c r="A100"/>
  <c r="G100" s="1"/>
  <c r="F100" l="1"/>
  <c r="C100"/>
  <c r="D100"/>
  <c r="H100"/>
  <c r="E100"/>
  <c r="B101" l="1"/>
  <c r="A101"/>
  <c r="G101" s="1"/>
  <c r="F101" l="1"/>
  <c r="C101"/>
  <c r="E101"/>
  <c r="D101"/>
  <c r="H101"/>
  <c r="B102" l="1"/>
  <c r="A102"/>
  <c r="G102" s="1"/>
  <c r="F102" l="1"/>
  <c r="C102"/>
  <c r="D102"/>
  <c r="H102"/>
  <c r="E102"/>
  <c r="B103" l="1"/>
  <c r="A103"/>
  <c r="G103" s="1"/>
  <c r="F103" l="1"/>
  <c r="C103"/>
  <c r="D103"/>
  <c r="H103"/>
  <c r="E103"/>
  <c r="B104" l="1"/>
  <c r="A104"/>
  <c r="G104" s="1"/>
  <c r="F104" l="1"/>
  <c r="C104"/>
  <c r="E104"/>
  <c r="D104"/>
  <c r="H104"/>
  <c r="B105" l="1"/>
  <c r="A105"/>
  <c r="G105" s="1"/>
  <c r="F105" l="1"/>
  <c r="D105"/>
  <c r="H105"/>
  <c r="E105"/>
  <c r="C105"/>
  <c r="B106" l="1"/>
  <c r="A106"/>
  <c r="G106" s="1"/>
  <c r="D106" l="1"/>
  <c r="H106"/>
  <c r="E106"/>
  <c r="F106"/>
  <c r="C106"/>
  <c r="B107" l="1"/>
  <c r="A107"/>
  <c r="G107" s="1"/>
  <c r="F107" l="1"/>
  <c r="C107"/>
  <c r="E107"/>
  <c r="D107"/>
  <c r="H107"/>
  <c r="B108" l="1"/>
  <c r="A108"/>
  <c r="G108" s="1"/>
  <c r="F108" l="1"/>
  <c r="C108"/>
  <c r="D108"/>
  <c r="H108"/>
  <c r="E108"/>
  <c r="A109" l="1"/>
  <c r="G109" s="1"/>
  <c r="B109"/>
  <c r="D109" l="1"/>
  <c r="H109"/>
  <c r="E109"/>
  <c r="F109"/>
  <c r="C109"/>
  <c r="A110" l="1"/>
  <c r="G110" s="1"/>
  <c r="B110"/>
  <c r="F110" l="1"/>
  <c r="C110"/>
  <c r="D110"/>
  <c r="H110"/>
  <c r="E110"/>
  <c r="B111" l="1"/>
  <c r="A111"/>
  <c r="G111" s="1"/>
  <c r="D111" l="1"/>
  <c r="H111"/>
  <c r="E111"/>
  <c r="F111"/>
  <c r="C111"/>
  <c r="A112" l="1"/>
  <c r="G112" s="1"/>
  <c r="B112"/>
  <c r="F112" l="1"/>
  <c r="C112"/>
  <c r="D112"/>
  <c r="H112"/>
  <c r="E112"/>
  <c r="B113" l="1"/>
  <c r="A113"/>
  <c r="G113" s="1"/>
  <c r="F113" l="1"/>
  <c r="C113"/>
  <c r="D113"/>
  <c r="H113"/>
  <c r="E113"/>
  <c r="B114" l="1"/>
  <c r="A114"/>
  <c r="G114" s="1"/>
  <c r="F114" l="1"/>
  <c r="C114"/>
  <c r="D114"/>
  <c r="E114"/>
  <c r="H114"/>
  <c r="A115" l="1"/>
  <c r="G115" s="1"/>
  <c r="B115"/>
  <c r="F115" l="1"/>
  <c r="C115"/>
  <c r="D115"/>
  <c r="H115"/>
  <c r="E115"/>
  <c r="A116" l="1"/>
  <c r="G116" s="1"/>
  <c r="B116"/>
  <c r="F116" l="1"/>
  <c r="C116"/>
  <c r="D116"/>
  <c r="H116"/>
  <c r="E116"/>
  <c r="A117" l="1"/>
  <c r="G117" s="1"/>
  <c r="B117"/>
  <c r="E117" l="1"/>
  <c r="F117"/>
  <c r="C117"/>
  <c r="D117"/>
  <c r="H117"/>
  <c r="B118" l="1"/>
  <c r="A118"/>
  <c r="G118" s="1"/>
  <c r="C118" l="1"/>
  <c r="D118"/>
  <c r="H118"/>
  <c r="E118"/>
  <c r="F118"/>
  <c r="A119" l="1"/>
  <c r="G119" s="1"/>
  <c r="B119"/>
  <c r="F119" l="1"/>
  <c r="C119"/>
  <c r="D119"/>
  <c r="H119"/>
  <c r="E119"/>
  <c r="B120" l="1"/>
  <c r="A120"/>
  <c r="G120" s="1"/>
  <c r="C120" l="1"/>
  <c r="D120"/>
  <c r="H120"/>
  <c r="E120"/>
  <c r="F120"/>
  <c r="B121" l="1"/>
  <c r="A121"/>
  <c r="G121" s="1"/>
  <c r="C121" l="1"/>
  <c r="D121"/>
  <c r="H121"/>
  <c r="E121"/>
  <c r="F121"/>
  <c r="B122" l="1"/>
  <c r="A122"/>
  <c r="G122" s="1"/>
  <c r="C122" l="1"/>
  <c r="D122"/>
  <c r="H122"/>
  <c r="E122"/>
  <c r="F122"/>
  <c r="B123" l="1"/>
  <c r="A123"/>
  <c r="G123" s="1"/>
  <c r="E123" l="1"/>
  <c r="F123"/>
  <c r="C123"/>
  <c r="D123"/>
  <c r="H123"/>
  <c r="B124" l="1"/>
  <c r="A124"/>
  <c r="G124" s="1"/>
  <c r="E124" l="1"/>
  <c r="F124"/>
  <c r="C124"/>
  <c r="D124"/>
  <c r="H124"/>
  <c r="A125" l="1"/>
  <c r="G125" s="1"/>
  <c r="B125"/>
  <c r="C125" l="1"/>
  <c r="D125"/>
  <c r="H125"/>
  <c r="E125"/>
  <c r="F125"/>
  <c r="A126" l="1"/>
  <c r="G126" s="1"/>
  <c r="B126"/>
  <c r="C126" l="1"/>
  <c r="D126"/>
  <c r="H126"/>
  <c r="E126"/>
  <c r="F126"/>
  <c r="B127" l="1"/>
  <c r="A127"/>
  <c r="G127" s="1"/>
  <c r="C127" l="1"/>
  <c r="D127"/>
  <c r="H127"/>
  <c r="E127"/>
  <c r="F127"/>
  <c r="B128" l="1"/>
  <c r="A128"/>
  <c r="G128" s="1"/>
  <c r="F128" l="1"/>
  <c r="C128"/>
  <c r="D128"/>
  <c r="H128"/>
  <c r="E128"/>
  <c r="B129" l="1"/>
  <c r="A129"/>
  <c r="G129" s="1"/>
  <c r="F129" l="1"/>
  <c r="C129"/>
  <c r="D129"/>
  <c r="H129"/>
  <c r="E129"/>
  <c r="A130" l="1"/>
  <c r="G130" s="1"/>
  <c r="B130"/>
  <c r="E130" l="1"/>
  <c r="F130"/>
  <c r="C130"/>
  <c r="D130"/>
  <c r="H130"/>
  <c r="B131" l="1"/>
  <c r="A131"/>
  <c r="G131" s="1"/>
  <c r="E131" l="1"/>
  <c r="F131"/>
  <c r="C131"/>
  <c r="D131"/>
  <c r="H131"/>
  <c r="A132" l="1"/>
  <c r="G132" s="1"/>
  <c r="B132"/>
  <c r="E132" l="1"/>
  <c r="F132"/>
  <c r="C132"/>
  <c r="D132"/>
  <c r="H132"/>
  <c r="A133" l="1"/>
  <c r="G133" s="1"/>
  <c r="B133"/>
  <c r="F133" l="1"/>
  <c r="C133"/>
  <c r="D133"/>
  <c r="H133"/>
  <c r="E133"/>
  <c r="B134" l="1"/>
  <c r="A134"/>
  <c r="G134" s="1"/>
  <c r="E134" l="1"/>
  <c r="C134"/>
  <c r="D134"/>
  <c r="H134"/>
  <c r="F134"/>
  <c r="B135" l="1"/>
  <c r="A135"/>
  <c r="G135" s="1"/>
  <c r="E135" l="1"/>
  <c r="F135"/>
  <c r="C135"/>
  <c r="H135"/>
  <c r="D135"/>
  <c r="A136" l="1"/>
  <c r="G136" s="1"/>
  <c r="B136"/>
  <c r="E136" l="1"/>
  <c r="F136"/>
  <c r="C136"/>
  <c r="D136"/>
  <c r="H136"/>
  <c r="A137" l="1"/>
  <c r="G137" s="1"/>
  <c r="B137"/>
  <c r="E137" l="1"/>
  <c r="F137"/>
  <c r="C137"/>
  <c r="D137"/>
  <c r="H137"/>
  <c r="A138" l="1"/>
  <c r="G138" s="1"/>
  <c r="B138"/>
  <c r="E138" l="1"/>
  <c r="F138"/>
  <c r="D138"/>
  <c r="C138"/>
  <c r="H138"/>
  <c r="A139" l="1"/>
  <c r="G139" s="1"/>
  <c r="B139"/>
  <c r="E139" l="1"/>
  <c r="F139"/>
  <c r="C139"/>
  <c r="D139"/>
  <c r="H139"/>
  <c r="A140" l="1"/>
  <c r="G140" s="1"/>
  <c r="B140"/>
  <c r="E140" l="1"/>
  <c r="F140"/>
  <c r="C140"/>
  <c r="D140"/>
  <c r="H140"/>
  <c r="A141" l="1"/>
  <c r="G141" s="1"/>
  <c r="B141"/>
  <c r="E141" l="1"/>
  <c r="F141"/>
  <c r="C141"/>
  <c r="D141"/>
  <c r="H141"/>
  <c r="B142" l="1"/>
  <c r="A142"/>
  <c r="G142" s="1"/>
  <c r="E142" l="1"/>
  <c r="F142"/>
  <c r="H142"/>
  <c r="C142"/>
  <c r="D142"/>
  <c r="A143" l="1"/>
  <c r="G143" s="1"/>
  <c r="B143"/>
  <c r="E143" l="1"/>
  <c r="F143"/>
  <c r="C143"/>
  <c r="D143"/>
  <c r="H143"/>
  <c r="A144" l="1"/>
  <c r="G144" s="1"/>
  <c r="B144"/>
  <c r="E144" l="1"/>
  <c r="F144"/>
  <c r="C144"/>
  <c r="D144"/>
  <c r="H144"/>
  <c r="A145" l="1"/>
  <c r="G145" s="1"/>
  <c r="B145"/>
  <c r="E145" l="1"/>
  <c r="F145"/>
  <c r="H145"/>
  <c r="C145"/>
  <c r="D145"/>
  <c r="A146" l="1"/>
  <c r="G146" s="1"/>
  <c r="B146"/>
  <c r="C146" l="1"/>
  <c r="D146"/>
  <c r="H146"/>
  <c r="E146"/>
  <c r="F146"/>
  <c r="A147" l="1"/>
  <c r="G147" s="1"/>
  <c r="B147"/>
  <c r="C147" l="1"/>
  <c r="D147"/>
  <c r="H147"/>
  <c r="E147"/>
  <c r="F147"/>
  <c r="A148" l="1"/>
  <c r="G148" s="1"/>
  <c r="B148"/>
  <c r="F148" l="1"/>
  <c r="C148"/>
  <c r="D148"/>
  <c r="H148"/>
  <c r="E148"/>
  <c r="A149" l="1"/>
  <c r="G149" s="1"/>
  <c r="B149"/>
  <c r="C149" l="1"/>
  <c r="D149"/>
  <c r="H149"/>
  <c r="E149"/>
  <c r="F149"/>
  <c r="A150" l="1"/>
  <c r="G150" s="1"/>
  <c r="B150"/>
  <c r="E150" l="1"/>
  <c r="C150"/>
  <c r="D150"/>
  <c r="H150"/>
  <c r="F150"/>
  <c r="A151" l="1"/>
  <c r="G151" s="1"/>
  <c r="B151"/>
  <c r="E151" l="1"/>
  <c r="F151"/>
  <c r="C151"/>
  <c r="D151"/>
  <c r="H151"/>
  <c r="A152" l="1"/>
  <c r="G152" s="1"/>
  <c r="B152"/>
  <c r="E152" l="1"/>
  <c r="F152"/>
  <c r="H152"/>
  <c r="C152"/>
  <c r="D152"/>
  <c r="B153" l="1"/>
  <c r="A153"/>
  <c r="G153" s="1"/>
  <c r="F153" l="1"/>
  <c r="C153"/>
  <c r="D153"/>
  <c r="H153"/>
  <c r="E153"/>
  <c r="A154" l="1"/>
  <c r="G154" s="1"/>
  <c r="B154"/>
  <c r="C154" l="1"/>
  <c r="D154"/>
  <c r="H154"/>
  <c r="E154"/>
  <c r="F154"/>
  <c r="A155" l="1"/>
  <c r="G155" s="1"/>
  <c r="B155"/>
  <c r="C155" l="1"/>
  <c r="D155"/>
  <c r="H155"/>
  <c r="E155"/>
  <c r="F155"/>
  <c r="B156" l="1"/>
  <c r="A156"/>
  <c r="G156" s="1"/>
  <c r="E156" l="1"/>
  <c r="F156"/>
  <c r="C156"/>
  <c r="D156"/>
  <c r="H156"/>
  <c r="B157" l="1"/>
  <c r="A157"/>
  <c r="G157" s="1"/>
  <c r="C157" l="1"/>
  <c r="D157"/>
  <c r="H157"/>
  <c r="E157"/>
  <c r="F157"/>
  <c r="B158" l="1"/>
  <c r="A158"/>
  <c r="G158" s="1"/>
  <c r="E158" l="1"/>
  <c r="F158"/>
  <c r="H158"/>
  <c r="C158"/>
  <c r="D158"/>
  <c r="A159" l="1"/>
  <c r="G159" s="1"/>
  <c r="B159"/>
  <c r="E159" l="1"/>
  <c r="F159"/>
  <c r="C159"/>
  <c r="H159"/>
  <c r="D159"/>
  <c r="B160" l="1"/>
  <c r="A160"/>
  <c r="G160" s="1"/>
  <c r="C160" l="1"/>
  <c r="D160"/>
  <c r="H160"/>
  <c r="E160"/>
  <c r="F160"/>
  <c r="A161" l="1"/>
  <c r="G161" s="1"/>
  <c r="B161"/>
  <c r="E161" l="1"/>
  <c r="F161"/>
  <c r="C161"/>
  <c r="D161"/>
  <c r="H161"/>
  <c r="A162" l="1"/>
  <c r="G162" s="1"/>
  <c r="B162"/>
  <c r="E162" l="1"/>
  <c r="F162"/>
  <c r="H162"/>
  <c r="C162"/>
  <c r="D162"/>
  <c r="B163" l="1"/>
  <c r="A163"/>
  <c r="G163" s="1"/>
  <c r="E163" l="1"/>
  <c r="F163"/>
  <c r="C163"/>
  <c r="D163"/>
  <c r="H163"/>
  <c r="B164" l="1"/>
  <c r="A164"/>
  <c r="G164" s="1"/>
  <c r="E164" l="1"/>
  <c r="F164"/>
  <c r="C164"/>
  <c r="D164"/>
  <c r="H164"/>
  <c r="B165" l="1"/>
  <c r="A165"/>
  <c r="G165" s="1"/>
  <c r="E165" l="1"/>
  <c r="F165"/>
  <c r="C165"/>
  <c r="D165"/>
  <c r="H165"/>
  <c r="B166" l="1"/>
  <c r="A166"/>
  <c r="G166" s="1"/>
  <c r="E166" l="1"/>
  <c r="F166"/>
  <c r="C166"/>
  <c r="D166"/>
  <c r="H166"/>
  <c r="A167" l="1"/>
  <c r="G167" s="1"/>
  <c r="B167"/>
  <c r="E167" l="1"/>
  <c r="F167"/>
  <c r="C167"/>
  <c r="D167"/>
  <c r="H167"/>
  <c r="A168" l="1"/>
  <c r="G168" s="1"/>
  <c r="B168"/>
  <c r="E168" l="1"/>
  <c r="F168"/>
  <c r="C168"/>
  <c r="D168"/>
  <c r="H168"/>
  <c r="A169" l="1"/>
  <c r="G169" s="1"/>
  <c r="B169"/>
  <c r="E169" l="1"/>
  <c r="F169"/>
  <c r="C169"/>
  <c r="D169"/>
  <c r="H169"/>
  <c r="A170" l="1"/>
  <c r="G170" s="1"/>
  <c r="B170"/>
  <c r="E170" l="1"/>
  <c r="F170"/>
  <c r="C170"/>
  <c r="D170"/>
  <c r="H170"/>
  <c r="B171" l="1"/>
  <c r="A171"/>
  <c r="G171" s="1"/>
  <c r="E171" l="1"/>
  <c r="F171"/>
  <c r="C171"/>
  <c r="H171"/>
  <c r="D171"/>
  <c r="A172" l="1"/>
  <c r="G172" s="1"/>
  <c r="B172"/>
  <c r="E172" l="1"/>
  <c r="F172"/>
  <c r="C172"/>
  <c r="D172"/>
  <c r="H172"/>
  <c r="A173" l="1"/>
  <c r="G173" s="1"/>
  <c r="B173"/>
  <c r="E173" l="1"/>
  <c r="F173"/>
  <c r="H173"/>
  <c r="C173"/>
  <c r="D173"/>
  <c r="A174" l="1"/>
  <c r="G174" s="1"/>
  <c r="B174"/>
  <c r="E174" l="1"/>
  <c r="F174"/>
  <c r="C174"/>
  <c r="D174"/>
  <c r="H174"/>
  <c r="B175" l="1"/>
  <c r="A175"/>
  <c r="G175" s="1"/>
  <c r="E175" l="1"/>
  <c r="F175"/>
  <c r="C175"/>
  <c r="D175"/>
  <c r="H175"/>
  <c r="A176" l="1"/>
  <c r="G176" s="1"/>
  <c r="B176"/>
  <c r="E176" l="1"/>
  <c r="F176"/>
  <c r="C176"/>
  <c r="D176"/>
  <c r="H176"/>
  <c r="B177" l="1"/>
  <c r="A177"/>
  <c r="G177" s="1"/>
  <c r="E177" l="1"/>
  <c r="F177"/>
  <c r="C177"/>
  <c r="D177"/>
  <c r="H177"/>
  <c r="B178" l="1"/>
  <c r="A178"/>
  <c r="G178" s="1"/>
  <c r="E178" l="1"/>
  <c r="F178"/>
  <c r="C178"/>
  <c r="D178"/>
  <c r="H178"/>
  <c r="B179" l="1"/>
  <c r="A179"/>
  <c r="G179" s="1"/>
  <c r="C179" l="1"/>
  <c r="D179"/>
  <c r="H179"/>
  <c r="E179"/>
  <c r="F179"/>
  <c r="A180" l="1"/>
  <c r="G180" s="1"/>
  <c r="B180"/>
  <c r="E180" l="1"/>
  <c r="F180"/>
  <c r="C180"/>
  <c r="D180"/>
  <c r="H180"/>
  <c r="A181" l="1"/>
  <c r="G181" s="1"/>
  <c r="B181"/>
  <c r="D181" l="1"/>
  <c r="H181"/>
  <c r="C181"/>
  <c r="F181"/>
  <c r="E181"/>
  <c r="A182" l="1"/>
  <c r="G182" s="1"/>
  <c r="B182"/>
  <c r="D182" l="1"/>
  <c r="H182"/>
  <c r="C182"/>
  <c r="F182"/>
  <c r="E182"/>
  <c r="B183" l="1"/>
  <c r="A183"/>
  <c r="G183" s="1"/>
  <c r="F183" l="1"/>
  <c r="H183"/>
  <c r="D183"/>
  <c r="E183"/>
  <c r="C183"/>
  <c r="B184" l="1"/>
  <c r="A184"/>
  <c r="G184" s="1"/>
  <c r="D184" l="1"/>
  <c r="H184"/>
  <c r="E184"/>
  <c r="F184"/>
  <c r="C184"/>
  <c r="B185" l="1"/>
  <c r="A185"/>
  <c r="G185" s="1"/>
  <c r="F185" l="1"/>
  <c r="C185"/>
  <c r="D185"/>
  <c r="H185"/>
  <c r="E185"/>
  <c r="B186" l="1"/>
  <c r="A186"/>
  <c r="G186" s="1"/>
  <c r="F186" l="1"/>
  <c r="C186"/>
  <c r="D186"/>
  <c r="H186"/>
  <c r="E186"/>
  <c r="B187" l="1"/>
  <c r="A187"/>
  <c r="G187" s="1"/>
  <c r="F187" l="1"/>
  <c r="D187"/>
  <c r="H187"/>
  <c r="E187"/>
  <c r="C187"/>
  <c r="B188" l="1"/>
  <c r="A188"/>
  <c r="G188" s="1"/>
  <c r="F188" l="1"/>
  <c r="C188"/>
  <c r="E188"/>
  <c r="D188"/>
  <c r="H188"/>
  <c r="A189" l="1"/>
  <c r="G189" s="1"/>
  <c r="B189"/>
  <c r="D189" l="1"/>
  <c r="H189"/>
  <c r="E189"/>
  <c r="F189"/>
  <c r="C189"/>
  <c r="A190" l="1"/>
  <c r="G190" s="1"/>
  <c r="B190"/>
  <c r="D190" l="1"/>
  <c r="H190"/>
  <c r="E190"/>
  <c r="F190"/>
  <c r="C190"/>
  <c r="B191" l="1"/>
  <c r="A191"/>
  <c r="G191" s="1"/>
  <c r="C191" l="1"/>
  <c r="D191"/>
  <c r="H191"/>
  <c r="E191"/>
  <c r="F191"/>
  <c r="A192" l="1"/>
  <c r="G192" s="1"/>
  <c r="B192"/>
  <c r="D192" l="1"/>
  <c r="H192"/>
  <c r="E192"/>
  <c r="F192"/>
  <c r="C192"/>
  <c r="B193" l="1"/>
  <c r="A193"/>
  <c r="G193" s="1"/>
  <c r="F193" l="1"/>
  <c r="C193"/>
  <c r="D193"/>
  <c r="H193"/>
  <c r="E193"/>
  <c r="B194" l="1"/>
  <c r="A194"/>
  <c r="G194" s="1"/>
  <c r="F194" l="1"/>
  <c r="C194"/>
  <c r="D194"/>
  <c r="E194"/>
  <c r="H194"/>
  <c r="B195" l="1"/>
  <c r="A195"/>
  <c r="G195" s="1"/>
  <c r="F195" l="1"/>
  <c r="C195"/>
  <c r="D195"/>
  <c r="E195"/>
  <c r="H195"/>
  <c r="B196" l="1"/>
  <c r="A196"/>
  <c r="G196" s="1"/>
  <c r="F196" l="1"/>
  <c r="C196"/>
  <c r="E196"/>
  <c r="D196"/>
  <c r="H196"/>
  <c r="A197" l="1"/>
  <c r="G197" s="1"/>
  <c r="B197"/>
  <c r="D197" l="1"/>
  <c r="H197"/>
  <c r="E197"/>
  <c r="F197"/>
  <c r="C197"/>
  <c r="B198" l="1"/>
  <c r="A198"/>
  <c r="G198" s="1"/>
  <c r="F198" l="1"/>
  <c r="C198"/>
  <c r="E198"/>
  <c r="D198"/>
  <c r="H198"/>
  <c r="A199" l="1"/>
  <c r="G199" s="1"/>
  <c r="B199"/>
  <c r="F199" l="1"/>
  <c r="C199"/>
  <c r="D199"/>
  <c r="H199"/>
  <c r="E199"/>
  <c r="B200" l="1"/>
  <c r="A200"/>
  <c r="G200" s="1"/>
  <c r="F200" l="1"/>
  <c r="C200"/>
  <c r="H200"/>
  <c r="D200"/>
  <c r="E200"/>
  <c r="B201" l="1"/>
  <c r="A201"/>
  <c r="G201" s="1"/>
  <c r="D201" l="1"/>
  <c r="H201"/>
  <c r="E201"/>
  <c r="F201"/>
  <c r="C201"/>
  <c r="A202" l="1"/>
  <c r="G202" s="1"/>
  <c r="B202"/>
  <c r="F202" l="1"/>
  <c r="C202"/>
  <c r="D202"/>
  <c r="H202"/>
  <c r="E202"/>
  <c r="A203" l="1"/>
  <c r="G203" s="1"/>
  <c r="B203"/>
  <c r="D203" l="1"/>
  <c r="H203"/>
  <c r="E203"/>
  <c r="F203"/>
  <c r="C203"/>
  <c r="B204" l="1"/>
  <c r="A204"/>
  <c r="G204" s="1"/>
  <c r="C204" l="1"/>
  <c r="D204"/>
  <c r="H204"/>
  <c r="E204"/>
  <c r="F204"/>
  <c r="B205" l="1"/>
  <c r="A205"/>
  <c r="G205" s="1"/>
  <c r="C205" l="1"/>
  <c r="D205"/>
  <c r="H205"/>
  <c r="E205"/>
  <c r="F205"/>
  <c r="B206" l="1"/>
  <c r="A206"/>
  <c r="G206" s="1"/>
  <c r="F206" l="1"/>
  <c r="C206"/>
  <c r="D206"/>
  <c r="H206"/>
  <c r="E206"/>
  <c r="A207" l="1"/>
  <c r="G207" s="1"/>
  <c r="B207"/>
  <c r="F207" l="1"/>
  <c r="C207"/>
  <c r="D207"/>
  <c r="H207"/>
  <c r="E207"/>
  <c r="B208" l="1"/>
  <c r="A208"/>
  <c r="G208" s="1"/>
  <c r="F208" l="1"/>
  <c r="C208"/>
  <c r="D208"/>
  <c r="H208"/>
  <c r="E208"/>
  <c r="B209" l="1"/>
  <c r="A209"/>
  <c r="G209" s="1"/>
  <c r="D209" l="1"/>
  <c r="H209"/>
  <c r="E209"/>
  <c r="F209"/>
  <c r="C209"/>
  <c r="B210" l="1"/>
  <c r="A210"/>
  <c r="G210" s="1"/>
  <c r="C210" l="1"/>
  <c r="D210"/>
  <c r="H210"/>
  <c r="E210"/>
  <c r="F210"/>
  <c r="B211" l="1"/>
  <c r="A211"/>
  <c r="G211" s="1"/>
  <c r="F211" l="1"/>
  <c r="C211"/>
  <c r="D211"/>
  <c r="H211"/>
  <c r="E211"/>
  <c r="B212" l="1"/>
  <c r="A212"/>
  <c r="G212" s="1"/>
  <c r="D212" l="1"/>
  <c r="H212"/>
  <c r="E212"/>
  <c r="F212"/>
  <c r="C212"/>
  <c r="B213" l="1"/>
  <c r="A213"/>
  <c r="G213" s="1"/>
  <c r="F213" l="1"/>
  <c r="C213"/>
  <c r="D213"/>
  <c r="H213"/>
  <c r="E213"/>
  <c r="B214" l="1"/>
  <c r="A214"/>
  <c r="G214" s="1"/>
  <c r="D214" l="1"/>
  <c r="H214"/>
  <c r="E214"/>
  <c r="F214"/>
  <c r="C214"/>
  <c r="B215" l="1"/>
  <c r="A215"/>
  <c r="G215" s="1"/>
  <c r="F215" l="1"/>
  <c r="C215"/>
  <c r="D215"/>
  <c r="H215"/>
  <c r="E215"/>
  <c r="B216" l="1"/>
  <c r="A216"/>
  <c r="G216" s="1"/>
  <c r="F216" l="1"/>
  <c r="C216"/>
  <c r="D216"/>
  <c r="H216"/>
  <c r="E216"/>
  <c r="B217" l="1"/>
  <c r="A217"/>
  <c r="G217" s="1"/>
  <c r="D217" l="1"/>
  <c r="H217"/>
  <c r="E217"/>
  <c r="F217"/>
  <c r="C217"/>
  <c r="B218" l="1"/>
  <c r="A218"/>
  <c r="G218" s="1"/>
  <c r="F218" l="1"/>
  <c r="C218"/>
  <c r="D218"/>
  <c r="H218"/>
  <c r="E218"/>
  <c r="B219" l="1"/>
  <c r="A219"/>
  <c r="G219" s="1"/>
  <c r="D219" l="1"/>
  <c r="H219"/>
  <c r="E219"/>
  <c r="F219"/>
  <c r="C219"/>
  <c r="B220" l="1"/>
  <c r="A220"/>
  <c r="G220" s="1"/>
  <c r="D220" l="1"/>
  <c r="H220"/>
  <c r="E220"/>
  <c r="F220"/>
  <c r="C220"/>
  <c r="B221" l="1"/>
  <c r="A221"/>
  <c r="G221" s="1"/>
  <c r="F221" l="1"/>
  <c r="C221"/>
  <c r="D221"/>
  <c r="H221"/>
  <c r="E221"/>
  <c r="B222" l="1"/>
  <c r="A222"/>
  <c r="G222" s="1"/>
  <c r="F222" l="1"/>
  <c r="C222"/>
  <c r="D222"/>
  <c r="H222"/>
  <c r="E222"/>
  <c r="B223" l="1"/>
  <c r="A223"/>
  <c r="G223" s="1"/>
  <c r="F223" l="1"/>
  <c r="C223"/>
  <c r="E223"/>
  <c r="D223"/>
  <c r="H223"/>
  <c r="B224" l="1"/>
  <c r="A224"/>
  <c r="G224" s="1"/>
  <c r="D224" l="1"/>
  <c r="H224"/>
  <c r="E224"/>
  <c r="F224"/>
  <c r="C224"/>
  <c r="B225" l="1"/>
  <c r="A225"/>
  <c r="G225" s="1"/>
  <c r="F225" l="1"/>
  <c r="C225"/>
  <c r="D225"/>
  <c r="H225"/>
  <c r="E225"/>
  <c r="B226" l="1"/>
  <c r="A226"/>
  <c r="G226" s="1"/>
  <c r="F226" l="1"/>
  <c r="D226"/>
  <c r="H226"/>
  <c r="E226"/>
  <c r="C226"/>
  <c r="A227" l="1"/>
  <c r="G227" s="1"/>
  <c r="B227"/>
  <c r="D227" l="1"/>
  <c r="H227"/>
  <c r="E227"/>
  <c r="F227"/>
  <c r="C227"/>
  <c r="B228" l="1"/>
  <c r="A228"/>
  <c r="G228" s="1"/>
  <c r="F228" l="1"/>
  <c r="C228"/>
  <c r="D228"/>
  <c r="H228"/>
  <c r="E228"/>
  <c r="B229" l="1"/>
  <c r="A229"/>
  <c r="G229" s="1"/>
  <c r="F229" l="1"/>
  <c r="C229"/>
  <c r="D229"/>
  <c r="H229"/>
  <c r="E229"/>
  <c r="B230" l="1"/>
  <c r="A230"/>
  <c r="G230" s="1"/>
  <c r="F230" l="1"/>
  <c r="D230"/>
  <c r="H230"/>
  <c r="E230"/>
  <c r="C230"/>
  <c r="B231" l="1"/>
  <c r="A231"/>
  <c r="G231" s="1"/>
  <c r="F231" l="1"/>
  <c r="C231"/>
  <c r="D231"/>
  <c r="H231"/>
  <c r="E231"/>
  <c r="B232" l="1"/>
  <c r="A232"/>
  <c r="G232" s="1"/>
  <c r="C232" l="1"/>
  <c r="D232"/>
  <c r="H232"/>
  <c r="E232"/>
  <c r="F232"/>
  <c r="B233" l="1"/>
  <c r="A233"/>
  <c r="G233" s="1"/>
  <c r="F233" l="1"/>
  <c r="C233"/>
  <c r="D233"/>
  <c r="E233"/>
  <c r="H233"/>
  <c r="B234" l="1"/>
  <c r="A234"/>
  <c r="G234" s="1"/>
  <c r="F234" l="1"/>
  <c r="D234"/>
  <c r="H234"/>
  <c r="E234"/>
  <c r="C234"/>
  <c r="B235" l="1"/>
  <c r="A235"/>
  <c r="G235" s="1"/>
  <c r="C235" l="1"/>
  <c r="D235"/>
  <c r="H235"/>
  <c r="E235"/>
  <c r="F235"/>
  <c r="B236" l="1"/>
  <c r="A236"/>
  <c r="G236" s="1"/>
  <c r="F236" l="1"/>
  <c r="C236"/>
  <c r="D236"/>
  <c r="E236"/>
  <c r="H236"/>
  <c r="B237" l="1"/>
  <c r="A237"/>
  <c r="G237" s="1"/>
  <c r="F237" l="1"/>
  <c r="C237"/>
  <c r="D237"/>
  <c r="H237"/>
  <c r="E237"/>
  <c r="B238" l="1"/>
  <c r="A238"/>
  <c r="G238" s="1"/>
  <c r="D238" l="1"/>
  <c r="H238"/>
  <c r="E238"/>
  <c r="F238"/>
  <c r="C238"/>
  <c r="B239" l="1"/>
  <c r="A239"/>
  <c r="G239" s="1"/>
  <c r="D239" l="1"/>
  <c r="H239"/>
  <c r="E239"/>
  <c r="F239"/>
  <c r="C239"/>
  <c r="A240" l="1"/>
  <c r="G240" s="1"/>
  <c r="B240"/>
  <c r="F240" l="1"/>
  <c r="D240"/>
  <c r="H240"/>
  <c r="E240"/>
  <c r="C240"/>
  <c r="B241" l="1"/>
  <c r="A241"/>
  <c r="G241" s="1"/>
  <c r="F241" l="1"/>
  <c r="C241"/>
  <c r="D241"/>
  <c r="H241"/>
  <c r="E241"/>
  <c r="B242" l="1"/>
  <c r="A242"/>
  <c r="G242" s="1"/>
  <c r="F242" l="1"/>
  <c r="C242"/>
  <c r="D242"/>
  <c r="H242"/>
  <c r="E242"/>
  <c r="B243" l="1"/>
  <c r="A243"/>
  <c r="G243" s="1"/>
  <c r="C243" l="1"/>
  <c r="D243"/>
  <c r="H243"/>
  <c r="E243"/>
  <c r="F243"/>
  <c r="B244" l="1"/>
  <c r="A244"/>
  <c r="G244" s="1"/>
  <c r="F244" l="1"/>
  <c r="C244"/>
  <c r="D244"/>
  <c r="H244"/>
  <c r="E244"/>
  <c r="B245" l="1"/>
  <c r="A245"/>
  <c r="G245" s="1"/>
  <c r="D245" l="1"/>
  <c r="H245"/>
  <c r="E245"/>
  <c r="F245"/>
  <c r="C245"/>
  <c r="B246" l="1"/>
  <c r="A246"/>
  <c r="G246" s="1"/>
  <c r="C246" l="1"/>
  <c r="D246"/>
  <c r="H246"/>
  <c r="E246"/>
  <c r="F246"/>
  <c r="A247" l="1"/>
  <c r="G247" s="1"/>
  <c r="B247"/>
  <c r="C247" l="1"/>
  <c r="E247"/>
  <c r="D247"/>
  <c r="F247"/>
  <c r="H247"/>
  <c r="A248" l="1"/>
  <c r="G248" s="1"/>
  <c r="B248"/>
  <c r="C248" l="1"/>
  <c r="E248"/>
  <c r="D248"/>
  <c r="F248"/>
  <c r="H248"/>
  <c r="A249" l="1"/>
  <c r="G249" s="1"/>
  <c r="B249"/>
  <c r="C249" l="1"/>
  <c r="E249"/>
  <c r="D249"/>
  <c r="F249"/>
  <c r="H249"/>
  <c r="A250" l="1"/>
  <c r="G250" s="1"/>
  <c r="B250"/>
  <c r="C250" l="1"/>
  <c r="E250"/>
  <c r="D250"/>
  <c r="F250"/>
  <c r="H250"/>
  <c r="A251" l="1"/>
  <c r="G251" s="1"/>
  <c r="B251"/>
  <c r="C251" l="1"/>
  <c r="E251"/>
  <c r="D251"/>
  <c r="F251"/>
  <c r="H251"/>
  <c r="A252" l="1"/>
  <c r="G252" s="1"/>
  <c r="B252"/>
  <c r="C252" l="1"/>
  <c r="E252"/>
  <c r="D252"/>
  <c r="F252"/>
  <c r="H252"/>
  <c r="A253" l="1"/>
  <c r="G253" s="1"/>
  <c r="B253"/>
  <c r="C253" l="1"/>
  <c r="E253"/>
  <c r="D253"/>
  <c r="F253"/>
  <c r="H253"/>
  <c r="A254" l="1"/>
  <c r="G254" s="1"/>
  <c r="B254"/>
  <c r="C254" l="1"/>
  <c r="E254"/>
  <c r="D254"/>
  <c r="F254"/>
  <c r="H254"/>
  <c r="A255" l="1"/>
  <c r="G255" s="1"/>
  <c r="B255"/>
  <c r="C255" l="1"/>
  <c r="D255"/>
  <c r="F255"/>
  <c r="H255"/>
  <c r="E255"/>
  <c r="A256" l="1"/>
  <c r="G256" s="1"/>
  <c r="B256"/>
  <c r="D256" l="1"/>
  <c r="H256"/>
  <c r="E256"/>
  <c r="F256"/>
  <c r="C256"/>
  <c r="A257" l="1"/>
  <c r="G257" s="1"/>
  <c r="B257"/>
  <c r="D257" l="1"/>
  <c r="H257"/>
  <c r="E257"/>
  <c r="F257"/>
  <c r="C257"/>
  <c r="A258" l="1"/>
  <c r="G258" s="1"/>
  <c r="B258"/>
  <c r="D258" l="1"/>
  <c r="H258"/>
  <c r="E258"/>
  <c r="F258"/>
  <c r="C258"/>
  <c r="A259" l="1"/>
  <c r="G259" s="1"/>
  <c r="B259"/>
  <c r="D259" l="1"/>
  <c r="H259"/>
  <c r="E259"/>
  <c r="F259"/>
  <c r="C259"/>
  <c r="A260" l="1"/>
  <c r="G260" s="1"/>
  <c r="B260"/>
  <c r="D260" l="1"/>
  <c r="H260"/>
  <c r="E260"/>
  <c r="F260"/>
  <c r="C260"/>
  <c r="A261" l="1"/>
  <c r="G261" s="1"/>
  <c r="B261"/>
  <c r="D261" l="1"/>
  <c r="H261"/>
  <c r="E261"/>
  <c r="F261"/>
  <c r="C261"/>
  <c r="A262" l="1"/>
  <c r="G262" s="1"/>
  <c r="B262"/>
  <c r="D262" l="1"/>
  <c r="H262"/>
  <c r="E262"/>
  <c r="F262"/>
  <c r="C262"/>
  <c r="A263" l="1"/>
  <c r="G263" s="1"/>
  <c r="B263"/>
  <c r="D263" l="1"/>
  <c r="H263"/>
  <c r="E263"/>
  <c r="F263"/>
  <c r="C263"/>
  <c r="A264" l="1"/>
  <c r="G264" s="1"/>
  <c r="B264"/>
  <c r="D264" l="1"/>
  <c r="H264"/>
  <c r="E264"/>
  <c r="F264"/>
  <c r="C264"/>
  <c r="A265" l="1"/>
  <c r="G265" s="1"/>
  <c r="B265"/>
  <c r="D265" l="1"/>
  <c r="H265"/>
  <c r="E265"/>
  <c r="F265"/>
  <c r="C265"/>
  <c r="A266" l="1"/>
  <c r="G266" s="1"/>
  <c r="B266"/>
  <c r="D266" l="1"/>
  <c r="H266"/>
  <c r="E266"/>
  <c r="F266"/>
  <c r="C266"/>
  <c r="A267" l="1"/>
  <c r="G267" s="1"/>
  <c r="B267"/>
  <c r="D267" l="1"/>
  <c r="H267"/>
  <c r="E267"/>
  <c r="F267"/>
  <c r="C267"/>
  <c r="A268" l="1"/>
  <c r="G268" s="1"/>
  <c r="B268"/>
  <c r="D268" l="1"/>
  <c r="H268"/>
  <c r="E268"/>
  <c r="F268"/>
  <c r="C268"/>
  <c r="A269" l="1"/>
  <c r="G269" s="1"/>
  <c r="B269"/>
  <c r="D269" l="1"/>
  <c r="H269"/>
  <c r="E269"/>
  <c r="F269"/>
  <c r="C269"/>
  <c r="A270" l="1"/>
  <c r="G270" s="1"/>
  <c r="B270"/>
  <c r="D270" l="1"/>
  <c r="H270"/>
  <c r="E270"/>
  <c r="F270"/>
  <c r="C270"/>
  <c r="A271" l="1"/>
  <c r="G271" s="1"/>
  <c r="B271"/>
  <c r="D271" l="1"/>
  <c r="H271"/>
  <c r="E271"/>
  <c r="F271"/>
  <c r="C271"/>
  <c r="A272" l="1"/>
  <c r="G272" s="1"/>
  <c r="B272"/>
  <c r="D272" l="1"/>
  <c r="H272"/>
  <c r="E272"/>
  <c r="F272"/>
  <c r="C272"/>
  <c r="A273" l="1"/>
  <c r="G273" s="1"/>
  <c r="B273"/>
  <c r="D273" l="1"/>
  <c r="H273"/>
  <c r="E273"/>
  <c r="F273"/>
  <c r="C273"/>
  <c r="A274" l="1"/>
  <c r="G274" s="1"/>
  <c r="B274"/>
  <c r="D274" l="1"/>
  <c r="H274"/>
  <c r="E274"/>
  <c r="F274"/>
  <c r="C274"/>
  <c r="A275" l="1"/>
  <c r="G275" s="1"/>
  <c r="B275"/>
  <c r="D275" l="1"/>
  <c r="H275"/>
  <c r="E275"/>
  <c r="F275"/>
  <c r="C275"/>
  <c r="A276" l="1"/>
  <c r="G276" s="1"/>
  <c r="B276"/>
  <c r="D276" l="1"/>
  <c r="H276"/>
  <c r="E276"/>
  <c r="F276"/>
  <c r="C276"/>
  <c r="A277" l="1"/>
  <c r="G277" s="1"/>
  <c r="B277"/>
  <c r="D277" l="1"/>
  <c r="H277"/>
  <c r="E277"/>
  <c r="F277"/>
  <c r="C277"/>
  <c r="A278" l="1"/>
  <c r="G278" s="1"/>
  <c r="B278"/>
  <c r="D278" l="1"/>
  <c r="H278"/>
  <c r="E278"/>
  <c r="F278"/>
  <c r="C278"/>
  <c r="A279" l="1"/>
  <c r="G279" s="1"/>
  <c r="B279"/>
  <c r="D279" l="1"/>
  <c r="H279"/>
  <c r="E279"/>
  <c r="F279"/>
  <c r="C279"/>
  <c r="A280" l="1"/>
  <c r="G280" s="1"/>
  <c r="B280"/>
  <c r="D280" l="1"/>
  <c r="H280"/>
  <c r="E280"/>
  <c r="F280"/>
  <c r="C280"/>
  <c r="A281" l="1"/>
  <c r="G281" s="1"/>
  <c r="B281"/>
  <c r="D281" l="1"/>
  <c r="H281"/>
  <c r="E281"/>
  <c r="F281"/>
  <c r="C281"/>
  <c r="A282" l="1"/>
  <c r="G282" s="1"/>
  <c r="B282"/>
  <c r="D282" l="1"/>
  <c r="H282"/>
  <c r="E282"/>
  <c r="F282"/>
  <c r="C282"/>
  <c r="A283" l="1"/>
  <c r="G283" s="1"/>
  <c r="B283"/>
  <c r="D283" l="1"/>
  <c r="H283"/>
  <c r="E283"/>
  <c r="F283"/>
  <c r="C283"/>
  <c r="A284" l="1"/>
  <c r="G284" s="1"/>
  <c r="B284"/>
  <c r="D284" l="1"/>
  <c r="H284"/>
  <c r="E284"/>
  <c r="F284"/>
  <c r="C284"/>
  <c r="A285" l="1"/>
  <c r="G285" s="1"/>
  <c r="B285"/>
  <c r="D285" l="1"/>
  <c r="H285"/>
  <c r="E285"/>
  <c r="F285"/>
  <c r="C285"/>
  <c r="A286" l="1"/>
  <c r="G286" s="1"/>
  <c r="B286"/>
  <c r="D286" l="1"/>
  <c r="H286"/>
  <c r="E286"/>
  <c r="F286"/>
  <c r="C286"/>
  <c r="A287" l="1"/>
  <c r="G287" s="1"/>
  <c r="B287"/>
  <c r="D287" l="1"/>
  <c r="H287"/>
  <c r="E287"/>
  <c r="F287"/>
  <c r="C287"/>
  <c r="A288" l="1"/>
  <c r="G288" s="1"/>
  <c r="B288"/>
  <c r="D288" l="1"/>
  <c r="H288"/>
  <c r="E288"/>
  <c r="F288"/>
  <c r="C288"/>
  <c r="A289" l="1"/>
  <c r="G289" s="1"/>
  <c r="B289"/>
  <c r="D289" l="1"/>
  <c r="H289"/>
  <c r="E289"/>
  <c r="F289"/>
  <c r="C289"/>
  <c r="A290" l="1"/>
  <c r="G290" s="1"/>
  <c r="B290"/>
  <c r="D290" l="1"/>
  <c r="H290"/>
  <c r="E290"/>
  <c r="F290"/>
  <c r="C290"/>
  <c r="A291" l="1"/>
  <c r="G291" s="1"/>
  <c r="B291"/>
  <c r="D291" l="1"/>
  <c r="H291"/>
  <c r="E291"/>
  <c r="F291"/>
  <c r="C291"/>
  <c r="A292" l="1"/>
  <c r="G292" s="1"/>
  <c r="B292"/>
  <c r="D292" l="1"/>
  <c r="H292"/>
  <c r="E292"/>
  <c r="F292"/>
  <c r="C292"/>
  <c r="A293" l="1"/>
  <c r="G293" s="1"/>
  <c r="B293"/>
  <c r="D293" l="1"/>
  <c r="H293"/>
  <c r="E293"/>
  <c r="F293"/>
  <c r="C293"/>
  <c r="A294" l="1"/>
  <c r="G294" s="1"/>
  <c r="B294"/>
  <c r="D294" l="1"/>
  <c r="H294"/>
  <c r="E294"/>
  <c r="C294"/>
  <c r="F294"/>
  <c r="A295" l="1"/>
  <c r="G295" s="1"/>
  <c r="B295"/>
  <c r="D295" l="1"/>
  <c r="H295"/>
  <c r="E295"/>
  <c r="F295"/>
  <c r="C295"/>
  <c r="A296" l="1"/>
  <c r="G296" s="1"/>
  <c r="B296"/>
  <c r="D296" l="1"/>
  <c r="H296"/>
  <c r="E296"/>
  <c r="F296"/>
  <c r="C296"/>
  <c r="A297" l="1"/>
  <c r="G297" s="1"/>
  <c r="B297"/>
  <c r="D297" l="1"/>
  <c r="H297"/>
  <c r="E297"/>
  <c r="F297"/>
  <c r="C297"/>
  <c r="A298" l="1"/>
  <c r="G298" s="1"/>
  <c r="B298"/>
  <c r="D298" l="1"/>
  <c r="H298"/>
  <c r="E298"/>
  <c r="F298"/>
  <c r="C298"/>
  <c r="A299" l="1"/>
  <c r="G299" s="1"/>
  <c r="B299"/>
  <c r="D299" l="1"/>
  <c r="H299"/>
  <c r="E299"/>
  <c r="F299"/>
  <c r="C299"/>
  <c r="A300" l="1"/>
  <c r="G300" s="1"/>
  <c r="B300"/>
  <c r="D300" l="1"/>
  <c r="H300"/>
  <c r="E300"/>
  <c r="C300"/>
  <c r="F300"/>
  <c r="A301" l="1"/>
  <c r="G301" s="1"/>
  <c r="B301"/>
  <c r="D301" l="1"/>
  <c r="H301"/>
  <c r="E301"/>
  <c r="F301"/>
  <c r="C301"/>
  <c r="A302" l="1"/>
  <c r="G302" s="1"/>
  <c r="B302"/>
  <c r="D302" l="1"/>
  <c r="H302"/>
  <c r="E302"/>
  <c r="F302"/>
  <c r="C302"/>
  <c r="A303" l="1"/>
  <c r="G303" s="1"/>
  <c r="B303"/>
  <c r="D303" l="1"/>
  <c r="H303"/>
  <c r="E303"/>
  <c r="F303"/>
  <c r="C303"/>
  <c r="A304" l="1"/>
  <c r="G304" s="1"/>
  <c r="B304"/>
  <c r="D304" l="1"/>
  <c r="H304"/>
  <c r="E304"/>
  <c r="F304"/>
  <c r="C304"/>
  <c r="A305" l="1"/>
  <c r="G305" s="1"/>
  <c r="B305"/>
  <c r="D305" l="1"/>
  <c r="H305"/>
  <c r="E305"/>
  <c r="F305"/>
  <c r="C305"/>
  <c r="A306" l="1"/>
  <c r="G306" s="1"/>
  <c r="B306"/>
  <c r="D306" l="1"/>
  <c r="H306"/>
  <c r="E306"/>
  <c r="F306"/>
  <c r="C306"/>
  <c r="A307" l="1"/>
  <c r="G307" s="1"/>
  <c r="B307"/>
  <c r="D307" l="1"/>
  <c r="H307"/>
  <c r="E307"/>
  <c r="F307"/>
  <c r="C307"/>
  <c r="A308" l="1"/>
  <c r="G308" s="1"/>
  <c r="B308"/>
  <c r="D308" l="1"/>
  <c r="H308"/>
  <c r="E308"/>
  <c r="F308"/>
  <c r="C308"/>
  <c r="A309" l="1"/>
  <c r="G309" s="1"/>
  <c r="B309"/>
  <c r="D309" l="1"/>
  <c r="H309"/>
  <c r="E309"/>
  <c r="F309"/>
  <c r="C309"/>
  <c r="A310" l="1"/>
  <c r="G310" s="1"/>
  <c r="B310"/>
  <c r="D310" l="1"/>
  <c r="H310"/>
  <c r="E310"/>
  <c r="F310"/>
  <c r="C310"/>
  <c r="A311" l="1"/>
  <c r="G311" s="1"/>
  <c r="B311"/>
  <c r="D311" l="1"/>
  <c r="H311"/>
  <c r="E311"/>
  <c r="F311"/>
  <c r="C311"/>
  <c r="A312" l="1"/>
  <c r="G312" s="1"/>
  <c r="B312"/>
  <c r="D312" l="1"/>
  <c r="H312"/>
  <c r="E312"/>
  <c r="F312"/>
  <c r="C312"/>
  <c r="A313" l="1"/>
  <c r="G313" s="1"/>
  <c r="B313"/>
  <c r="D313" l="1"/>
  <c r="H313"/>
  <c r="E313"/>
  <c r="F313"/>
  <c r="C313"/>
  <c r="A314" l="1"/>
  <c r="G314" s="1"/>
  <c r="B314"/>
  <c r="D314" l="1"/>
  <c r="H314"/>
  <c r="E314"/>
  <c r="F314"/>
  <c r="C314"/>
  <c r="A315" l="1"/>
  <c r="G315" s="1"/>
  <c r="B315"/>
  <c r="F315" l="1"/>
  <c r="C315"/>
  <c r="D315"/>
  <c r="H315"/>
  <c r="E315"/>
  <c r="A316" l="1"/>
  <c r="G316" s="1"/>
  <c r="B316"/>
  <c r="F316" l="1"/>
  <c r="C316"/>
  <c r="D316"/>
  <c r="H316"/>
  <c r="E316"/>
  <c r="A317" l="1"/>
  <c r="G317" s="1"/>
  <c r="B317"/>
  <c r="F317" l="1"/>
  <c r="E317"/>
  <c r="D317"/>
  <c r="C317"/>
  <c r="H317"/>
  <c r="B318" l="1"/>
  <c r="A318"/>
  <c r="G318" s="1"/>
  <c r="E318" l="1"/>
  <c r="H318"/>
  <c r="C318"/>
  <c r="D318"/>
  <c r="F318"/>
  <c r="B319" l="1"/>
  <c r="A319"/>
  <c r="G319" s="1"/>
  <c r="E319" l="1"/>
  <c r="F319"/>
  <c r="C319"/>
  <c r="D319"/>
  <c r="H319"/>
  <c r="B320" l="1"/>
  <c r="A320"/>
  <c r="G320" s="1"/>
  <c r="E320" l="1"/>
  <c r="F320"/>
  <c r="C320"/>
  <c r="D320"/>
  <c r="H320"/>
  <c r="B321" l="1"/>
  <c r="A321"/>
  <c r="G321" s="1"/>
  <c r="E321" l="1"/>
  <c r="F321"/>
  <c r="C321"/>
  <c r="D321"/>
  <c r="H321"/>
  <c r="B322" l="1"/>
  <c r="A322"/>
  <c r="G322" s="1"/>
  <c r="E322" l="1"/>
  <c r="F322"/>
  <c r="C322"/>
  <c r="D322"/>
  <c r="H322"/>
  <c r="B323" l="1"/>
  <c r="A323"/>
  <c r="G323" s="1"/>
  <c r="E323" l="1"/>
  <c r="F323"/>
  <c r="C323"/>
  <c r="D323"/>
  <c r="H323"/>
  <c r="B324" l="1"/>
  <c r="A324"/>
  <c r="G324" s="1"/>
  <c r="E324" l="1"/>
  <c r="F324"/>
  <c r="C324"/>
  <c r="D324"/>
  <c r="H324"/>
  <c r="B325" l="1"/>
  <c r="A325"/>
  <c r="G325" s="1"/>
  <c r="E325" l="1"/>
  <c r="F325"/>
  <c r="C325"/>
  <c r="D325"/>
  <c r="H325"/>
  <c r="B326" l="1"/>
  <c r="A326"/>
  <c r="G326" s="1"/>
  <c r="E326" l="1"/>
  <c r="F326"/>
  <c r="C326"/>
  <c r="D326"/>
  <c r="H326"/>
  <c r="B327" l="1"/>
  <c r="A327"/>
  <c r="G327" s="1"/>
  <c r="E327" l="1"/>
  <c r="F327"/>
  <c r="H327"/>
  <c r="C327"/>
  <c r="D327"/>
  <c r="B328" l="1"/>
  <c r="A328"/>
  <c r="G328" s="1"/>
  <c r="E328" l="1"/>
  <c r="F328"/>
  <c r="C328"/>
  <c r="D328"/>
  <c r="H328"/>
  <c r="B329" l="1"/>
  <c r="A329"/>
  <c r="G329" s="1"/>
  <c r="E329" l="1"/>
  <c r="F329"/>
  <c r="C329"/>
  <c r="D329"/>
  <c r="H329"/>
  <c r="B330" l="1"/>
  <c r="A330"/>
  <c r="G330" s="1"/>
  <c r="D330" l="1"/>
  <c r="F330"/>
  <c r="H330"/>
  <c r="C330"/>
  <c r="E330"/>
  <c r="B331" l="1"/>
  <c r="A331"/>
  <c r="G331" s="1"/>
  <c r="D331" l="1"/>
  <c r="F331"/>
  <c r="H331"/>
  <c r="C331"/>
  <c r="E331"/>
  <c r="B332" l="1"/>
  <c r="A332"/>
  <c r="G332" s="1"/>
  <c r="D332" l="1"/>
  <c r="F332"/>
  <c r="H332"/>
  <c r="C332"/>
  <c r="E332"/>
  <c r="B333" l="1"/>
  <c r="A333"/>
  <c r="G333" s="1"/>
  <c r="D333" l="1"/>
  <c r="F333"/>
  <c r="H333"/>
  <c r="C333"/>
  <c r="E333"/>
  <c r="B334" l="1"/>
  <c r="A334"/>
  <c r="G334" s="1"/>
  <c r="C334" l="1"/>
  <c r="E334"/>
  <c r="D334"/>
  <c r="F334"/>
  <c r="H334"/>
  <c r="A335" l="1"/>
  <c r="G335" s="1"/>
  <c r="B335"/>
  <c r="F335" l="1"/>
  <c r="C335"/>
  <c r="D335"/>
  <c r="H335"/>
  <c r="E335"/>
  <c r="A336" l="1"/>
  <c r="G336" s="1"/>
  <c r="B336"/>
  <c r="F336" l="1"/>
  <c r="C336"/>
  <c r="D336"/>
  <c r="H336"/>
  <c r="E336"/>
  <c r="A337" l="1"/>
  <c r="G337" s="1"/>
  <c r="B337"/>
  <c r="F337" l="1"/>
  <c r="C337"/>
  <c r="D337"/>
  <c r="H337"/>
  <c r="E337"/>
  <c r="A338" l="1"/>
  <c r="G338" s="1"/>
  <c r="B338"/>
  <c r="F338" l="1"/>
  <c r="C338"/>
  <c r="D338"/>
  <c r="H338"/>
  <c r="E338"/>
  <c r="A339" l="1"/>
  <c r="G339" s="1"/>
  <c r="B339"/>
  <c r="F339" l="1"/>
  <c r="C339"/>
  <c r="D339"/>
  <c r="H339"/>
  <c r="E339"/>
  <c r="A340" l="1"/>
  <c r="G340" s="1"/>
  <c r="B340"/>
  <c r="F340" l="1"/>
  <c r="C340"/>
  <c r="D340"/>
  <c r="H340"/>
  <c r="E340"/>
  <c r="A341" l="1"/>
  <c r="G341" s="1"/>
  <c r="B341"/>
  <c r="F341" l="1"/>
  <c r="C341"/>
  <c r="D341"/>
  <c r="H341"/>
  <c r="E341"/>
  <c r="A342" l="1"/>
  <c r="G342" s="1"/>
  <c r="B342"/>
  <c r="F342" l="1"/>
  <c r="C342"/>
  <c r="D342"/>
  <c r="H342"/>
  <c r="E342"/>
  <c r="A343" l="1"/>
  <c r="G343" s="1"/>
  <c r="B343"/>
  <c r="F343" l="1"/>
  <c r="C343"/>
  <c r="D343"/>
  <c r="H343"/>
  <c r="E343"/>
  <c r="A344" l="1"/>
  <c r="G344" s="1"/>
  <c r="B344"/>
  <c r="F344" l="1"/>
  <c r="C344"/>
  <c r="D344"/>
  <c r="H344"/>
  <c r="E344"/>
  <c r="A345" l="1"/>
  <c r="G345" s="1"/>
  <c r="B345"/>
  <c r="F345" l="1"/>
  <c r="C345"/>
  <c r="D345"/>
  <c r="H345"/>
  <c r="E345"/>
  <c r="A346" l="1"/>
  <c r="G346" s="1"/>
  <c r="B346"/>
  <c r="F346" l="1"/>
  <c r="C346"/>
  <c r="D346"/>
  <c r="H346"/>
  <c r="E346"/>
  <c r="A347" l="1"/>
  <c r="G347" s="1"/>
  <c r="B347"/>
  <c r="F347" l="1"/>
  <c r="C347"/>
  <c r="D347"/>
  <c r="H347"/>
  <c r="E347"/>
  <c r="A348" l="1"/>
  <c r="G348" s="1"/>
  <c r="B348"/>
  <c r="F348" l="1"/>
  <c r="C348"/>
  <c r="D348"/>
  <c r="H348"/>
  <c r="E348"/>
  <c r="A349" l="1"/>
  <c r="G349" s="1"/>
  <c r="B349"/>
  <c r="F349" l="1"/>
  <c r="C349"/>
  <c r="D349"/>
  <c r="H349"/>
  <c r="E349"/>
  <c r="A350" l="1"/>
  <c r="G350" s="1"/>
  <c r="B350"/>
  <c r="F350" l="1"/>
  <c r="C350"/>
  <c r="D350"/>
  <c r="H350"/>
  <c r="E350"/>
  <c r="A351" l="1"/>
  <c r="G351" s="1"/>
  <c r="B351"/>
  <c r="F351" l="1"/>
  <c r="C351"/>
  <c r="D351"/>
  <c r="H351"/>
  <c r="E351"/>
  <c r="A352" l="1"/>
  <c r="G352" s="1"/>
  <c r="B352"/>
  <c r="F352" l="1"/>
  <c r="C352"/>
  <c r="D352"/>
  <c r="H352"/>
  <c r="E352"/>
  <c r="A353" l="1"/>
  <c r="G353" s="1"/>
  <c r="B353"/>
  <c r="F353" l="1"/>
  <c r="C353"/>
  <c r="D353"/>
  <c r="H353"/>
  <c r="E353"/>
  <c r="A354" l="1"/>
  <c r="G354" s="1"/>
  <c r="B354"/>
  <c r="F354" l="1"/>
  <c r="C354"/>
  <c r="D354"/>
  <c r="H354"/>
  <c r="E354"/>
  <c r="A355" l="1"/>
  <c r="G355" s="1"/>
  <c r="B355"/>
  <c r="F355" l="1"/>
  <c r="C355"/>
  <c r="D355"/>
  <c r="H355"/>
  <c r="E355"/>
  <c r="A356" l="1"/>
  <c r="G356" s="1"/>
  <c r="B356"/>
  <c r="F356" l="1"/>
  <c r="C356"/>
  <c r="D356"/>
  <c r="H356"/>
  <c r="E356"/>
  <c r="A357" l="1"/>
  <c r="G357" s="1"/>
  <c r="B357"/>
  <c r="F357" l="1"/>
  <c r="C357"/>
  <c r="D357"/>
  <c r="H357"/>
  <c r="E357"/>
  <c r="A358" l="1"/>
  <c r="G358" s="1"/>
  <c r="B358"/>
  <c r="F358" l="1"/>
  <c r="C358"/>
  <c r="D358"/>
  <c r="H358"/>
  <c r="E358"/>
  <c r="A359" l="1"/>
  <c r="G359" s="1"/>
  <c r="B359"/>
  <c r="F359" l="1"/>
  <c r="C359"/>
  <c r="D359"/>
  <c r="H359"/>
  <c r="E359"/>
  <c r="A360" l="1"/>
  <c r="G360" s="1"/>
  <c r="B360"/>
  <c r="F360" l="1"/>
  <c r="C360"/>
  <c r="D360"/>
  <c r="H360"/>
  <c r="E360"/>
  <c r="A361" l="1"/>
  <c r="G361" s="1"/>
  <c r="B361"/>
  <c r="F361" l="1"/>
  <c r="C361"/>
  <c r="D361"/>
  <c r="H361"/>
  <c r="E361"/>
  <c r="A362" l="1"/>
  <c r="G362" s="1"/>
  <c r="B362"/>
  <c r="F362" l="1"/>
  <c r="C362"/>
  <c r="D362"/>
  <c r="H362"/>
  <c r="E362"/>
  <c r="A363" l="1"/>
  <c r="G363" s="1"/>
  <c r="B363"/>
  <c r="F363" l="1"/>
  <c r="C363"/>
  <c r="D363"/>
  <c r="H363"/>
  <c r="E363"/>
  <c r="A364" l="1"/>
  <c r="G364" s="1"/>
  <c r="B364"/>
  <c r="F364" l="1"/>
  <c r="C364"/>
  <c r="D364"/>
  <c r="H364"/>
  <c r="E364"/>
  <c r="A365" l="1"/>
  <c r="G365" s="1"/>
  <c r="B365"/>
  <c r="F365" l="1"/>
  <c r="C365"/>
  <c r="D365"/>
  <c r="H365"/>
  <c r="E365"/>
  <c r="A366" l="1"/>
  <c r="G366" s="1"/>
  <c r="B366"/>
  <c r="F366" l="1"/>
  <c r="C366"/>
  <c r="D366"/>
  <c r="H366"/>
  <c r="E366"/>
  <c r="A367" l="1"/>
  <c r="G367" s="1"/>
  <c r="B367"/>
  <c r="F367" l="1"/>
  <c r="C367"/>
  <c r="D367"/>
  <c r="H367"/>
  <c r="E367"/>
  <c r="A368" l="1"/>
  <c r="G368" s="1"/>
  <c r="B368"/>
  <c r="F368" l="1"/>
  <c r="C368"/>
  <c r="D368"/>
  <c r="H368"/>
  <c r="E368"/>
  <c r="A369" l="1"/>
  <c r="G369" s="1"/>
  <c r="B369"/>
  <c r="F369" l="1"/>
  <c r="C369"/>
  <c r="D369"/>
  <c r="H369"/>
  <c r="E369"/>
  <c r="A370" l="1"/>
  <c r="G370" s="1"/>
  <c r="B370"/>
  <c r="F370" l="1"/>
  <c r="C370"/>
  <c r="D370"/>
  <c r="H370"/>
  <c r="E370"/>
  <c r="A371" l="1"/>
  <c r="G371" s="1"/>
  <c r="B371"/>
  <c r="F371" l="1"/>
  <c r="C371"/>
  <c r="D371"/>
  <c r="H371"/>
  <c r="E371"/>
  <c r="A372" l="1"/>
  <c r="G372" s="1"/>
  <c r="B372"/>
  <c r="F372" l="1"/>
  <c r="C372"/>
  <c r="D372"/>
  <c r="H372"/>
  <c r="E372"/>
  <c r="A373" l="1"/>
  <c r="G373" s="1"/>
  <c r="B373"/>
  <c r="F373" l="1"/>
  <c r="C373"/>
  <c r="E373"/>
  <c r="D373"/>
  <c r="H373"/>
  <c r="A374" l="1"/>
  <c r="G374" s="1"/>
  <c r="B374"/>
  <c r="F374" l="1"/>
  <c r="C374"/>
  <c r="D374"/>
  <c r="H374"/>
  <c r="E374"/>
  <c r="A375" l="1"/>
  <c r="G375" s="1"/>
  <c r="B375"/>
  <c r="F375" l="1"/>
  <c r="C375"/>
  <c r="D375"/>
  <c r="H375"/>
  <c r="E375"/>
  <c r="A376" l="1"/>
  <c r="G376" s="1"/>
  <c r="B376"/>
  <c r="F376" l="1"/>
  <c r="C376"/>
  <c r="D376"/>
  <c r="H376"/>
  <c r="E376"/>
  <c r="A377" l="1"/>
  <c r="G377" s="1"/>
  <c r="B377"/>
  <c r="F377" l="1"/>
  <c r="C377"/>
  <c r="D377"/>
  <c r="H377"/>
  <c r="E377"/>
  <c r="A378" l="1"/>
  <c r="G378" s="1"/>
  <c r="B378"/>
  <c r="F378" l="1"/>
  <c r="C378"/>
  <c r="D378"/>
  <c r="H378"/>
  <c r="E378"/>
  <c r="A379" l="1"/>
  <c r="G379" s="1"/>
  <c r="B379"/>
  <c r="F379" l="1"/>
  <c r="C379"/>
  <c r="D379"/>
  <c r="H379"/>
  <c r="E379"/>
  <c r="A380" l="1"/>
  <c r="G380" s="1"/>
  <c r="B380"/>
  <c r="F380" l="1"/>
  <c r="C380"/>
  <c r="D380"/>
  <c r="H380"/>
  <c r="E380"/>
  <c r="A381" l="1"/>
  <c r="G381" s="1"/>
  <c r="B381"/>
  <c r="F381" l="1"/>
  <c r="C381"/>
  <c r="D381"/>
  <c r="H381"/>
  <c r="E381"/>
  <c r="A382" l="1"/>
  <c r="G382" s="1"/>
  <c r="B382"/>
  <c r="F382" l="1"/>
  <c r="C382"/>
  <c r="D382"/>
  <c r="H382"/>
  <c r="E382"/>
  <c r="A383" l="1"/>
  <c r="G383" s="1"/>
  <c r="B383"/>
  <c r="F383" l="1"/>
  <c r="C383"/>
  <c r="D383"/>
  <c r="H383"/>
  <c r="E383"/>
  <c r="A384" l="1"/>
  <c r="G384" s="1"/>
  <c r="B384"/>
  <c r="F384" l="1"/>
  <c r="C384"/>
  <c r="D384"/>
  <c r="H384"/>
  <c r="E384"/>
  <c r="A385" l="1"/>
  <c r="G385" s="1"/>
  <c r="B385"/>
  <c r="F385" l="1"/>
  <c r="C385"/>
  <c r="D385"/>
  <c r="H385"/>
  <c r="E385"/>
  <c r="A386" l="1"/>
  <c r="G386" s="1"/>
  <c r="B386"/>
  <c r="F386" l="1"/>
  <c r="C386"/>
  <c r="D386"/>
  <c r="H386"/>
  <c r="E386"/>
  <c r="A387" l="1"/>
  <c r="G387" s="1"/>
  <c r="B387"/>
  <c r="F387" l="1"/>
  <c r="C387"/>
  <c r="D387"/>
  <c r="H387"/>
  <c r="E387"/>
  <c r="A388" l="1"/>
  <c r="G388" s="1"/>
  <c r="B388"/>
  <c r="F388" l="1"/>
  <c r="C388"/>
  <c r="D388"/>
  <c r="H388"/>
  <c r="E388"/>
  <c r="A389" l="1"/>
  <c r="G389" s="1"/>
  <c r="B389"/>
  <c r="F389" l="1"/>
  <c r="C389"/>
  <c r="D389"/>
  <c r="H389"/>
  <c r="E389"/>
  <c r="A390" l="1"/>
  <c r="G390" s="1"/>
  <c r="B390"/>
  <c r="F390" l="1"/>
  <c r="C390"/>
  <c r="D390"/>
  <c r="H390"/>
  <c r="E390"/>
  <c r="A391" l="1"/>
  <c r="G391" s="1"/>
  <c r="B391"/>
  <c r="F391" l="1"/>
  <c r="C391"/>
  <c r="D391"/>
  <c r="H391"/>
  <c r="E391"/>
  <c r="A392" l="1"/>
  <c r="G392" s="1"/>
  <c r="B392"/>
  <c r="F392" l="1"/>
  <c r="C392"/>
  <c r="D392"/>
  <c r="H392"/>
  <c r="E392"/>
  <c r="A393" l="1"/>
  <c r="G393" s="1"/>
  <c r="B393"/>
  <c r="F393" l="1"/>
  <c r="C393"/>
  <c r="D393"/>
  <c r="H393"/>
  <c r="E393"/>
</calcChain>
</file>

<file path=xl/sharedStrings.xml><?xml version="1.0" encoding="utf-8"?>
<sst xmlns="http://schemas.openxmlformats.org/spreadsheetml/2006/main" count="2094" uniqueCount="446">
  <si>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</si>
  <si>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</si>
  <si>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</si>
  <si>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</si>
  <si>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</si>
  <si>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</si>
  <si>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</si>
  <si>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</si>
  <si>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</si>
  <si>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</si>
  <si>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</si>
  <si>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</si>
  <si>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</si>
  <si>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</si>
  <si>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</si>
  <si>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</si>
  <si>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</si>
  <si>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</si>
  <si>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</si>
  <si>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</si>
  <si>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</si>
  <si>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</si>
  <si>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</si>
  <si>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</si>
  <si>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</si>
  <si>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</si>
  <si>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</si>
  <si>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</si>
  <si>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</si>
  <si>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</si>
  <si>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</si>
  <si>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</si>
  <si>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</si>
  <si>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</si>
  <si>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</si>
  <si>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</si>
  <si>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</si>
  <si>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</si>
  <si>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</si>
  <si>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</si>
  <si>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</si>
  <si>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</si>
  <si>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</si>
  <si>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</si>
  <si>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</si>
  <si>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</si>
  <si>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</si>
  <si>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</si>
  <si>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</si>
  <si>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</si>
  <si>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</si>
  <si>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</si>
  <si>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</si>
  <si>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</si>
  <si>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</si>
  <si>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</si>
  <si>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</si>
  <si>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</si>
  <si>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</si>
  <si>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</si>
  <si>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</si>
  <si>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</si>
  <si>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</si>
  <si>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</si>
  <si>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</si>
  <si>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</si>
  <si>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</si>
  <si>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</si>
  <si>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</si>
  <si>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</si>
  <si>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</si>
  <si>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</si>
  <si>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</si>
  <si>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</si>
  <si>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</si>
  <si>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</si>
  <si>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</si>
  <si>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</si>
  <si>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</si>
  <si>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</si>
  <si>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</si>
  <si>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</si>
  <si>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</si>
  <si>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</si>
  <si>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</si>
  <si>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</si>
  <si>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</si>
  <si>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</si>
  <si>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</si>
  <si>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</si>
  <si>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</si>
  <si>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</si>
  <si>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</si>
  <si>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</si>
  <si>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</si>
  <si>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</si>
  <si>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</si>
  <si>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</si>
  <si>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</si>
  <si>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</si>
  <si>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</si>
  <si>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</si>
  <si>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</si>
  <si>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</si>
  <si>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</si>
  <si>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</si>
  <si>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</si>
  <si>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</si>
  <si>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</si>
  <si>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</si>
  <si>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</si>
  <si>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</si>
  <si>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</si>
  <si>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</si>
  <si>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</si>
  <si>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</si>
  <si>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</si>
  <si>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</si>
  <si>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</si>
  <si>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</si>
  <si>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</si>
  <si>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</si>
  <si>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</si>
  <si>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</si>
  <si>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</si>
  <si>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</si>
  <si>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</si>
  <si>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</si>
  <si>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</si>
  <si>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</si>
  <si>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</si>
  <si>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</si>
  <si>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</si>
  <si>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</si>
  <si>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</si>
  <si>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</si>
  <si>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</si>
  <si>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</si>
  <si>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</si>
  <si>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</si>
  <si>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</si>
  <si>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</si>
  <si>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</si>
  <si>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</si>
  <si>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</si>
  <si>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</si>
  <si>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</si>
  <si>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</si>
  <si>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</si>
  <si>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</si>
  <si>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</si>
  <si>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</si>
  <si>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</si>
  <si>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</si>
  <si>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</si>
  <si>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</si>
  <si>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</si>
  <si>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</si>
  <si>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</si>
  <si>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</si>
  <si>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</si>
  <si>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</si>
  <si>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</si>
  <si>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</si>
  <si>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</si>
  <si>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</si>
  <si>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</si>
  <si>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</si>
  <si>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</si>
  <si>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</si>
  <si>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</si>
  <si>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</si>
  <si>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</si>
  <si>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</si>
  <si>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</si>
  <si>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</si>
  <si>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</si>
  <si>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</si>
  <si>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</si>
  <si>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</si>
  <si>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</si>
  <si>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</si>
  <si>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</si>
  <si>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</si>
  <si>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</si>
  <si>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</si>
  <si>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</si>
  <si>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</si>
  <si>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</si>
  <si>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</si>
  <si>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</si>
  <si>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</si>
  <si>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</si>
  <si>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</si>
  <si>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</si>
  <si>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</si>
  <si>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</si>
  <si>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</si>
  <si>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</si>
  <si>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</si>
  <si>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</si>
  <si>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</si>
  <si>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</si>
  <si>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</si>
  <si>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</si>
  <si>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</si>
  <si>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</si>
  <si>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</si>
  <si>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</si>
  <si>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</si>
  <si>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</si>
  <si>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</si>
  <si>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</si>
  <si>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</si>
  <si>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</si>
  <si>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</si>
  <si>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</si>
  <si>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</si>
  <si>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</si>
  <si>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</si>
  <si>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</si>
  <si>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</si>
  <si>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</si>
  <si>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</si>
  <si>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</si>
  <si>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</si>
  <si>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</si>
  <si>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</si>
  <si>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</si>
  <si>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</si>
  <si>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</si>
  <si>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</si>
  <si>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</si>
  <si>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</si>
  <si>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</si>
  <si>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</si>
  <si>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</si>
  <si>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</si>
  <si>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</si>
  <si>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</si>
  <si>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</si>
  <si>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</si>
  <si>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</si>
  <si>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</si>
  <si>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</si>
  <si>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</si>
  <si>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</si>
  <si>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</si>
  <si>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</si>
  <si>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</si>
  <si>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</si>
  <si>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</si>
  <si>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</si>
  <si>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</si>
  <si>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</si>
  <si>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</si>
  <si>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</si>
  <si>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</si>
  <si>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</si>
  <si>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</si>
  <si>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</si>
  <si>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</si>
  <si>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</si>
  <si>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</si>
  <si>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</si>
  <si>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</si>
  <si>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</si>
  <si>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</si>
  <si>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</si>
  <si>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</si>
  <si>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</si>
  <si>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</si>
  <si>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</si>
  <si>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</si>
  <si>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</si>
  <si>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</si>
  <si>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</si>
  <si>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</si>
  <si>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</si>
  <si>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</si>
  <si>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</si>
  <si>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</si>
  <si>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</si>
  <si>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</si>
  <si>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</si>
  <si>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</si>
  <si>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</si>
  <si>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</si>
  <si>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</si>
  <si>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</si>
  <si>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</si>
  <si>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</si>
  <si>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</si>
  <si>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</si>
  <si>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</si>
  <si>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</si>
  <si>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</si>
  <si>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</si>
  <si>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</si>
  <si>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</si>
  <si>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</si>
  <si>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</si>
  <si>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</si>
  <si>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</si>
  <si>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</si>
  <si>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</si>
  <si>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</si>
  <si>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</si>
  <si>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</si>
  <si>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</si>
  <si>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</si>
  <si>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</si>
  <si>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</si>
  <si>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</si>
  <si>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</si>
  <si>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</si>
  <si>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</si>
  <si>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</si>
  <si>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</si>
  <si>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</si>
  <si>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</si>
  <si>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</si>
  <si>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</si>
  <si>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</si>
  <si>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</si>
  <si>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</si>
  <si>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</si>
  <si>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</si>
  <si>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</si>
  <si>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</si>
  <si>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</si>
  <si>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</si>
  <si>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</si>
  <si>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</si>
  <si>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</si>
  <si>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</si>
  <si>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</si>
  <si>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</si>
  <si>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</si>
  <si>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</si>
  <si>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</si>
  <si>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</si>
  <si>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</si>
  <si>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</si>
  <si>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</si>
  <si>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</si>
  <si>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</si>
  <si>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</si>
  <si>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</si>
  <si>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</si>
  <si>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</si>
  <si>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</si>
  <si>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</si>
  <si>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</si>
  <si>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</si>
  <si>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</si>
  <si>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</si>
  <si>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</si>
  <si>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</si>
  <si>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</si>
  <si>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</si>
  <si>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</si>
  <si>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</si>
  <si>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</si>
  <si>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</si>
  <si>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</si>
  <si>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</si>
  <si>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</si>
  <si>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</si>
  <si>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</si>
  <si>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</si>
  <si>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</si>
  <si>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</si>
  <si>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</si>
  <si>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</si>
  <si>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</si>
  <si>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row</t>
  </si>
  <si>
    <t>P1</t>
  </si>
  <si>
    <t>P2</t>
  </si>
  <si>
    <t>P3</t>
  </si>
  <si>
    <t>11.11.2011</t>
  </si>
  <si>
    <t>12.11.2011</t>
  </si>
  <si>
    <t>inside</t>
  </si>
  <si>
    <t>outside</t>
  </si>
  <si>
    <t>Inside</t>
  </si>
  <si>
    <t>trend base day</t>
  </si>
  <si>
    <t>E48</t>
  </si>
  <si>
    <t>สำนักงานเขตลาดกระบัง</t>
  </si>
  <si>
    <t>E47</t>
  </si>
  <si>
    <t>E20</t>
  </si>
  <si>
    <t>ลำผักชี</t>
  </si>
  <si>
    <t>ค.ลำผักชี โรงเรียนวัดลำผักชี</t>
  </si>
  <si>
    <t>13.11.2011</t>
  </si>
  <si>
    <t>14.11.2011</t>
  </si>
  <si>
    <t>31.10.2011</t>
  </si>
  <si>
    <t>17.11.2011</t>
  </si>
  <si>
    <t>trend to 1.5</t>
  </si>
  <si>
    <t>trend to 1</t>
  </si>
  <si>
    <t>21.11.2011</t>
  </si>
  <si>
    <t>น้ำขึ้นเล็กน้อย</t>
  </si>
  <si>
    <t>W1inside</t>
  </si>
  <si>
    <t>W14inside</t>
  </si>
  <si>
    <t>W1outside</t>
  </si>
  <si>
    <t>copy outside</t>
  </si>
  <si>
    <t>interval of data (days)</t>
  </si>
  <si>
    <t>ทางรถไฟสายใต้ นอกกทม.</t>
  </si>
  <si>
    <t>ค.ทวีวัฒนา ศาลาธรรมสพน์ นอกกทม.</t>
  </si>
  <si>
    <t>ค.ทวีวัฒนา ศาลาธรรมสพน์ ในกทม.</t>
  </si>
  <si>
    <t>ทางรถไฟสายใต้ ในกทม.</t>
  </si>
  <si>
    <t>W14outside</t>
  </si>
  <si>
    <t>STA1</t>
  </si>
  <si>
    <t>STA12</t>
  </si>
  <si>
    <t>D1</t>
  </si>
  <si>
    <t>D2</t>
  </si>
  <si>
    <t>D3</t>
  </si>
  <si>
    <t>สถานีตาม BMA</t>
  </si>
  <si>
    <t>สถานีที่กำหนดใหม่</t>
  </si>
  <si>
    <t>สถานะของระดับน้ำ</t>
  </si>
  <si>
    <t>การเปลี่ยนแปลงระดับน้ำ</t>
  </si>
  <si>
    <t>ลดลงเร็ว</t>
  </si>
  <si>
    <t>ลดลง</t>
  </si>
  <si>
    <t>คงที่</t>
  </si>
  <si>
    <t>เพิ่มเล็กน้อย</t>
  </si>
  <si>
    <t>เพิ่มมาก</t>
  </si>
  <si>
    <t>เพิ่มพอสมควร</t>
  </si>
  <si>
    <t>อัตราการเปลี่ยนแปลงระดับน้ำ (ซม./วัน)</t>
  </si>
  <si>
    <t>ซ.ม./วัน in next 10-day trend</t>
  </si>
  <si>
    <t>master station only inside</t>
  </si>
  <si>
    <t>UTM_X</t>
  </si>
  <si>
    <t>UTM_Y</t>
  </si>
  <si>
    <t>STARTT</t>
  </si>
  <si>
    <t>ENDT</t>
  </si>
  <si>
    <t>Outside</t>
  </si>
  <si>
    <t>start.date</t>
  </si>
  <si>
    <t>WLP</t>
  </si>
  <si>
    <t>DUR</t>
  </si>
  <si>
    <t>TREND</t>
  </si>
  <si>
    <t>BANK</t>
  </si>
  <si>
    <t>30.11.2011</t>
  </si>
  <si>
    <t>25.11.2011</t>
  </si>
  <si>
    <t>P4</t>
  </si>
  <si>
    <t>RowNo</t>
  </si>
  <si>
    <t>Col</t>
  </si>
  <si>
    <t>Row</t>
  </si>
  <si>
    <t>X</t>
  </si>
  <si>
    <t>Y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</si>
</sst>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9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  <font>
      <sz val="16"/>
      <name val="AngsanaUPC"/>
      <charset val="22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  <xf numFmtId="0" fontId="48" fillId="0" borderId="0"/>
    <xf numFmtId="0" fontId="47" fillId="0" borderId="0"/>
  </cellStyleXfs>
  <cellXfs count="270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0" fontId="0" fillId="0" borderId="0" xfId="0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  <xf numFmtId="0" fontId="46" fillId="0" borderId="0" xfId="0" applyFont="1" applyBorder="1"/>
    <xf numFmtId="0" fontId="1" fillId="13" borderId="0" xfId="0" applyFont="1" applyFill="1"/>
    <xf numFmtId="0" fontId="1" fillId="0" borderId="0" xfId="0" applyFont="1" applyFill="1"/>
    <xf numFmtId="2" fontId="18" fillId="13" borderId="0" xfId="0" applyNumberFormat="1" applyFont="1" applyFill="1"/>
    <xf numFmtId="2" fontId="18" fillId="0" borderId="0" xfId="0" applyNumberFormat="1" applyFont="1" applyFill="1"/>
    <xf numFmtId="2" fontId="1" fillId="13" borderId="0" xfId="0" applyNumberFormat="1" applyFont="1" applyFill="1"/>
    <xf numFmtId="0" fontId="46" fillId="14" borderId="0" xfId="0" applyFont="1" applyFill="1"/>
    <xf numFmtId="0" fontId="1" fillId="12" borderId="0" xfId="0" applyFont="1" applyFill="1" applyAlignment="1">
      <alignment wrapText="1"/>
    </xf>
    <xf numFmtId="1" fontId="18" fillId="0" borderId="0" xfId="0" applyNumberFormat="1" applyFont="1" applyAlignment="1">
      <alignment horizontal="right"/>
    </xf>
    <xf numFmtId="1" fontId="18" fillId="10" borderId="0" xfId="0" applyNumberFormat="1" applyFont="1" applyFill="1" applyAlignment="1">
      <alignment horizontal="right"/>
    </xf>
    <xf numFmtId="2" fontId="1" fillId="13" borderId="0" xfId="0" applyNumberFormat="1" applyFont="1" applyFill="1" applyBorder="1"/>
    <xf numFmtId="2" fontId="18" fillId="15" borderId="0" xfId="0" applyNumberFormat="1" applyFont="1" applyFill="1"/>
    <xf numFmtId="2" fontId="1" fillId="0" borderId="0" xfId="0" applyNumberFormat="1" applyFont="1" applyFill="1"/>
    <xf numFmtId="0" fontId="1" fillId="0" borderId="4" xfId="0" applyFont="1" applyBorder="1"/>
    <xf numFmtId="1" fontId="0" fillId="16" borderId="0" xfId="0" applyNumberFormat="1" applyFill="1"/>
    <xf numFmtId="2" fontId="0" fillId="16" borderId="0" xfId="0" applyNumberFormat="1" applyFill="1"/>
    <xf numFmtId="0" fontId="18" fillId="10" borderId="48" xfId="0" applyFont="1" applyFill="1" applyBorder="1" applyAlignment="1">
      <alignment wrapText="1"/>
    </xf>
    <xf numFmtId="0" fontId="1" fillId="10" borderId="49" xfId="0" applyFont="1" applyFill="1" applyBorder="1" applyAlignment="1">
      <alignment wrapText="1"/>
    </xf>
    <xf numFmtId="0" fontId="46" fillId="12" borderId="6" xfId="0" applyFont="1" applyFill="1" applyBorder="1" applyAlignment="1">
      <alignment horizontal="center"/>
    </xf>
    <xf numFmtId="0" fontId="46" fillId="12" borderId="9" xfId="0" applyFont="1" applyFill="1" applyBorder="1" applyAlignment="1">
      <alignment horizontal="center"/>
    </xf>
    <xf numFmtId="1" fontId="48" fillId="0" borderId="0" xfId="4" applyNumberFormat="1"/>
    <xf numFmtId="2" fontId="48" fillId="0" borderId="0" xfId="4" applyNumberFormat="1"/>
    <xf numFmtId="0" fontId="47" fillId="0" borderId="0" xfId="5"/>
    <xf numFmtId="0" fontId="0" fillId="9" borderId="14" xfId="0" applyFill="1" applyBorder="1"/>
    <xf numFmtId="0" fontId="1" fillId="0" borderId="0" xfId="0" applyFont="1" applyAlignment="1">
      <alignment wrapText="1"/>
    </xf>
    <xf numFmtId="0" fontId="1" fillId="9" borderId="0" xfId="0" applyFont="1" applyFill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0" fontId="1" fillId="9" borderId="0" xfId="0" applyFont="1" applyFill="1" applyAlignment="1">
      <alignment wrapText="1"/>
    </xf>
    <xf numFmtId="14" fontId="0" fillId="9" borderId="0" xfId="0" applyNumberFormat="1" applyFill="1"/>
  </cellXfs>
  <cellStyles count="6">
    <cellStyle name="Hyperlink" xfId="1" builtinId="8"/>
    <cellStyle name="Normal" xfId="0" builtinId="0"/>
    <cellStyle name="Normal_hilo05" xfId="2"/>
    <cellStyle name="Normal_time-series" xfId="4"/>
    <cellStyle name="Percent" xfId="3" builtinId="5"/>
    <cellStyle name="Standard_Export_BMA" xfId="5"/>
  </cellStyles>
  <dxfs count="6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92E-2"/>
          <c:w val="0.876923076923082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79713408"/>
        <c:axId val="79739136"/>
      </c:scatterChart>
      <c:valAx>
        <c:axId val="79713408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739136"/>
        <c:crosses val="autoZero"/>
        <c:crossBetween val="midCat"/>
        <c:majorUnit val="7"/>
        <c:minorUnit val="1"/>
      </c:valAx>
      <c:valAx>
        <c:axId val="79739136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324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9713408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92E-2"/>
          <c:w val="0.87692307692308313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87449600"/>
        <c:axId val="87451136"/>
      </c:scatterChart>
      <c:valAx>
        <c:axId val="87449600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451136"/>
        <c:crosses val="autoZero"/>
        <c:crossBetween val="midCat"/>
        <c:majorUnit val="7"/>
        <c:minorUnit val="1"/>
      </c:valAx>
      <c:valAx>
        <c:axId val="8745113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74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734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58"/>
  <sheetViews>
    <sheetView workbookViewId="0">
      <selection activeCell="E58" sqref="E58:V58"/>
    </sheetView>
  </sheetViews>
  <sheetFormatPr defaultRowHeight="23.25"/>
  <cols>
    <col min="4" max="4" width="33.85546875" bestFit="1" customWidth="1"/>
    <col min="5" max="6" width="33.85546875" customWidth="1"/>
    <col min="7" max="7" width="9.28515625" bestFit="1" customWidth="1"/>
  </cols>
  <sheetData>
    <row r="1" spans="1:24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199" t="s">
        <v>384</v>
      </c>
      <c r="E1" t="str">
        <f>'MainStation-OBS'!AI1</f>
        <v>31.10.2011</v>
      </c>
      <c r="F1" t="str">
        <f>'MainStation-OBS'!AK1</f>
        <v>01.11.2011</v>
      </c>
      <c r="G1" t="str">
        <f>'MainStation-OBS'!AM1</f>
        <v>02.11.2012</v>
      </c>
      <c r="H1" t="str">
        <f>'MainStation-OBS'!AO1</f>
        <v>03.11.2012</v>
      </c>
      <c r="I1" t="str">
        <f>'MainStation-OBS'!AQ1</f>
        <v>04.11.2012</v>
      </c>
      <c r="J1" t="str">
        <f>'MainStation-OBS'!AS1</f>
        <v>06.11.2012</v>
      </c>
      <c r="K1" t="str">
        <f>'MainStation-OBS'!AU1</f>
        <v>07.11.2011</v>
      </c>
      <c r="L1" t="str">
        <f>'MainStation-OBS'!AW1</f>
        <v>08.11.2011</v>
      </c>
      <c r="M1" t="str">
        <f>'MainStation-OBS'!AY1</f>
        <v>09.11.2011</v>
      </c>
      <c r="N1" s="138" t="str">
        <f>'MainStation-OBS'!BA1</f>
        <v>10.11.2011</v>
      </c>
      <c r="O1" s="138" t="str">
        <f>'MainStation-OBS'!BC1</f>
        <v>11.11.2011</v>
      </c>
      <c r="P1" s="138" t="str">
        <f>'MainStation-OBS'!BE1</f>
        <v>12.11.2011</v>
      </c>
      <c r="Q1" s="138" t="str">
        <f>'MainStation-OBS'!BG1</f>
        <v>13.11.2011</v>
      </c>
      <c r="R1" s="138" t="str">
        <f>'MainStation-OBS'!BI1</f>
        <v>14.11.2011</v>
      </c>
      <c r="S1" s="138" t="str">
        <f>'MainStation-OBS'!BK1</f>
        <v>17.11.2011</v>
      </c>
      <c r="T1" s="138" t="str">
        <f>'MainStation-OBS'!BM1</f>
        <v>21.11.2011</v>
      </c>
      <c r="U1" s="138" t="str">
        <f>'MainStation-OBS'!BO1</f>
        <v>25.11.2011</v>
      </c>
      <c r="V1" s="138" t="str">
        <f>'MainStation-OBS'!BQ1</f>
        <v>30.11.2011</v>
      </c>
      <c r="W1" s="138">
        <f>'MainStation-OBS'!BS1</f>
        <v>0</v>
      </c>
      <c r="X1" s="138">
        <f>'MainStation-OBS'!BU1</f>
        <v>0</v>
      </c>
    </row>
    <row r="2" spans="1:24">
      <c r="B2" t="str">
        <f>'MainStation-OBS'!B2</f>
        <v>ด้านเหนือ</v>
      </c>
      <c r="D2" s="191" t="s">
        <v>376</v>
      </c>
      <c r="N2" s="138" t="str">
        <f>'MainStation-OBS'!BA2</f>
        <v>inside</v>
      </c>
      <c r="O2" s="138" t="str">
        <f>'MainStation-OBS'!BC2</f>
        <v>inside</v>
      </c>
      <c r="P2" s="138" t="str">
        <f>'MainStation-OBS'!BE2</f>
        <v>inside</v>
      </c>
      <c r="Q2" s="138" t="str">
        <f>'MainStation-OBS'!BG2</f>
        <v>inside</v>
      </c>
      <c r="R2" s="138" t="str">
        <f>'MainStation-OBS'!BI2</f>
        <v>inside</v>
      </c>
      <c r="S2" s="138">
        <f>'MainStation-OBS'!BK2</f>
        <v>0</v>
      </c>
      <c r="T2" s="138">
        <f>'MainStation-OBS'!BM2</f>
        <v>0</v>
      </c>
      <c r="U2" s="138">
        <f>'MainStation-OBS'!BO2</f>
        <v>0</v>
      </c>
      <c r="V2" s="138">
        <f>'MainStation-OBS'!BQ2</f>
        <v>0</v>
      </c>
      <c r="W2" s="138">
        <f>'MainStation-OBS'!BS2</f>
        <v>0</v>
      </c>
      <c r="X2" s="138">
        <f>'MainStation-OBS'!BU2</f>
        <v>0</v>
      </c>
    </row>
    <row r="3" spans="1:24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'MainStation-OBS'!AK3</f>
        <v>1.47</v>
      </c>
      <c r="G3">
        <f>'MainStation-OBS'!AM3</f>
        <v>1.5349999999999999</v>
      </c>
      <c r="H3">
        <f>'MainStation-OBS'!AO3</f>
        <v>1.58</v>
      </c>
      <c r="I3">
        <f>'MainStation-OBS'!AQ3</f>
        <v>1.6</v>
      </c>
      <c r="J3">
        <f>'MainStation-OBS'!AS3</f>
        <v>1.61</v>
      </c>
      <c r="K3">
        <f>'MainStation-OBS'!AU3</f>
        <v>1.62</v>
      </c>
      <c r="L3">
        <f>'MainStation-OBS'!AW3</f>
        <v>1.61</v>
      </c>
      <c r="M3">
        <f>'MainStation-OBS'!AY3</f>
        <v>1.6</v>
      </c>
      <c r="N3" s="138">
        <f>'MainStation-OBS'!BA3</f>
        <v>1.59</v>
      </c>
      <c r="O3" s="138">
        <f>'MainStation-OBS'!BC3</f>
        <v>1.57</v>
      </c>
      <c r="P3" s="138">
        <f>'MainStation-OBS'!BE3</f>
        <v>1.56</v>
      </c>
      <c r="Q3" s="138">
        <f>'MainStation-OBS'!BG3</f>
        <v>1.54</v>
      </c>
      <c r="R3" s="138">
        <f>'MainStation-OBS'!BI3</f>
        <v>1.52</v>
      </c>
      <c r="S3" s="138">
        <f>'MainStation-OBS'!BK3</f>
        <v>1.43</v>
      </c>
      <c r="T3" s="138">
        <f>'MainStation-OBS'!BM3</f>
        <v>1.31</v>
      </c>
      <c r="U3" s="138">
        <f>'MainStation-OBS'!BO3</f>
        <v>1.17</v>
      </c>
      <c r="V3" s="138">
        <f>'MainStation-OBS'!BQ3</f>
        <v>0.99</v>
      </c>
      <c r="W3" s="138">
        <f>'MainStation-OBS'!BS3</f>
        <v>0</v>
      </c>
      <c r="X3" s="138">
        <f>'MainStation-OBS'!BU3</f>
        <v>0</v>
      </c>
    </row>
    <row r="4" spans="1:24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'MainStation-OBS'!AK4</f>
        <v>-0.1</v>
      </c>
      <c r="G4">
        <f>'MainStation-OBS'!AM4</f>
        <v>-0.1</v>
      </c>
      <c r="H4">
        <f>'MainStation-OBS'!AO4</f>
        <v>0.19</v>
      </c>
      <c r="I4">
        <f>'MainStation-OBS'!AQ4</f>
        <v>0.1</v>
      </c>
      <c r="J4">
        <f>'MainStation-OBS'!AS4</f>
        <v>0.2</v>
      </c>
      <c r="K4">
        <f>'MainStation-OBS'!AU4</f>
        <v>-0.1</v>
      </c>
      <c r="L4">
        <f>'MainStation-OBS'!AW4</f>
        <v>0</v>
      </c>
      <c r="M4">
        <f>'MainStation-OBS'!AY4</f>
        <v>-0.2</v>
      </c>
      <c r="N4" s="138">
        <f>'MainStation-OBS'!BA4</f>
        <v>-0.2</v>
      </c>
      <c r="O4" s="138">
        <f>'MainStation-OBS'!BC4</f>
        <v>-0.31</v>
      </c>
      <c r="P4" s="138">
        <f>'MainStation-OBS'!BE4</f>
        <v>-0.32</v>
      </c>
      <c r="Q4" s="138">
        <f>'MainStation-OBS'!BG4</f>
        <v>-0.45</v>
      </c>
      <c r="R4" s="138">
        <f>'MainStation-OBS'!BI4</f>
        <v>-0.4</v>
      </c>
      <c r="S4" s="138">
        <f>'MainStation-OBS'!BK4</f>
        <v>-0.7</v>
      </c>
      <c r="T4" s="138">
        <f>'MainStation-OBS'!BM4</f>
        <v>-0.75</v>
      </c>
      <c r="U4" s="138">
        <f>'MainStation-OBS'!BO4</f>
        <v>-0.6</v>
      </c>
      <c r="V4" s="138">
        <f>'MainStation-OBS'!BQ4</f>
        <v>-0.8</v>
      </c>
      <c r="W4" s="138">
        <f>'MainStation-OBS'!BS4</f>
        <v>0</v>
      </c>
      <c r="X4" s="138">
        <f>'MainStation-OBS'!BU4</f>
        <v>0</v>
      </c>
    </row>
    <row r="5" spans="1:24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'MainStation-OBS'!AK5</f>
        <v>0</v>
      </c>
      <c r="G5">
        <f>'MainStation-OBS'!AM5</f>
        <v>0.53</v>
      </c>
      <c r="H5">
        <f>'MainStation-OBS'!AO5</f>
        <v>0.6</v>
      </c>
      <c r="I5">
        <f>'MainStation-OBS'!AQ5</f>
        <v>0.62</v>
      </c>
      <c r="J5">
        <f>'MainStation-OBS'!AS5</f>
        <v>0.66</v>
      </c>
      <c r="K5">
        <f>'MainStation-OBS'!AU5</f>
        <v>0.72</v>
      </c>
      <c r="L5">
        <f>'MainStation-OBS'!AW5</f>
        <v>0.73</v>
      </c>
      <c r="M5">
        <f>'MainStation-OBS'!AY5</f>
        <v>0.75</v>
      </c>
      <c r="N5" s="138">
        <f>'MainStation-OBS'!BA5</f>
        <v>0.8</v>
      </c>
      <c r="O5" s="138">
        <f>'MainStation-OBS'!BC5</f>
        <v>0.75</v>
      </c>
      <c r="P5" s="138">
        <f>'MainStation-OBS'!BE5</f>
        <v>0.72</v>
      </c>
      <c r="Q5" s="138">
        <f>'MainStation-OBS'!BG5</f>
        <v>0.69</v>
      </c>
      <c r="R5" s="138">
        <f>'MainStation-OBS'!BI5</f>
        <v>0.65</v>
      </c>
      <c r="S5" s="138">
        <f>'MainStation-OBS'!BK5</f>
        <v>0.54</v>
      </c>
      <c r="T5" s="138">
        <f>'MainStation-OBS'!BM5</f>
        <v>0.46</v>
      </c>
      <c r="U5" s="138">
        <f>'MainStation-OBS'!BO5</f>
        <v>0.3</v>
      </c>
      <c r="V5" s="138">
        <f>'MainStation-OBS'!BQ5</f>
        <v>0.17</v>
      </c>
      <c r="W5" s="138">
        <f>'MainStation-OBS'!BS5</f>
        <v>0</v>
      </c>
      <c r="X5" s="138">
        <f>'MainStation-OBS'!BU5</f>
        <v>0</v>
      </c>
    </row>
    <row r="6" spans="1:24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'MainStation-OBS'!AK6</f>
        <v>-0.9</v>
      </c>
      <c r="G6">
        <f>'MainStation-OBS'!AM6</f>
        <v>-0.85</v>
      </c>
      <c r="H6">
        <f>'MainStation-OBS'!AO6</f>
        <v>-0.8</v>
      </c>
      <c r="I6">
        <f>'MainStation-OBS'!AQ6</f>
        <v>-0.9</v>
      </c>
      <c r="J6">
        <f>'MainStation-OBS'!AS6</f>
        <v>-0.78</v>
      </c>
      <c r="K6">
        <f>'MainStation-OBS'!AU6</f>
        <v>-0.92</v>
      </c>
      <c r="L6">
        <f>'MainStation-OBS'!AW6</f>
        <v>-0.75</v>
      </c>
      <c r="M6">
        <f>'MainStation-OBS'!AY6</f>
        <v>-1</v>
      </c>
      <c r="N6" s="138">
        <f>'MainStation-OBS'!BA6</f>
        <v>-1.19</v>
      </c>
      <c r="O6" s="138">
        <f>'MainStation-OBS'!BC6</f>
        <v>-1.1200000000000001</v>
      </c>
      <c r="P6" s="138">
        <f>'MainStation-OBS'!BE6</f>
        <v>-1.1200000000000001</v>
      </c>
      <c r="Q6" s="138">
        <f>'MainStation-OBS'!BG6</f>
        <v>-1.08</v>
      </c>
      <c r="R6" s="138">
        <f>'MainStation-OBS'!BI6</f>
        <v>-1.18</v>
      </c>
      <c r="S6" s="138">
        <f>'MainStation-OBS'!BK6</f>
        <v>-1.1299999999999999</v>
      </c>
      <c r="T6" s="138">
        <f>'MainStation-OBS'!BM6</f>
        <v>-1.5</v>
      </c>
      <c r="U6" s="138">
        <f>'MainStation-OBS'!BO6</f>
        <v>0</v>
      </c>
      <c r="V6" s="138">
        <f>'MainStation-OBS'!BQ6</f>
        <v>0</v>
      </c>
      <c r="W6" s="138">
        <f>'MainStation-OBS'!BS6</f>
        <v>0</v>
      </c>
      <c r="X6" s="138">
        <f>'MainStation-OBS'!BU6</f>
        <v>0</v>
      </c>
    </row>
    <row r="7" spans="1:24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'MainStation-OBS'!AK7</f>
        <v>-0.92</v>
      </c>
      <c r="G7">
        <f>'MainStation-OBS'!AM7</f>
        <v>-0.92</v>
      </c>
      <c r="H7">
        <f>'MainStation-OBS'!AO7</f>
        <v>-1.18</v>
      </c>
      <c r="I7">
        <f>'MainStation-OBS'!AQ7</f>
        <v>-1.08</v>
      </c>
      <c r="J7">
        <f>'MainStation-OBS'!AS7</f>
        <v>-0.51</v>
      </c>
      <c r="K7">
        <f>'MainStation-OBS'!AU7</f>
        <v>-0.62</v>
      </c>
      <c r="L7">
        <f>'MainStation-OBS'!AW7</f>
        <v>-0.78</v>
      </c>
      <c r="M7">
        <f>'MainStation-OBS'!AY7</f>
        <v>-0.86</v>
      </c>
      <c r="N7" s="138">
        <f>'MainStation-OBS'!BA7</f>
        <v>-0.99</v>
      </c>
      <c r="O7" s="138">
        <f>'MainStation-OBS'!BC7</f>
        <v>-0.91</v>
      </c>
      <c r="P7" s="138">
        <f>'MainStation-OBS'!BE7</f>
        <v>-0.86</v>
      </c>
      <c r="Q7" s="138">
        <f>'MainStation-OBS'!BG7</f>
        <v>-0.88</v>
      </c>
      <c r="R7" s="138">
        <f>'MainStation-OBS'!BI7</f>
        <v>-0.88</v>
      </c>
      <c r="S7" s="138">
        <f>'MainStation-OBS'!BK7</f>
        <v>-0.96</v>
      </c>
      <c r="T7" s="138">
        <f>'MainStation-OBS'!BM7</f>
        <v>-0.46</v>
      </c>
      <c r="U7" s="138">
        <f>'MainStation-OBS'!BO7</f>
        <v>-0.12</v>
      </c>
      <c r="V7" s="138">
        <f>'MainStation-OBS'!BQ7</f>
        <v>0</v>
      </c>
      <c r="W7" s="138" t="str">
        <f>'MainStation-OBS'!BS7</f>
        <v>น้ำขึ้นเล็กน้อย</v>
      </c>
      <c r="X7" s="138">
        <f>'MainStation-OBS'!BU7</f>
        <v>0</v>
      </c>
    </row>
    <row r="8" spans="1:24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'MainStation-OBS'!AK8</f>
        <v>7.0000000000000007E-2</v>
      </c>
      <c r="G8">
        <f>'MainStation-OBS'!AM8</f>
        <v>0.14000000000000001</v>
      </c>
      <c r="H8">
        <f>'MainStation-OBS'!AO8</f>
        <v>0.16</v>
      </c>
      <c r="I8">
        <f>'MainStation-OBS'!AQ8</f>
        <v>0.18</v>
      </c>
      <c r="J8">
        <f>'MainStation-OBS'!AS8</f>
        <v>0.26</v>
      </c>
      <c r="K8">
        <f>'MainStation-OBS'!AU8</f>
        <v>0.3</v>
      </c>
      <c r="L8">
        <f>'MainStation-OBS'!AW8</f>
        <v>0.38</v>
      </c>
      <c r="M8">
        <f>'MainStation-OBS'!AY8</f>
        <v>0.37</v>
      </c>
      <c r="N8" s="138">
        <f>'MainStation-OBS'!BA8</f>
        <v>0.43</v>
      </c>
      <c r="O8" s="138">
        <f>'MainStation-OBS'!BC8</f>
        <v>0.46</v>
      </c>
      <c r="P8" s="138">
        <f>'MainStation-OBS'!BE8</f>
        <v>0.45</v>
      </c>
      <c r="Q8" s="138">
        <f>'MainStation-OBS'!BG8</f>
        <v>0.44</v>
      </c>
      <c r="R8" s="138">
        <f>'MainStation-OBS'!BI8</f>
        <v>0.41</v>
      </c>
      <c r="S8" s="138">
        <f>'MainStation-OBS'!BK8</f>
        <v>0.41</v>
      </c>
      <c r="T8" s="138">
        <f>'MainStation-OBS'!BM8</f>
        <v>0.36</v>
      </c>
      <c r="U8" s="138">
        <f>'MainStation-OBS'!BO8</f>
        <v>0.19</v>
      </c>
      <c r="V8" s="138">
        <f>'MainStation-OBS'!BQ8</f>
        <v>0</v>
      </c>
      <c r="W8" s="138" t="str">
        <f>'MainStation-OBS'!BS8</f>
        <v>น้ำขึ้นเล็กน้อย</v>
      </c>
      <c r="X8" s="138">
        <f>'MainStation-OBS'!BU8</f>
        <v>0</v>
      </c>
    </row>
    <row r="9" spans="1:24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'MainStation-OBS'!AK9</f>
        <v>0.36</v>
      </c>
      <c r="G9">
        <f>'MainStation-OBS'!AM9</f>
        <v>0.43</v>
      </c>
      <c r="H9">
        <f>'MainStation-OBS'!AO9</f>
        <v>0.3</v>
      </c>
      <c r="I9">
        <f>'MainStation-OBS'!AQ9</f>
        <v>0.54</v>
      </c>
      <c r="J9">
        <f>'MainStation-OBS'!AS9</f>
        <v>0.64</v>
      </c>
      <c r="K9">
        <f>'MainStation-OBS'!AU9</f>
        <v>0.56000000000000005</v>
      </c>
      <c r="L9">
        <f>'MainStation-OBS'!AW9</f>
        <v>0.56999999999999995</v>
      </c>
      <c r="M9">
        <f>'MainStation-OBS'!AY9</f>
        <v>0.44</v>
      </c>
      <c r="N9" s="138">
        <f>'MainStation-OBS'!BA9</f>
        <v>0.45</v>
      </c>
      <c r="O9" s="138">
        <f>'MainStation-OBS'!BC9</f>
        <v>0.6</v>
      </c>
      <c r="P9" s="138">
        <f>'MainStation-OBS'!BE9</f>
        <v>0.93</v>
      </c>
      <c r="Q9" s="138">
        <f>'MainStation-OBS'!BG9</f>
        <v>0.93</v>
      </c>
      <c r="R9" s="138">
        <f>'MainStation-OBS'!BI9</f>
        <v>0.65</v>
      </c>
      <c r="S9" s="138">
        <f>'MainStation-OBS'!BK9</f>
        <v>0.4</v>
      </c>
      <c r="T9" s="138">
        <f>'MainStation-OBS'!BM9</f>
        <v>0.25</v>
      </c>
      <c r="U9" s="138">
        <f>'MainStation-OBS'!BO9</f>
        <v>0.19</v>
      </c>
      <c r="V9" s="138">
        <f>'MainStation-OBS'!BQ9</f>
        <v>0</v>
      </c>
      <c r="W9" s="138">
        <f>'MainStation-OBS'!BS9</f>
        <v>0</v>
      </c>
      <c r="X9" s="138">
        <f>'MainStation-OBS'!BU9</f>
        <v>0</v>
      </c>
    </row>
    <row r="10" spans="1:24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'MainStation-OBS'!AK10</f>
        <v>0</v>
      </c>
      <c r="G10">
        <f>'MainStation-OBS'!AM10</f>
        <v>0</v>
      </c>
      <c r="H10">
        <f>'MainStation-OBS'!AO10</f>
        <v>0</v>
      </c>
      <c r="I10">
        <f>'MainStation-OBS'!AQ10</f>
        <v>0</v>
      </c>
      <c r="J10">
        <f>'MainStation-OBS'!AS10</f>
        <v>3.5</v>
      </c>
      <c r="K10">
        <f>'MainStation-OBS'!AU10</f>
        <v>3.5</v>
      </c>
      <c r="L10">
        <f>'MainStation-OBS'!AW10</f>
        <v>3.5</v>
      </c>
      <c r="M10">
        <f>'MainStation-OBS'!AY10</f>
        <v>3.48</v>
      </c>
      <c r="N10" s="138">
        <f>'MainStation-OBS'!BA10</f>
        <v>3.46</v>
      </c>
      <c r="O10" s="138">
        <f>'MainStation-OBS'!BC10</f>
        <v>3.44</v>
      </c>
      <c r="P10" s="138">
        <f>'MainStation-OBS'!BE10</f>
        <v>3.42</v>
      </c>
      <c r="Q10" s="138">
        <f>'MainStation-OBS'!BG10</f>
        <v>3.4</v>
      </c>
      <c r="R10" s="138">
        <f>'MainStation-OBS'!BI10</f>
        <v>3.38</v>
      </c>
      <c r="S10" s="138">
        <f>'MainStation-OBS'!BK10</f>
        <v>3.32</v>
      </c>
      <c r="T10" s="138">
        <f>'MainStation-OBS'!BM10</f>
        <v>3.2399999999999998</v>
      </c>
      <c r="U10" s="138" t="str">
        <f>'MainStation-OBS'!BS10</f>
        <v>trend gamling</v>
      </c>
      <c r="V10" s="138">
        <f>'MainStation-OBS'!BQ10</f>
        <v>3.0799999999999996</v>
      </c>
      <c r="W10" s="138" t="str">
        <f>'MainStation-OBS'!BS10</f>
        <v>trend gamling</v>
      </c>
      <c r="X10" s="138">
        <f>'MainStation-OBS'!BU10</f>
        <v>0</v>
      </c>
    </row>
    <row r="11" spans="1:24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'MainStation-OBS'!AK11</f>
        <v>0</v>
      </c>
      <c r="G11">
        <f>'MainStation-OBS'!AM11</f>
        <v>1.02</v>
      </c>
      <c r="H11">
        <f>'MainStation-OBS'!AO11</f>
        <v>1.02</v>
      </c>
      <c r="I11">
        <f>'MainStation-OBS'!AQ11</f>
        <v>1.02</v>
      </c>
      <c r="J11">
        <f>'MainStation-OBS'!AS11</f>
        <v>3.5</v>
      </c>
      <c r="K11">
        <f>'MainStation-OBS'!AU11</f>
        <v>3.5</v>
      </c>
      <c r="L11">
        <f>'MainStation-OBS'!AW11</f>
        <v>3.5</v>
      </c>
      <c r="M11">
        <f>'MainStation-OBS'!AY11</f>
        <v>3.48</v>
      </c>
      <c r="N11" s="138">
        <f>'MainStation-OBS'!BA11</f>
        <v>3.46</v>
      </c>
      <c r="O11" s="138">
        <f>'MainStation-OBS'!BC11</f>
        <v>3.44</v>
      </c>
      <c r="P11" s="138">
        <f>'MainStation-OBS'!BE11</f>
        <v>3.42</v>
      </c>
      <c r="Q11" s="138">
        <f>'MainStation-OBS'!BG11</f>
        <v>3.4</v>
      </c>
      <c r="R11" s="138">
        <f>'MainStation-OBS'!BI11</f>
        <v>3.38</v>
      </c>
      <c r="S11" s="138">
        <f>'MainStation-OBS'!BK11</f>
        <v>3.32</v>
      </c>
      <c r="T11" s="138">
        <f>'MainStation-OBS'!BM11</f>
        <v>3.2399999999999998</v>
      </c>
      <c r="U11" s="138" t="str">
        <f>'MainStation-OBS'!BS11</f>
        <v>trend gamling</v>
      </c>
      <c r="V11" s="138">
        <f>'MainStation-OBS'!BQ11</f>
        <v>3.0799999999999996</v>
      </c>
      <c r="W11" s="138" t="str">
        <f>'MainStation-OBS'!BS11</f>
        <v>trend gamling</v>
      </c>
      <c r="X11" s="138">
        <f>'MainStation-OBS'!BU11</f>
        <v>0</v>
      </c>
    </row>
    <row r="12" spans="1:24">
      <c r="D12">
        <v>10</v>
      </c>
      <c r="F12">
        <f>'MainStation-OBS'!AK12</f>
        <v>0</v>
      </c>
      <c r="G12">
        <f>'MainStation-OBS'!AM12</f>
        <v>0</v>
      </c>
      <c r="H12">
        <f>'MainStation-OBS'!AO12</f>
        <v>0</v>
      </c>
      <c r="I12">
        <f>'MainStation-OBS'!AQ12</f>
        <v>0</v>
      </c>
      <c r="N12" s="138">
        <f>'MainStation-OBS'!BA12</f>
        <v>0</v>
      </c>
      <c r="O12" s="138">
        <f>'MainStation-OBS'!BC12</f>
        <v>0</v>
      </c>
      <c r="P12" s="138">
        <f>'MainStation-OBS'!BE12</f>
        <v>0</v>
      </c>
      <c r="Q12" s="138">
        <f>'MainStation-OBS'!BG12</f>
        <v>0</v>
      </c>
      <c r="R12" s="138">
        <f>'MainStation-OBS'!BI12</f>
        <v>0</v>
      </c>
      <c r="S12" s="138">
        <f>'MainStation-OBS'!BK12</f>
        <v>0</v>
      </c>
      <c r="T12" s="138">
        <f>'MainStation-OBS'!BM12</f>
        <v>0</v>
      </c>
      <c r="U12" s="138">
        <f>'MainStation-OBS'!BO12</f>
        <v>0</v>
      </c>
      <c r="V12" s="138">
        <f>'MainStation-OBS'!BQ12</f>
        <v>0</v>
      </c>
      <c r="W12" s="138">
        <f>'MainStation-OBS'!BS12</f>
        <v>0</v>
      </c>
      <c r="X12" s="138">
        <f>'MainStation-OBS'!BU12</f>
        <v>0</v>
      </c>
    </row>
    <row r="13" spans="1:24">
      <c r="B13" t="str">
        <f>'MainStation-OBS'!B13</f>
        <v>ด้านตะวันออก</v>
      </c>
      <c r="D13">
        <v>11</v>
      </c>
      <c r="F13">
        <f>'MainStation-OBS'!AK13</f>
        <v>0</v>
      </c>
      <c r="G13">
        <f>'MainStation-OBS'!AM13</f>
        <v>0</v>
      </c>
      <c r="H13">
        <f>'MainStation-OBS'!AO13</f>
        <v>0</v>
      </c>
      <c r="I13">
        <f>'MainStation-OBS'!AQ13</f>
        <v>0</v>
      </c>
      <c r="N13" s="138">
        <f>'MainStation-OBS'!BA13</f>
        <v>0</v>
      </c>
      <c r="O13" s="138">
        <f>'MainStation-OBS'!BC13</f>
        <v>0</v>
      </c>
      <c r="P13" s="138">
        <f>'MainStation-OBS'!BE13</f>
        <v>0</v>
      </c>
      <c r="Q13" s="138">
        <f>'MainStation-OBS'!BG13</f>
        <v>0</v>
      </c>
      <c r="R13" s="138">
        <f>'MainStation-OBS'!BI13</f>
        <v>0</v>
      </c>
      <c r="S13" s="138">
        <f>'MainStation-OBS'!BK13</f>
        <v>0</v>
      </c>
      <c r="T13" s="138">
        <f>'MainStation-OBS'!BM13</f>
        <v>0</v>
      </c>
      <c r="U13" s="138">
        <f>'MainStation-OBS'!BO13</f>
        <v>0</v>
      </c>
      <c r="V13" s="138">
        <f>'MainStation-OBS'!BQ13</f>
        <v>0</v>
      </c>
      <c r="W13" s="138">
        <f>'MainStation-OBS'!BS13</f>
        <v>0</v>
      </c>
      <c r="X13" s="138">
        <f>'MainStation-OBS'!BU13</f>
        <v>0</v>
      </c>
    </row>
    <row r="14" spans="1:24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E14">
        <f>'MainStation-OBS'!AI14</f>
        <v>0</v>
      </c>
      <c r="F14">
        <f>'MainStation-OBS'!AK14</f>
        <v>1.29</v>
      </c>
      <c r="G14">
        <f>'MainStation-OBS'!AM14</f>
        <v>1.29</v>
      </c>
      <c r="H14">
        <f>'MainStation-OBS'!AO14</f>
        <v>1.34</v>
      </c>
      <c r="I14">
        <f>'MainStation-OBS'!AQ14</f>
        <v>1.4</v>
      </c>
      <c r="J14">
        <f>'MainStation-OBS'!AS14</f>
        <v>1.44</v>
      </c>
      <c r="K14">
        <f>'MainStation-OBS'!AU14</f>
        <v>1.48</v>
      </c>
      <c r="L14">
        <f>'MainStation-OBS'!AW14</f>
        <v>1.5</v>
      </c>
      <c r="M14">
        <f>'MainStation-OBS'!AY14</f>
        <v>1.51</v>
      </c>
      <c r="N14" s="138">
        <f>'MainStation-OBS'!BA14</f>
        <v>1.5</v>
      </c>
      <c r="O14" s="138">
        <f>'MainStation-OBS'!BC14</f>
        <v>1.5</v>
      </c>
      <c r="P14" s="138">
        <f>'MainStation-OBS'!BE14</f>
        <v>1.49</v>
      </c>
      <c r="Q14" s="138">
        <f>'MainStation-OBS'!BG14</f>
        <v>1.49</v>
      </c>
      <c r="R14" s="138">
        <f>'MainStation-OBS'!BI14</f>
        <v>1.48</v>
      </c>
      <c r="S14" s="138">
        <f>'MainStation-OBS'!BK14</f>
        <v>1.42</v>
      </c>
      <c r="T14" s="138">
        <f>'MainStation-OBS'!BM14</f>
        <v>1.33</v>
      </c>
      <c r="U14" s="138">
        <f>'MainStation-OBS'!BO14</f>
        <v>1.25</v>
      </c>
      <c r="V14" s="138">
        <f>'MainStation-OBS'!BQ14</f>
        <v>1.1499999999999999</v>
      </c>
      <c r="W14" s="138">
        <f>'MainStation-OBS'!BS14</f>
        <v>0</v>
      </c>
      <c r="X14" s="138">
        <f>'MainStation-OBS'!BU14</f>
        <v>0</v>
      </c>
    </row>
    <row r="15" spans="1:24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'MainStation-OBS'!AK15</f>
        <v>0.6</v>
      </c>
      <c r="G15">
        <f>'MainStation-OBS'!AM15</f>
        <v>0.65</v>
      </c>
      <c r="H15">
        <f>'MainStation-OBS'!AO15</f>
        <v>0.7</v>
      </c>
      <c r="I15">
        <f>'MainStation-OBS'!AQ15</f>
        <v>0.76</v>
      </c>
      <c r="J15">
        <f>'MainStation-OBS'!AS15</f>
        <v>0.8</v>
      </c>
      <c r="K15">
        <f>'MainStation-OBS'!AU15</f>
        <v>0.85</v>
      </c>
      <c r="L15">
        <f>'MainStation-OBS'!AW15</f>
        <v>0.88</v>
      </c>
      <c r="M15">
        <f>'MainStation-OBS'!AY15</f>
        <v>0.91</v>
      </c>
      <c r="N15" s="138">
        <f>'MainStation-OBS'!BA15</f>
        <v>0.93</v>
      </c>
      <c r="O15" s="138">
        <f>'MainStation-OBS'!BC15</f>
        <v>0.95</v>
      </c>
      <c r="P15" s="138">
        <f>'MainStation-OBS'!BE15</f>
        <v>0.96</v>
      </c>
      <c r="Q15" s="138">
        <f>'MainStation-OBS'!BG15</f>
        <v>0.95</v>
      </c>
      <c r="R15" s="138">
        <f>'MainStation-OBS'!BI15</f>
        <v>0.94</v>
      </c>
      <c r="S15" s="138">
        <f>'MainStation-OBS'!BK15</f>
        <v>0.91</v>
      </c>
      <c r="T15" s="138">
        <f>'MainStation-OBS'!BM15</f>
        <v>0.82</v>
      </c>
      <c r="U15" s="138">
        <f>'MainStation-OBS'!BO15</f>
        <v>0.72</v>
      </c>
      <c r="V15" s="138">
        <f>'MainStation-OBS'!BQ15</f>
        <v>0.6</v>
      </c>
      <c r="W15" s="138">
        <f>'MainStation-OBS'!BS15</f>
        <v>0</v>
      </c>
      <c r="X15" s="138">
        <f>'MainStation-OBS'!BU15</f>
        <v>0</v>
      </c>
    </row>
    <row r="16" spans="1:24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'MainStation-OBS'!AK16</f>
        <v>0.92</v>
      </c>
      <c r="G16">
        <f>'MainStation-OBS'!AM16</f>
        <v>0.96</v>
      </c>
      <c r="H16">
        <f>'MainStation-OBS'!AO16</f>
        <v>1</v>
      </c>
      <c r="I16">
        <f>'MainStation-OBS'!AQ16</f>
        <v>1.08</v>
      </c>
      <c r="J16">
        <f>'MainStation-OBS'!AS16</f>
        <v>1.1299999999999999</v>
      </c>
      <c r="K16">
        <f>'MainStation-OBS'!AU16</f>
        <v>1.17</v>
      </c>
      <c r="L16">
        <f>'MainStation-OBS'!AW16</f>
        <v>1.19</v>
      </c>
      <c r="M16">
        <f>'MainStation-OBS'!AY16</f>
        <v>1.21</v>
      </c>
      <c r="N16" s="138">
        <f>'MainStation-OBS'!BA16</f>
        <v>1.2</v>
      </c>
      <c r="O16" s="138">
        <f>'MainStation-OBS'!BC16</f>
        <v>1.21</v>
      </c>
      <c r="P16" s="138">
        <f>'MainStation-OBS'!BE16</f>
        <v>1.22</v>
      </c>
      <c r="Q16" s="138">
        <f>'MainStation-OBS'!BG16</f>
        <v>1.21</v>
      </c>
      <c r="R16" s="138">
        <f>'MainStation-OBS'!BI16</f>
        <v>1.2</v>
      </c>
      <c r="S16" s="138">
        <f>'MainStation-OBS'!BK16</f>
        <v>1.1399999999999999</v>
      </c>
      <c r="T16" s="138">
        <f>'MainStation-OBS'!BM16</f>
        <v>1.04</v>
      </c>
      <c r="U16" s="138">
        <f>'MainStation-OBS'!BO16</f>
        <v>0.94</v>
      </c>
      <c r="V16" s="138">
        <f>'MainStation-OBS'!BQ16</f>
        <v>0.84</v>
      </c>
      <c r="W16" s="138">
        <f>'MainStation-OBS'!BS16</f>
        <v>0</v>
      </c>
      <c r="X16" s="138">
        <f>'MainStation-OBS'!BU16</f>
        <v>0</v>
      </c>
    </row>
    <row r="17" spans="1:24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'MainStation-OBS'!AI17</f>
        <v>1.62</v>
      </c>
      <c r="F17">
        <f>'MainStation-OBS'!AK17</f>
        <v>1.4</v>
      </c>
      <c r="G17">
        <f>'MainStation-OBS'!AM17</f>
        <v>1.44</v>
      </c>
      <c r="H17">
        <f>'MainStation-OBS'!AO17</f>
        <v>1.46</v>
      </c>
      <c r="I17">
        <f>'MainStation-OBS'!AQ17</f>
        <v>1.35</v>
      </c>
      <c r="J17">
        <f>'MainStation-OBS'!AS17</f>
        <v>1.39</v>
      </c>
      <c r="K17">
        <f>'MainStation-OBS'!AU17</f>
        <v>1.39</v>
      </c>
      <c r="L17">
        <f>'MainStation-OBS'!AW17</f>
        <v>1.42</v>
      </c>
      <c r="M17">
        <f>'MainStation-OBS'!AY17</f>
        <v>1.42</v>
      </c>
      <c r="N17" s="138">
        <f>'MainStation-OBS'!BA17</f>
        <v>1.38</v>
      </c>
      <c r="O17" s="138">
        <f>'MainStation-OBS'!BC17</f>
        <v>1.38</v>
      </c>
      <c r="P17" s="138">
        <f>'MainStation-OBS'!BE17</f>
        <v>1.38</v>
      </c>
      <c r="Q17" s="138">
        <f>'MainStation-OBS'!BG17</f>
        <v>1.34</v>
      </c>
      <c r="R17" s="138">
        <f>'MainStation-OBS'!BI17</f>
        <v>1.32</v>
      </c>
      <c r="S17" s="138">
        <f>'MainStation-OBS'!BK17</f>
        <v>1.3</v>
      </c>
      <c r="T17" s="138">
        <f>'MainStation-OBS'!BM17</f>
        <v>1.22</v>
      </c>
      <c r="U17" s="138">
        <f>'MainStation-OBS'!BO17</f>
        <v>1.1000000000000001</v>
      </c>
      <c r="V17" s="138">
        <f>'MainStation-OBS'!BQ17</f>
        <v>1.02</v>
      </c>
      <c r="W17" s="138">
        <f>'MainStation-OBS'!BS17</f>
        <v>0</v>
      </c>
      <c r="X17" s="138">
        <f>'MainStation-OBS'!BU17</f>
        <v>0</v>
      </c>
    </row>
    <row r="18" spans="1:24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'MainStation-OBS'!AI18</f>
        <v>0</v>
      </c>
      <c r="F18">
        <f>'MainStation-OBS'!AK18</f>
        <v>1.66</v>
      </c>
      <c r="G18">
        <f>'MainStation-OBS'!AM18</f>
        <v>1.67</v>
      </c>
      <c r="H18">
        <f>'MainStation-OBS'!AO18</f>
        <v>1.68</v>
      </c>
      <c r="I18">
        <f>'MainStation-OBS'!AQ18</f>
        <v>1.66</v>
      </c>
      <c r="J18">
        <f>'MainStation-OBS'!AS18</f>
        <v>1.67</v>
      </c>
      <c r="K18">
        <f>'MainStation-OBS'!AU18</f>
        <v>1.67</v>
      </c>
      <c r="L18">
        <f>'MainStation-OBS'!AW18</f>
        <v>1.68</v>
      </c>
      <c r="M18">
        <f>'MainStation-OBS'!AY18</f>
        <v>1.71</v>
      </c>
      <c r="N18" s="138">
        <f>'MainStation-OBS'!BA18</f>
        <v>1.67</v>
      </c>
      <c r="O18" s="138">
        <f>'MainStation-OBS'!BC18</f>
        <v>1.65</v>
      </c>
      <c r="P18" s="138">
        <f>'MainStation-OBS'!BE18</f>
        <v>1.64</v>
      </c>
      <c r="Q18" s="138">
        <f>'MainStation-OBS'!BG18</f>
        <v>1.62</v>
      </c>
      <c r="R18" s="138">
        <f>'MainStation-OBS'!BI18</f>
        <v>1.6</v>
      </c>
      <c r="S18" s="138">
        <f>'MainStation-OBS'!BK18</f>
        <v>1.55</v>
      </c>
      <c r="T18" s="138">
        <f>'MainStation-OBS'!BM18</f>
        <v>1.46</v>
      </c>
      <c r="U18" s="138">
        <f>'MainStation-OBS'!BO18</f>
        <v>1.36</v>
      </c>
      <c r="V18" s="138">
        <f>'MainStation-OBS'!BQ18</f>
        <v>1.26</v>
      </c>
      <c r="W18" s="138">
        <f>'MainStation-OBS'!BS18</f>
        <v>0</v>
      </c>
      <c r="X18" s="138">
        <f>'MainStation-OBS'!BU18</f>
        <v>0</v>
      </c>
    </row>
    <row r="19" spans="1:24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'MainStation-OBS'!AI19</f>
        <v>0</v>
      </c>
      <c r="F19">
        <f>'MainStation-OBS'!AK19</f>
        <v>0.37</v>
      </c>
      <c r="G19">
        <f>'MainStation-OBS'!AM19</f>
        <v>0.36</v>
      </c>
      <c r="H19">
        <f>'MainStation-OBS'!AO19</f>
        <v>0.38</v>
      </c>
      <c r="I19">
        <f>'MainStation-OBS'!AQ19</f>
        <v>0.41</v>
      </c>
      <c r="J19">
        <f>'MainStation-OBS'!AS19</f>
        <v>0.44</v>
      </c>
      <c r="K19">
        <f>'MainStation-OBS'!AU19</f>
        <v>0.47</v>
      </c>
      <c r="L19">
        <f>'MainStation-OBS'!AW19</f>
        <v>0.52</v>
      </c>
      <c r="M19">
        <f>'MainStation-OBS'!AY19</f>
        <v>0.54</v>
      </c>
      <c r="N19" s="138">
        <f>'MainStation-OBS'!BA19</f>
        <v>0.56000000000000005</v>
      </c>
      <c r="O19" s="138">
        <f>'MainStation-OBS'!BC19</f>
        <v>0.57999999999999996</v>
      </c>
      <c r="P19" s="138">
        <f>'MainStation-OBS'!BE19</f>
        <v>0.56999999999999995</v>
      </c>
      <c r="Q19" s="138">
        <f>'MainStation-OBS'!BG19</f>
        <v>0.59</v>
      </c>
      <c r="R19" s="138">
        <f>'MainStation-OBS'!BI19</f>
        <v>0.6</v>
      </c>
      <c r="S19" s="138">
        <f>'MainStation-OBS'!BK19</f>
        <v>0.59</v>
      </c>
      <c r="T19" s="138">
        <f>'MainStation-OBS'!BM19</f>
        <v>0.56000000000000005</v>
      </c>
      <c r="U19" s="138">
        <f>'MainStation-OBS'!BO19</f>
        <v>0.45</v>
      </c>
      <c r="V19" s="138">
        <f>'MainStation-OBS'!BQ19</f>
        <v>0.35</v>
      </c>
      <c r="W19" s="138">
        <f>'MainStation-OBS'!BS19</f>
        <v>0</v>
      </c>
      <c r="X19" s="138">
        <f>'MainStation-OBS'!BU19</f>
        <v>0</v>
      </c>
    </row>
    <row r="20" spans="1:24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'MainStation-OBS'!AI20</f>
        <v>0</v>
      </c>
      <c r="F20">
        <f>'MainStation-OBS'!AK20</f>
        <v>0</v>
      </c>
      <c r="G20">
        <f>'MainStation-OBS'!AM20</f>
        <v>-1.4</v>
      </c>
      <c r="H20">
        <f>'MainStation-OBS'!AO20</f>
        <v>-1.37</v>
      </c>
      <c r="I20">
        <f>'MainStation-OBS'!AQ20</f>
        <v>-1.33</v>
      </c>
      <c r="J20">
        <f>'MainStation-OBS'!AS20</f>
        <v>-1.36</v>
      </c>
      <c r="K20">
        <f>'MainStation-OBS'!AU20</f>
        <v>-1.32</v>
      </c>
      <c r="L20">
        <f>'MainStation-OBS'!AW20</f>
        <v>-1.29</v>
      </c>
      <c r="M20">
        <f>'MainStation-OBS'!AY20</f>
        <v>-1.28</v>
      </c>
      <c r="N20" s="138">
        <f>'MainStation-OBS'!BA20</f>
        <v>-1.28</v>
      </c>
      <c r="O20" s="138">
        <f>'MainStation-OBS'!BC20</f>
        <v>-1.28</v>
      </c>
      <c r="P20" s="138">
        <f>'MainStation-OBS'!BE20</f>
        <v>-1.28</v>
      </c>
      <c r="Q20" s="138">
        <f>'MainStation-OBS'!BG20</f>
        <v>-1.28</v>
      </c>
      <c r="R20" s="138">
        <f>'MainStation-OBS'!BI20</f>
        <v>-1.28</v>
      </c>
      <c r="S20" s="138">
        <f>'MainStation-OBS'!BK20</f>
        <v>-1.28</v>
      </c>
      <c r="T20" s="138">
        <f>'MainStation-OBS'!BM20</f>
        <v>-1.28</v>
      </c>
      <c r="U20" s="138">
        <f>'MainStation-OBS'!BO20</f>
        <v>-1.3</v>
      </c>
      <c r="V20" s="138">
        <f>'MainStation-OBS'!BQ20</f>
        <v>-1.33</v>
      </c>
      <c r="W20" s="138">
        <f>'MainStation-OBS'!BS20</f>
        <v>0</v>
      </c>
      <c r="X20" s="138">
        <f>'MainStation-OBS'!BU20</f>
        <v>0</v>
      </c>
    </row>
    <row r="21" spans="1:24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'MainStation-OBS'!AI21</f>
        <v>0</v>
      </c>
      <c r="F21">
        <f>'MainStation-OBS'!AK21</f>
        <v>1.18</v>
      </c>
      <c r="G21">
        <f>'MainStation-OBS'!AM21</f>
        <v>1.1299999999999999</v>
      </c>
      <c r="H21">
        <f>'MainStation-OBS'!AO21</f>
        <v>1.1200000000000001</v>
      </c>
      <c r="I21">
        <f>'MainStation-OBS'!AQ21</f>
        <v>1.1200000000000001</v>
      </c>
      <c r="J21">
        <f>'MainStation-OBS'!AS21</f>
        <v>1.1299999999999999</v>
      </c>
      <c r="K21">
        <f>'MainStation-OBS'!AU21</f>
        <v>1.1200000000000001</v>
      </c>
      <c r="L21">
        <f>'MainStation-OBS'!AW21</f>
        <v>1.1299999999999999</v>
      </c>
      <c r="M21">
        <f>'MainStation-OBS'!AY21</f>
        <v>1.1299999999999999</v>
      </c>
      <c r="N21" s="138">
        <f>'MainStation-OBS'!BA21</f>
        <v>1.1299999999999999</v>
      </c>
      <c r="O21" s="138">
        <f>'MainStation-OBS'!BC21</f>
        <v>1.1299999999999999</v>
      </c>
      <c r="P21" s="138">
        <f>'MainStation-OBS'!BE21</f>
        <v>1.1299999999999999</v>
      </c>
      <c r="Q21" s="138">
        <f>'MainStation-OBS'!BG21</f>
        <v>1.1299999999999999</v>
      </c>
      <c r="R21" s="138">
        <f>'MainStation-OBS'!BI21</f>
        <v>1.1299999999999999</v>
      </c>
      <c r="S21" s="138">
        <f>'MainStation-OBS'!BK21</f>
        <v>1.1299999999999999</v>
      </c>
      <c r="T21" s="138">
        <f>'MainStation-OBS'!BM21</f>
        <v>1.1299999999999999</v>
      </c>
      <c r="U21" s="138">
        <f>'MainStation-OBS'!BO21</f>
        <v>1.1299999999999999</v>
      </c>
      <c r="V21" s="138">
        <f>'MainStation-OBS'!BQ21</f>
        <v>1.1299999999999999</v>
      </c>
      <c r="W21" s="138">
        <f>'MainStation-OBS'!BS21</f>
        <v>0</v>
      </c>
      <c r="X21" s="138">
        <f>'MainStation-OBS'!BU21</f>
        <v>0</v>
      </c>
    </row>
    <row r="22" spans="1:24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'MainStation-OBS'!AI22</f>
        <v>0</v>
      </c>
      <c r="F22">
        <f>'MainStation-OBS'!AK22</f>
        <v>1.5</v>
      </c>
      <c r="G22">
        <f>'MainStation-OBS'!AM22</f>
        <v>1.57</v>
      </c>
      <c r="H22">
        <f>'MainStation-OBS'!AO22</f>
        <v>1.61</v>
      </c>
      <c r="I22">
        <f>'MainStation-OBS'!AQ22</f>
        <v>1.66</v>
      </c>
      <c r="J22">
        <f>'MainStation-OBS'!AS22</f>
        <v>1.66</v>
      </c>
      <c r="K22">
        <f>'MainStation-OBS'!AU22</f>
        <v>1.7</v>
      </c>
      <c r="L22">
        <f>'MainStation-OBS'!AW22</f>
        <v>1.71</v>
      </c>
      <c r="M22">
        <f>'MainStation-OBS'!AY22</f>
        <v>1.71</v>
      </c>
      <c r="N22" s="138">
        <f>'MainStation-OBS'!BA22</f>
        <v>1.7</v>
      </c>
      <c r="O22" s="138">
        <f>'MainStation-OBS'!BC22</f>
        <v>1.69</v>
      </c>
      <c r="P22" s="138">
        <f>'MainStation-OBS'!BE22</f>
        <v>1.68</v>
      </c>
      <c r="Q22" s="138">
        <f>'MainStation-OBS'!BG22</f>
        <v>1.67</v>
      </c>
      <c r="R22" s="138">
        <f>'MainStation-OBS'!BI22</f>
        <v>1.65</v>
      </c>
      <c r="S22" s="138">
        <f>'MainStation-OBS'!BK22</f>
        <v>1.61</v>
      </c>
      <c r="T22" s="138">
        <f>'MainStation-OBS'!BM22</f>
        <v>1.57</v>
      </c>
      <c r="U22" s="138">
        <f>'MainStation-OBS'!BO22</f>
        <v>1.48</v>
      </c>
      <c r="V22" s="138">
        <f>'MainStation-OBS'!BQ22</f>
        <v>1.36</v>
      </c>
      <c r="W22" s="138">
        <f>'MainStation-OBS'!BS22</f>
        <v>0</v>
      </c>
      <c r="X22" s="138">
        <f>'MainStation-OBS'!BU22</f>
        <v>0</v>
      </c>
    </row>
    <row r="23" spans="1:24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'MainStation-OBS'!AI23</f>
        <v>0</v>
      </c>
      <c r="F23">
        <f>'MainStation-OBS'!AK23</f>
        <v>-0.32</v>
      </c>
      <c r="G23">
        <f>'MainStation-OBS'!AM23</f>
        <v>-0.24</v>
      </c>
      <c r="H23">
        <f>'MainStation-OBS'!AO23</f>
        <v>-0.33</v>
      </c>
      <c r="I23">
        <f>'MainStation-OBS'!AQ23</f>
        <v>-0.34</v>
      </c>
      <c r="J23">
        <f>'MainStation-OBS'!AS23</f>
        <v>-0.2</v>
      </c>
      <c r="K23">
        <f>'MainStation-OBS'!AU23</f>
        <v>-0.16</v>
      </c>
      <c r="L23">
        <f>'MainStation-OBS'!AW23</f>
        <v>-0.14000000000000001</v>
      </c>
      <c r="M23">
        <f>'MainStation-OBS'!AY23</f>
        <v>-0.17</v>
      </c>
      <c r="N23" s="138">
        <f>'MainStation-OBS'!BA23</f>
        <v>-0.12</v>
      </c>
      <c r="O23" s="138">
        <f>'MainStation-OBS'!BC23</f>
        <v>-1.1000000000000001</v>
      </c>
      <c r="P23" s="138">
        <f>'MainStation-OBS'!BE23</f>
        <v>-0.12</v>
      </c>
      <c r="Q23" s="138">
        <f>'MainStation-OBS'!BG23</f>
        <v>-0.16</v>
      </c>
      <c r="R23" s="138">
        <f>'MainStation-OBS'!BI23</f>
        <v>-0.21</v>
      </c>
      <c r="S23" s="138">
        <f>'MainStation-OBS'!BK23</f>
        <v>-0.16</v>
      </c>
      <c r="T23" s="138">
        <f>'MainStation-OBS'!BM23</f>
        <v>-0.17</v>
      </c>
      <c r="U23" s="138">
        <f>'MainStation-OBS'!BO23</f>
        <v>-0.32</v>
      </c>
      <c r="V23" s="138">
        <f>'MainStation-OBS'!BQ23</f>
        <v>-0.34</v>
      </c>
      <c r="W23" s="138">
        <f>'MainStation-OBS'!BS23</f>
        <v>0</v>
      </c>
      <c r="X23" s="138">
        <f>'MainStation-OBS'!BU23</f>
        <v>0</v>
      </c>
    </row>
    <row r="24" spans="1:24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'MainStation-OBS'!AI24</f>
        <v>0</v>
      </c>
      <c r="F24">
        <f>'MainStation-OBS'!AK24</f>
        <v>0.19</v>
      </c>
      <c r="G24">
        <f>'MainStation-OBS'!AM24</f>
        <v>0.2</v>
      </c>
      <c r="H24">
        <f>'MainStation-OBS'!AO24</f>
        <v>0.22</v>
      </c>
      <c r="I24">
        <f>'MainStation-OBS'!AQ24</f>
        <v>0.24</v>
      </c>
      <c r="J24">
        <f>'MainStation-OBS'!AS24</f>
        <v>0.27</v>
      </c>
      <c r="K24">
        <f>'MainStation-OBS'!AU24</f>
        <v>0.3</v>
      </c>
      <c r="L24">
        <f>'MainStation-OBS'!AW24</f>
        <v>0.33</v>
      </c>
      <c r="M24">
        <f>'MainStation-OBS'!AY24</f>
        <v>0.36</v>
      </c>
      <c r="N24" s="138">
        <f>'MainStation-OBS'!BA24</f>
        <v>0.38</v>
      </c>
      <c r="O24" s="138">
        <f>'MainStation-OBS'!BC24</f>
        <v>0.41</v>
      </c>
      <c r="P24" s="138">
        <f>'MainStation-OBS'!BE24</f>
        <v>0.42</v>
      </c>
      <c r="Q24" s="138">
        <f>'MainStation-OBS'!BG24</f>
        <v>0.43</v>
      </c>
      <c r="R24" s="138">
        <f>'MainStation-OBS'!BI24</f>
        <v>0.44</v>
      </c>
      <c r="S24" s="138">
        <f>'MainStation-OBS'!BK24</f>
        <v>0.44</v>
      </c>
      <c r="T24" s="138">
        <f>'MainStation-OBS'!BM24</f>
        <v>0.39</v>
      </c>
      <c r="U24" s="138">
        <f>'MainStation-OBS'!BO24</f>
        <v>0.3</v>
      </c>
      <c r="V24" s="138">
        <f>'MainStation-OBS'!BQ24</f>
        <v>0.18</v>
      </c>
      <c r="W24" s="138">
        <f>'MainStation-OBS'!BS24</f>
        <v>0</v>
      </c>
      <c r="X24" s="138">
        <f>'MainStation-OBS'!BU24</f>
        <v>0</v>
      </c>
    </row>
    <row r="25" spans="1:24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'MainStation-OBS'!AI25</f>
        <v>0</v>
      </c>
      <c r="F25">
        <f>'MainStation-OBS'!AK25</f>
        <v>0</v>
      </c>
      <c r="G25">
        <f>'MainStation-OBS'!AM25</f>
        <v>0.04</v>
      </c>
      <c r="H25">
        <f>'MainStation-OBS'!AO25</f>
        <v>0.04</v>
      </c>
      <c r="I25">
        <f>'MainStation-OBS'!AQ25</f>
        <v>0.06</v>
      </c>
      <c r="J25">
        <f>'MainStation-OBS'!AS25</f>
        <v>0.11</v>
      </c>
      <c r="K25">
        <f>'MainStation-OBS'!AU25</f>
        <v>0.16</v>
      </c>
      <c r="L25">
        <f>'MainStation-OBS'!AW25</f>
        <v>0.18</v>
      </c>
      <c r="M25">
        <f>'MainStation-OBS'!AY25</f>
        <v>0.2</v>
      </c>
      <c r="N25" s="138">
        <f>'MainStation-OBS'!BA25</f>
        <v>0.22</v>
      </c>
      <c r="O25" s="138">
        <f>'MainStation-OBS'!BC25</f>
        <v>0.24</v>
      </c>
      <c r="P25" s="138">
        <f>'MainStation-OBS'!BE25</f>
        <v>0.27</v>
      </c>
      <c r="Q25" s="138">
        <f>'MainStation-OBS'!BG25</f>
        <v>0.27</v>
      </c>
      <c r="R25" s="138">
        <f>'MainStation-OBS'!BI25</f>
        <v>0.27</v>
      </c>
      <c r="S25" s="138">
        <f>'MainStation-OBS'!BK25</f>
        <v>0.27</v>
      </c>
      <c r="T25" s="138">
        <f>'MainStation-OBS'!BM25</f>
        <v>0.23</v>
      </c>
      <c r="U25" s="138">
        <f>'MainStation-OBS'!BO25</f>
        <v>0.1</v>
      </c>
      <c r="V25" s="138">
        <f>'MainStation-OBS'!BQ25</f>
        <v>0.02</v>
      </c>
      <c r="W25" s="138" t="str">
        <f>'MainStation-OBS'!BS25</f>
        <v>น้ำขึ้นเล็กน้อย</v>
      </c>
      <c r="X25" s="138">
        <f>'MainStation-OBS'!BU25</f>
        <v>0</v>
      </c>
    </row>
    <row r="26" spans="1:24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'MainStation-OBS'!AI26</f>
        <v>0</v>
      </c>
      <c r="F26">
        <f>'MainStation-OBS'!AK26</f>
        <v>-0.4</v>
      </c>
      <c r="G26">
        <f>'MainStation-OBS'!AM26</f>
        <v>-0.3</v>
      </c>
      <c r="H26">
        <f>'MainStation-OBS'!AO26</f>
        <v>-0.55000000000000004</v>
      </c>
      <c r="I26">
        <f>'MainStation-OBS'!AQ26</f>
        <v>-0.6</v>
      </c>
      <c r="J26">
        <f>'MainStation-OBS'!AS26</f>
        <v>-0.2</v>
      </c>
      <c r="K26">
        <f>'MainStation-OBS'!AU26</f>
        <v>-0.2</v>
      </c>
      <c r="L26">
        <f>'MainStation-OBS'!AW26</f>
        <v>-0.2</v>
      </c>
      <c r="M26">
        <f>'MainStation-OBS'!AY26</f>
        <v>-0.18</v>
      </c>
      <c r="N26" s="138">
        <f>'MainStation-OBS'!BA26</f>
        <v>-0.25</v>
      </c>
      <c r="O26" s="138">
        <f>'MainStation-OBS'!BC26</f>
        <v>-0.12</v>
      </c>
      <c r="P26" s="138">
        <f>'MainStation-OBS'!BE26</f>
        <v>-0.16</v>
      </c>
      <c r="Q26" s="138">
        <f>'MainStation-OBS'!BG26</f>
        <v>-0.3</v>
      </c>
      <c r="R26" s="138">
        <f>'MainStation-OBS'!BI26</f>
        <v>-0.32</v>
      </c>
      <c r="S26" s="138">
        <f>'MainStation-OBS'!BK26</f>
        <v>-0.32</v>
      </c>
      <c r="T26" s="138">
        <f>'MainStation-OBS'!BM26</f>
        <v>-0.24</v>
      </c>
      <c r="U26" s="138">
        <f>'MainStation-OBS'!BO26</f>
        <v>0</v>
      </c>
      <c r="V26" s="138">
        <f>'MainStation-OBS'!BQ26</f>
        <v>0</v>
      </c>
      <c r="W26" s="138">
        <f>'MainStation-OBS'!BS26</f>
        <v>0</v>
      </c>
      <c r="X26" s="138">
        <f>'MainStation-OBS'!BU26</f>
        <v>0</v>
      </c>
    </row>
    <row r="27" spans="1:24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'MainStation-OBS'!AI27</f>
        <v>0</v>
      </c>
      <c r="F27">
        <f>'MainStation-OBS'!AK27</f>
        <v>0</v>
      </c>
      <c r="G27">
        <f>'MainStation-OBS'!AM27</f>
        <v>0.77</v>
      </c>
      <c r="H27">
        <f>'MainStation-OBS'!AO27</f>
        <v>0.8</v>
      </c>
      <c r="I27">
        <f>'MainStation-OBS'!AQ27</f>
        <v>0.87</v>
      </c>
      <c r="J27">
        <f>'MainStation-OBS'!AS27</f>
        <v>0.91</v>
      </c>
      <c r="K27">
        <f>'MainStation-OBS'!AU27</f>
        <v>0.95</v>
      </c>
      <c r="L27">
        <f>'MainStation-OBS'!AW27</f>
        <v>0.97</v>
      </c>
      <c r="M27">
        <f>'MainStation-OBS'!AY27</f>
        <v>0.98</v>
      </c>
      <c r="N27" s="138">
        <f>'MainStation-OBS'!BA27</f>
        <v>0.98</v>
      </c>
      <c r="O27" s="138">
        <f>'MainStation-OBS'!BC27</f>
        <v>0.98</v>
      </c>
      <c r="P27" s="138">
        <f>'MainStation-OBS'!BE27</f>
        <v>0.99</v>
      </c>
      <c r="Q27" s="138">
        <f>'MainStation-OBS'!BG27</f>
        <v>0.98</v>
      </c>
      <c r="R27" s="138">
        <f>'MainStation-OBS'!BI27</f>
        <v>0.97</v>
      </c>
      <c r="S27" s="138">
        <f>'MainStation-OBS'!BK27</f>
        <v>0.90999999999999992</v>
      </c>
      <c r="T27" s="138" t="e">
        <f>'MainStation-OBS'!#REF!</f>
        <v>#REF!</v>
      </c>
      <c r="U27" s="138">
        <f>'MainStation-OBS'!BO27</f>
        <v>0.7</v>
      </c>
      <c r="V27" s="138">
        <f>'MainStation-OBS'!BQ27</f>
        <v>2</v>
      </c>
      <c r="W27" s="138">
        <f>'MainStation-OBS'!BS27</f>
        <v>0</v>
      </c>
      <c r="X27" s="138">
        <f>'MainStation-OBS'!BU27</f>
        <v>0</v>
      </c>
    </row>
    <row r="28" spans="1:24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'MainStation-OBS'!AI28</f>
        <v>0</v>
      </c>
      <c r="F28">
        <f>'MainStation-OBS'!AK28</f>
        <v>0</v>
      </c>
      <c r="G28">
        <f>'MainStation-OBS'!AM28</f>
        <v>0</v>
      </c>
      <c r="H28">
        <f>'MainStation-OBS'!AO28</f>
        <v>0</v>
      </c>
      <c r="I28">
        <f>'MainStation-OBS'!AQ28</f>
        <v>0</v>
      </c>
      <c r="K28">
        <f>'MainStation-OBS'!AU28</f>
        <v>-1.2</v>
      </c>
      <c r="L28">
        <f>'MainStation-OBS'!AW28</f>
        <v>-1.03</v>
      </c>
      <c r="M28">
        <f>'MainStation-OBS'!AY28</f>
        <v>-0.97</v>
      </c>
      <c r="N28" s="138">
        <f>'MainStation-OBS'!BA28</f>
        <v>-0.9</v>
      </c>
      <c r="O28" s="138">
        <f>'MainStation-OBS'!BC28</f>
        <v>-0.89</v>
      </c>
      <c r="P28" s="138">
        <f>'MainStation-OBS'!BE28</f>
        <v>-0.93</v>
      </c>
      <c r="Q28" s="138">
        <f>'MainStation-OBS'!BG28</f>
        <v>-1.02</v>
      </c>
      <c r="R28" s="138">
        <f>'MainStation-OBS'!BI28</f>
        <v>-1.08</v>
      </c>
      <c r="S28" s="138">
        <f>'MainStation-OBS'!BK28</f>
        <v>-1.02</v>
      </c>
      <c r="T28" s="138">
        <f>'MainStation-OBS'!BM28</f>
        <v>-0.96</v>
      </c>
      <c r="U28" s="138">
        <f>'MainStation-OBS'!BO28</f>
        <v>-0.9</v>
      </c>
      <c r="V28" s="138">
        <f>'MainStation-OBS'!BQ28</f>
        <v>-1</v>
      </c>
      <c r="W28" s="138">
        <f>'MainStation-OBS'!BS28</f>
        <v>0</v>
      </c>
      <c r="X28" s="138">
        <f>'MainStation-OBS'!BU28</f>
        <v>0</v>
      </c>
    </row>
    <row r="29" spans="1:24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'MainStation-OBS'!AI29</f>
        <v>0</v>
      </c>
      <c r="F29">
        <f>'MainStation-OBS'!AK29</f>
        <v>0</v>
      </c>
      <c r="G29">
        <f>'MainStation-OBS'!AM29</f>
        <v>0</v>
      </c>
      <c r="H29">
        <f>'MainStation-OBS'!AO29</f>
        <v>0</v>
      </c>
      <c r="I29">
        <f>'MainStation-OBS'!AQ29</f>
        <v>0</v>
      </c>
      <c r="K29">
        <f>'MainStation-OBS'!AU29</f>
        <v>-0.45</v>
      </c>
      <c r="L29">
        <f>'MainStation-OBS'!AW29</f>
        <v>-0.36</v>
      </c>
      <c r="M29">
        <f>'MainStation-OBS'!AY29</f>
        <v>-0.32</v>
      </c>
      <c r="N29" s="138">
        <f>'MainStation-OBS'!BA29</f>
        <v>-0.28000000000000003</v>
      </c>
      <c r="O29" s="138">
        <f>'MainStation-OBS'!BC29</f>
        <v>-0.28000000000000003</v>
      </c>
      <c r="P29" s="138">
        <f>'MainStation-OBS'!BE29</f>
        <v>-0.15</v>
      </c>
      <c r="Q29" s="138">
        <f>'MainStation-OBS'!BG29</f>
        <v>-0.27</v>
      </c>
      <c r="R29" s="138">
        <f>'MainStation-OBS'!BI29</f>
        <v>-0.3</v>
      </c>
      <c r="S29" s="138">
        <f>'MainStation-OBS'!BK29</f>
        <v>-0.42</v>
      </c>
      <c r="T29" s="138">
        <f>'MainStation-OBS'!BM29</f>
        <v>-0.35</v>
      </c>
      <c r="U29" s="138">
        <f>'MainStation-OBS'!BO29</f>
        <v>-0.4</v>
      </c>
      <c r="V29" s="138">
        <f>'MainStation-OBS'!BQ29</f>
        <v>-0.5</v>
      </c>
      <c r="W29" s="138">
        <f>'MainStation-OBS'!BS29</f>
        <v>0</v>
      </c>
      <c r="X29" s="138">
        <f>'MainStation-OBS'!BU29</f>
        <v>0</v>
      </c>
    </row>
    <row r="30" spans="1:24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'MainStation-OBS'!AI30</f>
        <v>0</v>
      </c>
      <c r="F30">
        <f>'MainStation-OBS'!AK30</f>
        <v>0</v>
      </c>
      <c r="G30">
        <f>'MainStation-OBS'!AM30</f>
        <v>0</v>
      </c>
      <c r="H30">
        <f>'MainStation-OBS'!AO30</f>
        <v>0</v>
      </c>
      <c r="I30">
        <f>'MainStation-OBS'!AQ30</f>
        <v>0</v>
      </c>
      <c r="K30">
        <f>'MainStation-OBS'!AU30</f>
        <v>0.54</v>
      </c>
      <c r="L30">
        <f>'MainStation-OBS'!AW30</f>
        <v>0.56000000000000005</v>
      </c>
      <c r="M30">
        <f>'MainStation-OBS'!AY30</f>
        <v>0.57999999999999996</v>
      </c>
      <c r="N30" s="138">
        <f>'MainStation-OBS'!BA30</f>
        <v>0.57999999999999996</v>
      </c>
      <c r="O30" s="138">
        <f>'MainStation-OBS'!BC30</f>
        <v>0.6</v>
      </c>
      <c r="P30" s="138">
        <f>'MainStation-OBS'!BE30</f>
        <v>0.61</v>
      </c>
      <c r="Q30" s="138">
        <f>'MainStation-OBS'!BG30</f>
        <v>0.61</v>
      </c>
      <c r="R30" s="138">
        <f>'MainStation-OBS'!BI30</f>
        <v>0.61</v>
      </c>
      <c r="S30" s="138">
        <f>'MainStation-OBS'!BK30</f>
        <v>0.66</v>
      </c>
      <c r="T30" s="138">
        <f>'MainStation-OBS'!BM30</f>
        <v>0.53</v>
      </c>
      <c r="U30" s="138">
        <f>'MainStation-OBS'!BO30</f>
        <v>0.45</v>
      </c>
      <c r="V30" s="138">
        <f>'MainStation-OBS'!BQ30</f>
        <v>0.38</v>
      </c>
      <c r="W30" s="138">
        <f>'MainStation-OBS'!BS30</f>
        <v>0</v>
      </c>
      <c r="X30" s="138">
        <f>'MainStation-OBS'!BU30</f>
        <v>0</v>
      </c>
    </row>
    <row r="31" spans="1:24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'MainStation-OBS'!AI31</f>
        <v>0</v>
      </c>
      <c r="F31">
        <f>'MainStation-OBS'!AK31</f>
        <v>0</v>
      </c>
      <c r="G31">
        <f>'MainStation-OBS'!AM31</f>
        <v>0</v>
      </c>
      <c r="H31">
        <f>'MainStation-OBS'!AO31</f>
        <v>0</v>
      </c>
      <c r="I31">
        <f>'MainStation-OBS'!AQ31</f>
        <v>0</v>
      </c>
      <c r="K31">
        <f>'MainStation-OBS'!AU31</f>
        <v>-1.74</v>
      </c>
      <c r="L31">
        <f>'MainStation-OBS'!AW31</f>
        <v>-1.7</v>
      </c>
      <c r="M31">
        <f>'MainStation-OBS'!AY31</f>
        <v>-1.64</v>
      </c>
      <c r="N31" s="138">
        <f>'MainStation-OBS'!BA31</f>
        <v>-1.6</v>
      </c>
      <c r="O31" s="138">
        <f>'MainStation-OBS'!BC31</f>
        <v>-1.56</v>
      </c>
      <c r="P31" s="138">
        <f>'MainStation-OBS'!BE31</f>
        <v>-1.5</v>
      </c>
      <c r="Q31" s="138">
        <f>'MainStation-OBS'!BG31</f>
        <v>-1.54</v>
      </c>
      <c r="R31" s="138">
        <f>'MainStation-OBS'!BI31</f>
        <v>-1.59</v>
      </c>
      <c r="S31" s="138">
        <f>'MainStation-OBS'!BK31</f>
        <v>-1.2</v>
      </c>
      <c r="T31" s="138">
        <f>'MainStation-OBS'!BM31</f>
        <v>-1.01</v>
      </c>
      <c r="U31" s="138">
        <f>'MainStation-OBS'!BO31</f>
        <v>-0.88</v>
      </c>
      <c r="V31" s="138">
        <f>'MainStation-OBS'!BQ31</f>
        <v>-0.76</v>
      </c>
      <c r="W31" s="138">
        <f>'MainStation-OBS'!BS31</f>
        <v>0</v>
      </c>
      <c r="X31" s="138">
        <f>'MainStation-OBS'!BU31</f>
        <v>0</v>
      </c>
    </row>
    <row r="32" spans="1:24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'MainStation-OBS'!AI32</f>
        <v>0</v>
      </c>
      <c r="F32">
        <f>'MainStation-OBS'!AK32</f>
        <v>0</v>
      </c>
      <c r="G32">
        <f>'MainStation-OBS'!AM32</f>
        <v>0</v>
      </c>
      <c r="H32">
        <f>'MainStation-OBS'!AO32</f>
        <v>0</v>
      </c>
      <c r="I32">
        <f>'MainStation-OBS'!AQ32</f>
        <v>0</v>
      </c>
      <c r="K32">
        <f>'MainStation-OBS'!AU32</f>
        <v>0</v>
      </c>
      <c r="L32">
        <f>'MainStation-OBS'!AW32</f>
        <v>0</v>
      </c>
      <c r="M32">
        <f>'MainStation-OBS'!AY32</f>
        <v>0</v>
      </c>
      <c r="N32" s="138">
        <f>'MainStation-OBS'!BA32</f>
        <v>0</v>
      </c>
      <c r="O32" s="138">
        <f>'MainStation-OBS'!BC32</f>
        <v>0.7</v>
      </c>
      <c r="P32" s="138">
        <f>'MainStation-OBS'!BE32</f>
        <v>0.71</v>
      </c>
      <c r="Q32" s="138">
        <f>'MainStation-OBS'!BG32</f>
        <v>0.72</v>
      </c>
      <c r="R32" s="138">
        <f>'MainStation-OBS'!BI32</f>
        <v>0.71</v>
      </c>
      <c r="S32" s="138">
        <f>'MainStation-OBS'!BK32</f>
        <v>0.71</v>
      </c>
      <c r="T32" s="138">
        <f>'MainStation-OBS'!BM32</f>
        <v>0.64</v>
      </c>
      <c r="U32" s="138">
        <f>'MainStation-OBS'!BO32</f>
        <v>0.53</v>
      </c>
      <c r="V32" s="138">
        <f>'MainStation-OBS'!BQ32</f>
        <v>0.43</v>
      </c>
      <c r="W32" s="138">
        <f>'MainStation-OBS'!BS32</f>
        <v>0</v>
      </c>
      <c r="X32" s="138">
        <f>'MainStation-OBS'!BU32</f>
        <v>0</v>
      </c>
    </row>
    <row r="33" spans="1:24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'MainStation-OBS'!AI33</f>
        <v>0</v>
      </c>
      <c r="F33">
        <f>'MainStation-OBS'!AK33</f>
        <v>0</v>
      </c>
      <c r="G33">
        <f>'MainStation-OBS'!AM33</f>
        <v>0</v>
      </c>
      <c r="H33">
        <f>'MainStation-OBS'!AO33</f>
        <v>0</v>
      </c>
      <c r="I33">
        <f>'MainStation-OBS'!AQ33</f>
        <v>0</v>
      </c>
      <c r="K33">
        <f>'MainStation-OBS'!AU33</f>
        <v>0</v>
      </c>
      <c r="L33">
        <f>'MainStation-OBS'!AW33</f>
        <v>0</v>
      </c>
      <c r="M33">
        <f>'MainStation-OBS'!AY33</f>
        <v>0</v>
      </c>
      <c r="N33" s="138">
        <f>'MainStation-OBS'!BA33</f>
        <v>0</v>
      </c>
      <c r="O33" s="138">
        <f>'MainStation-OBS'!BC33</f>
        <v>1.28</v>
      </c>
      <c r="P33" s="138">
        <f>'MainStation-OBS'!BE33</f>
        <v>1.28</v>
      </c>
      <c r="Q33" s="138">
        <f>'MainStation-OBS'!BG33</f>
        <v>1.27</v>
      </c>
      <c r="R33" s="138">
        <f>'MainStation-OBS'!BI33</f>
        <v>1.26</v>
      </c>
      <c r="S33" s="138">
        <f>'MainStation-OBS'!BK33</f>
        <v>1.23</v>
      </c>
      <c r="T33" s="138">
        <f>'MainStation-OBS'!BM33</f>
        <v>1.1599999999999999</v>
      </c>
      <c r="U33" s="138">
        <f>'MainStation-OBS'!BO33</f>
        <v>1.07</v>
      </c>
      <c r="V33" s="138">
        <f>'MainStation-OBS'!BQ33</f>
        <v>0.95</v>
      </c>
      <c r="W33" s="138">
        <f>'MainStation-OBS'!BS33</f>
        <v>0</v>
      </c>
      <c r="X33" s="138">
        <f>'MainStation-OBS'!BU33</f>
        <v>0</v>
      </c>
    </row>
    <row r="34" spans="1:24">
      <c r="D34">
        <v>32</v>
      </c>
      <c r="E34">
        <f>'MainStation-OBS'!AI34</f>
        <v>0</v>
      </c>
      <c r="F34">
        <f>'MainStation-OBS'!AK34</f>
        <v>0</v>
      </c>
      <c r="G34">
        <f>'MainStation-OBS'!AM34</f>
        <v>0</v>
      </c>
      <c r="H34">
        <f>'MainStation-OBS'!AO34</f>
        <v>0</v>
      </c>
      <c r="I34">
        <f>'MainStation-OBS'!AQ34</f>
        <v>0</v>
      </c>
      <c r="N34" s="138"/>
      <c r="O34" s="138"/>
      <c r="P34" s="138"/>
      <c r="Q34" s="138"/>
      <c r="R34" s="138"/>
      <c r="S34" s="138">
        <f>'MainStation-OBS'!BK34</f>
        <v>0</v>
      </c>
      <c r="T34" s="138">
        <f>'MainStation-OBS'!BM34</f>
        <v>0</v>
      </c>
      <c r="U34" s="138">
        <f>'MainStation-OBS'!BO34</f>
        <v>0</v>
      </c>
      <c r="V34" s="138">
        <f>'MainStation-OBS'!BQ34</f>
        <v>0</v>
      </c>
      <c r="W34" s="138">
        <f>'MainStation-OBS'!BS34</f>
        <v>0</v>
      </c>
      <c r="X34" s="138">
        <f>'MainStation-OBS'!BU34</f>
        <v>0</v>
      </c>
    </row>
    <row r="35" spans="1:24">
      <c r="D35">
        <v>33</v>
      </c>
      <c r="E35">
        <f>'MainStation-OBS'!AI35</f>
        <v>0</v>
      </c>
      <c r="F35">
        <f>'MainStation-OBS'!AK35</f>
        <v>0</v>
      </c>
      <c r="G35">
        <f>'MainStation-OBS'!AM35</f>
        <v>0</v>
      </c>
      <c r="H35">
        <f>'MainStation-OBS'!AO35</f>
        <v>0</v>
      </c>
      <c r="I35">
        <f>'MainStation-OBS'!AQ35</f>
        <v>0</v>
      </c>
      <c r="N35" s="138"/>
      <c r="O35" s="138"/>
      <c r="P35" s="138"/>
      <c r="Q35" s="138"/>
      <c r="R35" s="138"/>
      <c r="S35" s="138">
        <f>'MainStation-OBS'!BK35</f>
        <v>0</v>
      </c>
      <c r="T35" s="138">
        <f>'MainStation-OBS'!BM35</f>
        <v>0</v>
      </c>
      <c r="U35" s="138">
        <f>'MainStation-OBS'!BO35</f>
        <v>0</v>
      </c>
      <c r="V35" s="138">
        <f>'MainStation-OBS'!BQ35</f>
        <v>0</v>
      </c>
      <c r="W35" s="138">
        <f>'MainStation-OBS'!BS35</f>
        <v>0</v>
      </c>
      <c r="X35" s="138">
        <f>'MainStation-OBS'!BU35</f>
        <v>0</v>
      </c>
    </row>
    <row r="36" spans="1:24">
      <c r="B36" t="str">
        <f>'MainStation-OBS'!B36</f>
        <v>ด้านตะวันตก</v>
      </c>
      <c r="D36">
        <v>34</v>
      </c>
      <c r="E36">
        <f>'MainStation-OBS'!AI36</f>
        <v>0</v>
      </c>
      <c r="F36">
        <f>'MainStation-OBS'!AK36</f>
        <v>0</v>
      </c>
      <c r="G36">
        <f>'MainStation-OBS'!AM36</f>
        <v>0</v>
      </c>
      <c r="H36">
        <f>'MainStation-OBS'!AO36</f>
        <v>0</v>
      </c>
      <c r="I36">
        <f>'MainStation-OBS'!AQ36</f>
        <v>0</v>
      </c>
      <c r="N36" s="138"/>
      <c r="O36" s="138"/>
      <c r="P36" s="138"/>
      <c r="Q36" s="138"/>
      <c r="R36" s="138"/>
      <c r="S36" s="138">
        <f>'MainStation-OBS'!BK36</f>
        <v>0</v>
      </c>
      <c r="T36" s="138">
        <f>'MainStation-OBS'!BM36</f>
        <v>0</v>
      </c>
      <c r="U36" s="138">
        <f>'MainStation-OBS'!BO36</f>
        <v>0</v>
      </c>
      <c r="V36" s="138">
        <f>'MainStation-OBS'!BQ36</f>
        <v>0</v>
      </c>
      <c r="W36" s="138">
        <f>'MainStation-OBS'!BS36</f>
        <v>0</v>
      </c>
      <c r="X36" s="138">
        <f>'MainStation-OBS'!BU36</f>
        <v>0</v>
      </c>
    </row>
    <row r="37" spans="1:24">
      <c r="A37" t="str">
        <f>'MainStation-OBS'!A37</f>
        <v>W01</v>
      </c>
      <c r="B37" t="str">
        <f>'MainStation-OBS'!B37</f>
        <v>W1inside</v>
      </c>
      <c r="C37" t="str">
        <f>'MainStation-OBS'!C37</f>
        <v>ค.ทวีวัฒนา ศาลาธรรมสพน์ ในกทม.</v>
      </c>
      <c r="D37">
        <v>35</v>
      </c>
      <c r="E37">
        <f>'MainStation-OBS'!AI37</f>
        <v>2.63</v>
      </c>
      <c r="F37">
        <f>'MainStation-OBS'!AK37</f>
        <v>2.64</v>
      </c>
      <c r="G37">
        <f>'MainStation-OBS'!AM37</f>
        <v>2.64</v>
      </c>
      <c r="H37">
        <f>'MainStation-OBS'!AO37</f>
        <v>2.64</v>
      </c>
      <c r="I37">
        <f>'MainStation-OBS'!AQ37</f>
        <v>2.65</v>
      </c>
      <c r="J37">
        <f>'MainStation-OBS'!AS37</f>
        <v>2.62</v>
      </c>
      <c r="K37">
        <f>'MainStation-OBS'!AU37</f>
        <v>2.6</v>
      </c>
      <c r="L37">
        <f>'MainStation-OBS'!AW37</f>
        <v>2.58</v>
      </c>
      <c r="M37">
        <f>'MainStation-OBS'!AY37</f>
        <v>2.58</v>
      </c>
      <c r="N37" s="138">
        <f>'MainStation-OBS'!BA37</f>
        <v>2.5299999999999998</v>
      </c>
      <c r="O37" s="138">
        <f>'MainStation-OBS'!BC37</f>
        <v>2.4900000000000002</v>
      </c>
      <c r="P37" s="138">
        <f>'MainStation-OBS'!BE37</f>
        <v>2.48</v>
      </c>
      <c r="Q37" s="138">
        <f>'MainStation-OBS'!BG37</f>
        <v>2.44</v>
      </c>
      <c r="R37" s="138">
        <f>'MainStation-OBS'!BI37</f>
        <v>2.4</v>
      </c>
      <c r="S37" s="138">
        <f>'MainStation-OBS'!BK37</f>
        <v>2.23</v>
      </c>
      <c r="T37" s="138">
        <f>'MainStation-OBS'!BM37</f>
        <v>2.02</v>
      </c>
      <c r="U37" s="138">
        <f>'MainStation-OBS'!BO37</f>
        <v>1.92</v>
      </c>
      <c r="V37" s="138">
        <f>'MainStation-OBS'!BQ37</f>
        <v>1.8</v>
      </c>
      <c r="W37" s="138" t="str">
        <f>'MainStation-OBS'!BS37</f>
        <v>master station only inside</v>
      </c>
      <c r="X37" s="138">
        <f>'MainStation-OBS'!BU37</f>
        <v>0</v>
      </c>
    </row>
    <row r="38" spans="1:24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'MainStation-OBS'!AI38</f>
        <v>0</v>
      </c>
      <c r="F38">
        <f>'MainStation-OBS'!AK38</f>
        <v>2</v>
      </c>
      <c r="G38">
        <f>'MainStation-OBS'!AM38</f>
        <v>0.93</v>
      </c>
      <c r="H38">
        <f>'MainStation-OBS'!AO38</f>
        <v>0.93</v>
      </c>
      <c r="I38">
        <f>'MainStation-OBS'!AQ38</f>
        <v>0.93</v>
      </c>
      <c r="J38">
        <f>'MainStation-OBS'!AS38</f>
        <v>0.93</v>
      </c>
      <c r="K38">
        <f>'MainStation-OBS'!AU38</f>
        <v>1.5</v>
      </c>
      <c r="L38">
        <f>'MainStation-OBS'!AW38</f>
        <v>1.53</v>
      </c>
      <c r="M38">
        <f>'MainStation-OBS'!AY38</f>
        <v>1.915</v>
      </c>
      <c r="N38" s="138">
        <f>'MainStation-OBS'!BA38</f>
        <v>1.895</v>
      </c>
      <c r="O38" s="138">
        <f>'MainStation-OBS'!BC38</f>
        <v>1.875</v>
      </c>
      <c r="P38" s="138">
        <f>'MainStation-OBS'!BE38</f>
        <v>1.855</v>
      </c>
      <c r="Q38" s="138">
        <f>'MainStation-OBS'!BG38</f>
        <v>1.835</v>
      </c>
      <c r="R38" s="138">
        <f>'MainStation-OBS'!BI38</f>
        <v>1.8149999999999999</v>
      </c>
      <c r="S38" s="138">
        <f>'MainStation-OBS'!BK38</f>
        <v>1.7149999999999999</v>
      </c>
      <c r="T38" s="138">
        <f>'MainStation-OBS'!BM38</f>
        <v>1.5549999999999999</v>
      </c>
      <c r="U38" s="138">
        <f>'MainStation-OBS'!BO38</f>
        <v>0</v>
      </c>
      <c r="V38" s="138">
        <f>'MainStation-OBS'!BQ38</f>
        <v>0</v>
      </c>
      <c r="W38" s="138" t="str">
        <f>'MainStation-OBS'!BS38</f>
        <v>trend gamling</v>
      </c>
      <c r="X38" s="138">
        <f>'MainStation-OBS'!BU38</f>
        <v>0</v>
      </c>
    </row>
    <row r="39" spans="1:24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'MainStation-OBS'!AI39</f>
        <v>0.74</v>
      </c>
      <c r="F39">
        <f>'MainStation-OBS'!AK39</f>
        <v>0.89</v>
      </c>
      <c r="G39">
        <f>'MainStation-OBS'!AM39</f>
        <v>1.1000000000000001</v>
      </c>
      <c r="H39">
        <f>'MainStation-OBS'!AO39</f>
        <v>0.64</v>
      </c>
      <c r="I39">
        <f>'MainStation-OBS'!AQ39</f>
        <v>0.84</v>
      </c>
      <c r="J39">
        <f>'MainStation-OBS'!AS39</f>
        <v>0.92</v>
      </c>
      <c r="K39">
        <f>'MainStation-OBS'!AU39</f>
        <v>1.1100000000000001</v>
      </c>
      <c r="L39">
        <f>'MainStation-OBS'!AW39</f>
        <v>1.1100000000000001</v>
      </c>
      <c r="M39">
        <f>'MainStation-OBS'!AY39</f>
        <v>1.1299999999999999</v>
      </c>
      <c r="N39" s="138">
        <f>'MainStation-OBS'!BA39</f>
        <v>1.1200000000000001</v>
      </c>
      <c r="O39" s="138">
        <f>'MainStation-OBS'!BC39</f>
        <v>1.1200000000000001</v>
      </c>
      <c r="P39" s="138">
        <f>'MainStation-OBS'!BE39</f>
        <v>1.1299999999999999</v>
      </c>
      <c r="Q39" s="138">
        <f>'MainStation-OBS'!BG39</f>
        <v>1.1100000000000001</v>
      </c>
      <c r="R39" s="138">
        <f>'MainStation-OBS'!BI39</f>
        <v>1.1000000000000001</v>
      </c>
      <c r="S39" s="138">
        <f>'MainStation-OBS'!BK39</f>
        <v>1.04</v>
      </c>
      <c r="T39" s="138">
        <f>'MainStation-OBS'!BM39</f>
        <v>1.1399999999999999</v>
      </c>
      <c r="U39" s="138">
        <f>'MainStation-OBS'!BO39</f>
        <v>0.4</v>
      </c>
      <c r="V39" s="138">
        <f>'MainStation-OBS'!BQ39</f>
        <v>1.05</v>
      </c>
      <c r="W39" s="138">
        <f>'MainStation-OBS'!BS39</f>
        <v>0</v>
      </c>
      <c r="X39" s="138">
        <f>'MainStation-OBS'!BU39</f>
        <v>0</v>
      </c>
    </row>
    <row r="40" spans="1:24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'MainStation-OBS'!AI40</f>
        <v>0.69</v>
      </c>
      <c r="F40">
        <f>'MainStation-OBS'!AK40</f>
        <v>0.8</v>
      </c>
      <c r="G40">
        <f>'MainStation-OBS'!AM40</f>
        <v>1.04</v>
      </c>
      <c r="H40">
        <f>'MainStation-OBS'!AO40</f>
        <v>1.28</v>
      </c>
      <c r="I40">
        <f>'MainStation-OBS'!AQ40</f>
        <v>1.24</v>
      </c>
      <c r="J40">
        <f>'MainStation-OBS'!AS40</f>
        <v>1.25</v>
      </c>
      <c r="K40">
        <f>'MainStation-OBS'!AU40</f>
        <v>1.25</v>
      </c>
      <c r="L40">
        <f>'MainStation-OBS'!AW40</f>
        <v>1.25</v>
      </c>
      <c r="M40">
        <f>'MainStation-OBS'!AY40</f>
        <v>1.25</v>
      </c>
      <c r="N40" s="138">
        <f>'MainStation-OBS'!BA40</f>
        <v>1.25</v>
      </c>
      <c r="O40" s="138">
        <f>'MainStation-OBS'!BC40</f>
        <v>1.25</v>
      </c>
      <c r="P40" s="138">
        <f>'MainStation-OBS'!BE40</f>
        <v>1.25</v>
      </c>
      <c r="Q40" s="138">
        <f>'MainStation-OBS'!BG40</f>
        <v>1.25</v>
      </c>
      <c r="R40" s="138">
        <f>'MainStation-OBS'!BI40</f>
        <v>1.25</v>
      </c>
      <c r="S40" s="138">
        <f>'MainStation-OBS'!BK40</f>
        <v>1.25</v>
      </c>
      <c r="T40" s="138">
        <f>'MainStation-OBS'!BM40</f>
        <v>1.21</v>
      </c>
      <c r="U40" s="138">
        <f>'MainStation-OBS'!BO40</f>
        <v>1.2</v>
      </c>
      <c r="V40" s="138">
        <f>'MainStation-OBS'!BQ40</f>
        <v>1.2</v>
      </c>
      <c r="W40" s="138">
        <f>'MainStation-OBS'!BS40</f>
        <v>0</v>
      </c>
      <c r="X40" s="138">
        <f>'MainStation-OBS'!BU40</f>
        <v>0</v>
      </c>
    </row>
    <row r="41" spans="1:24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'MainStation-OBS'!AI41</f>
        <v>0.5</v>
      </c>
      <c r="F41">
        <f>'MainStation-OBS'!AK41</f>
        <v>0.57999999999999996</v>
      </c>
      <c r="G41">
        <f>'MainStation-OBS'!AM41</f>
        <v>0.76</v>
      </c>
      <c r="H41">
        <f>'MainStation-OBS'!AO41</f>
        <v>0.99</v>
      </c>
      <c r="I41">
        <f>'MainStation-OBS'!AQ41</f>
        <v>1.22</v>
      </c>
      <c r="J41">
        <f>'MainStation-OBS'!AS41</f>
        <v>1.31</v>
      </c>
      <c r="K41">
        <f>'MainStation-OBS'!AU41</f>
        <v>1.35</v>
      </c>
      <c r="L41">
        <f>'MainStation-OBS'!AW41</f>
        <v>1.37</v>
      </c>
      <c r="M41">
        <f>'MainStation-OBS'!AY41</f>
        <v>1.42</v>
      </c>
      <c r="N41" s="138">
        <f>'MainStation-OBS'!BA41</f>
        <v>1.42</v>
      </c>
      <c r="O41" s="138">
        <f>'MainStation-OBS'!BC41</f>
        <v>1.43</v>
      </c>
      <c r="P41" s="138">
        <f>'MainStation-OBS'!BE41</f>
        <v>1.43</v>
      </c>
      <c r="Q41" s="138">
        <f>'MainStation-OBS'!BG41</f>
        <v>1.42</v>
      </c>
      <c r="R41" s="138">
        <f>'MainStation-OBS'!BI41</f>
        <v>1.41</v>
      </c>
      <c r="S41" s="138">
        <f>'MainStation-OBS'!BK41</f>
        <v>1.41</v>
      </c>
      <c r="T41" s="138">
        <f>'MainStation-OBS'!BM41</f>
        <v>1.41</v>
      </c>
      <c r="U41" s="138">
        <f>'MainStation-OBS'!BO41</f>
        <v>1.41</v>
      </c>
      <c r="V41" s="138">
        <f>'MainStation-OBS'!BQ41</f>
        <v>1.41</v>
      </c>
      <c r="W41" s="138">
        <f>'MainStation-OBS'!BS41</f>
        <v>0</v>
      </c>
      <c r="X41" s="138">
        <f>'MainStation-OBS'!BU41</f>
        <v>0</v>
      </c>
    </row>
    <row r="42" spans="1:24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'MainStation-OBS'!AI42</f>
        <v>1.1599999999999999</v>
      </c>
      <c r="F42">
        <f>'MainStation-OBS'!AK42</f>
        <v>1.17</v>
      </c>
      <c r="G42">
        <f>'MainStation-OBS'!AM42</f>
        <v>1.17</v>
      </c>
      <c r="H42">
        <f>'MainStation-OBS'!AO42</f>
        <v>1.17</v>
      </c>
      <c r="I42">
        <f>'MainStation-OBS'!AQ42</f>
        <v>1.17</v>
      </c>
      <c r="J42">
        <f>'MainStation-OBS'!AS42</f>
        <v>1.17</v>
      </c>
      <c r="K42">
        <f>'MainStation-OBS'!AU42</f>
        <v>1.17</v>
      </c>
      <c r="L42">
        <f>'MainStation-OBS'!AW42</f>
        <v>1.17</v>
      </c>
      <c r="M42">
        <f>'MainStation-OBS'!AY42</f>
        <v>1.17</v>
      </c>
      <c r="N42" s="138">
        <f>'MainStation-OBS'!BA42</f>
        <v>1.17</v>
      </c>
      <c r="O42" s="138">
        <f>'MainStation-OBS'!BC42</f>
        <v>1.17</v>
      </c>
      <c r="P42" s="138">
        <f>'MainStation-OBS'!BE42</f>
        <v>1.18</v>
      </c>
      <c r="Q42" s="138">
        <f>'MainStation-OBS'!BG42</f>
        <v>1.18</v>
      </c>
      <c r="R42" s="138">
        <f>'MainStation-OBS'!BI42</f>
        <v>1.2</v>
      </c>
      <c r="S42" s="138">
        <f>'MainStation-OBS'!BK42</f>
        <v>1.2</v>
      </c>
      <c r="T42" s="138">
        <f>'MainStation-OBS'!BM42</f>
        <v>1.2</v>
      </c>
      <c r="U42" s="138">
        <f>'MainStation-OBS'!BO42</f>
        <v>1.2</v>
      </c>
      <c r="V42" s="138">
        <f>'MainStation-OBS'!BQ42</f>
        <v>1.2</v>
      </c>
      <c r="W42" s="138">
        <f>'MainStation-OBS'!BS42</f>
        <v>0</v>
      </c>
      <c r="X42" s="138">
        <f>'MainStation-OBS'!BU42</f>
        <v>0</v>
      </c>
    </row>
    <row r="43" spans="1:24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'MainStation-OBS'!AI43</f>
        <v>-1.1200000000000001</v>
      </c>
      <c r="F43">
        <f>'MainStation-OBS'!AK43</f>
        <v>-1.1100000000000001</v>
      </c>
      <c r="G43">
        <f>'MainStation-OBS'!AM43</f>
        <v>-1.1100000000000001</v>
      </c>
      <c r="H43">
        <f>'MainStation-OBS'!AO43</f>
        <v>-1.1100000000000001</v>
      </c>
      <c r="I43">
        <f>'MainStation-OBS'!AQ43</f>
        <v>-1.1200000000000001</v>
      </c>
      <c r="J43">
        <f>'MainStation-OBS'!AS43</f>
        <v>-1.1100000000000001</v>
      </c>
      <c r="K43">
        <f>'MainStation-OBS'!AU43</f>
        <v>-0.8</v>
      </c>
      <c r="L43">
        <f>'MainStation-OBS'!AW43</f>
        <v>-0.6</v>
      </c>
      <c r="M43">
        <f>'MainStation-OBS'!AY43</f>
        <v>-0.42</v>
      </c>
      <c r="N43" s="138">
        <f>'MainStation-OBS'!BA43</f>
        <v>-0.36</v>
      </c>
      <c r="O43" s="138">
        <f>'MainStation-OBS'!BC43</f>
        <v>-0.12</v>
      </c>
      <c r="P43" s="138">
        <f>'MainStation-OBS'!BE43</f>
        <v>-0.2</v>
      </c>
      <c r="Q43" s="138">
        <f>'MainStation-OBS'!BG43</f>
        <v>-0.15</v>
      </c>
      <c r="R43" s="138">
        <f>'MainStation-OBS'!BI43</f>
        <v>0.05</v>
      </c>
      <c r="S43" s="138">
        <f>'MainStation-OBS'!BK43</f>
        <v>0.15</v>
      </c>
      <c r="T43" s="138">
        <f>'MainStation-OBS'!BM43</f>
        <v>-0.43</v>
      </c>
      <c r="U43" s="138">
        <f>'MainStation-OBS'!BO43</f>
        <v>-1.1000000000000001</v>
      </c>
      <c r="V43" s="138">
        <f>'MainStation-OBS'!BQ43</f>
        <v>-1.1000000000000001</v>
      </c>
      <c r="W43" s="138">
        <f>'MainStation-OBS'!BS43</f>
        <v>0</v>
      </c>
      <c r="X43" s="138">
        <f>'MainStation-OBS'!BU43</f>
        <v>0</v>
      </c>
    </row>
    <row r="44" spans="1:24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'MainStation-OBS'!AI44</f>
        <v>0</v>
      </c>
      <c r="F44">
        <f>'MainStation-OBS'!AK44</f>
        <v>-0.85</v>
      </c>
      <c r="G44">
        <f>'MainStation-OBS'!AM44</f>
        <v>-0.62</v>
      </c>
      <c r="H44">
        <f>'MainStation-OBS'!AO44</f>
        <v>-0.45</v>
      </c>
      <c r="I44">
        <f>'MainStation-OBS'!AQ44</f>
        <v>-0.35</v>
      </c>
      <c r="J44">
        <f>'MainStation-OBS'!AS44</f>
        <v>-0.18</v>
      </c>
      <c r="K44">
        <f>'MainStation-OBS'!AU44</f>
        <v>-0.3</v>
      </c>
      <c r="L44">
        <f>'MainStation-OBS'!AW44</f>
        <v>-0.28000000000000003</v>
      </c>
      <c r="M44">
        <f>'MainStation-OBS'!AY44</f>
        <v>-0.2</v>
      </c>
      <c r="N44" s="138">
        <f>'MainStation-OBS'!BA44</f>
        <v>-0.2</v>
      </c>
      <c r="O44" s="138">
        <f>'MainStation-OBS'!BC44</f>
        <v>-0.1</v>
      </c>
      <c r="P44" s="138">
        <f>'MainStation-OBS'!BE44</f>
        <v>0.23</v>
      </c>
      <c r="Q44" s="138">
        <f>'MainStation-OBS'!BG44</f>
        <v>0.4</v>
      </c>
      <c r="R44" s="138">
        <f>'MainStation-OBS'!BI44</f>
        <v>0.28000000000000003</v>
      </c>
      <c r="S44" s="138">
        <f>'MainStation-OBS'!BK44</f>
        <v>-0.2</v>
      </c>
      <c r="T44" s="138">
        <f>'MainStation-OBS'!BM44</f>
        <v>-0.1</v>
      </c>
      <c r="U44" s="138">
        <f>'MainStation-OBS'!BO44</f>
        <v>-0.15</v>
      </c>
      <c r="V44" s="138">
        <f>'MainStation-OBS'!BQ44</f>
        <v>-0.42</v>
      </c>
      <c r="W44" s="138">
        <f>'MainStation-OBS'!BS44</f>
        <v>0</v>
      </c>
      <c r="X44" s="138">
        <f>'MainStation-OBS'!BU44</f>
        <v>0</v>
      </c>
    </row>
    <row r="45" spans="1:24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'MainStation-OBS'!AI45</f>
        <v>0</v>
      </c>
      <c r="F45">
        <f>'MainStation-OBS'!AK45</f>
        <v>1.38</v>
      </c>
      <c r="G45">
        <f>'MainStation-OBS'!AM45</f>
        <v>1.48</v>
      </c>
      <c r="H45">
        <f>'MainStation-OBS'!AO45</f>
        <v>1.59</v>
      </c>
      <c r="I45">
        <f>'MainStation-OBS'!AQ45</f>
        <v>1.67</v>
      </c>
      <c r="J45">
        <f>'MainStation-OBS'!AS45</f>
        <v>1.71</v>
      </c>
      <c r="K45">
        <f>'MainStation-OBS'!AU45</f>
        <v>1.72</v>
      </c>
      <c r="L45">
        <f>'MainStation-OBS'!AW45</f>
        <v>1.72</v>
      </c>
      <c r="M45">
        <f>'MainStation-OBS'!AY45</f>
        <v>1.73</v>
      </c>
      <c r="N45" s="138">
        <f>'MainStation-OBS'!BA45</f>
        <v>1.72</v>
      </c>
      <c r="O45" s="138">
        <f>'MainStation-OBS'!BC45</f>
        <v>1.71</v>
      </c>
      <c r="P45" s="138">
        <f>'MainStation-OBS'!BE45</f>
        <v>1.67</v>
      </c>
      <c r="Q45" s="138">
        <f>'MainStation-OBS'!BG45</f>
        <v>1.63</v>
      </c>
      <c r="R45" s="138">
        <f>'MainStation-OBS'!BI45</f>
        <v>1.59</v>
      </c>
      <c r="S45" s="138">
        <f>'MainStation-OBS'!BK45</f>
        <v>1.47</v>
      </c>
      <c r="T45" s="138">
        <f>'MainStation-OBS'!BM45</f>
        <v>1.27</v>
      </c>
      <c r="U45" s="138">
        <f>'MainStation-OBS'!BO45</f>
        <v>1.1599999999999999</v>
      </c>
      <c r="V45" s="138">
        <f>'MainStation-OBS'!BQ45</f>
        <v>1.01</v>
      </c>
      <c r="W45" s="138">
        <f>'MainStation-OBS'!BS45</f>
        <v>0</v>
      </c>
      <c r="X45" s="138">
        <f>'MainStation-OBS'!BU45</f>
        <v>0</v>
      </c>
    </row>
    <row r="46" spans="1:24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'MainStation-OBS'!AI46</f>
        <v>0</v>
      </c>
      <c r="F46">
        <f>'MainStation-OBS'!AK46</f>
        <v>-0.13</v>
      </c>
      <c r="G46">
        <f>'MainStation-OBS'!AM46</f>
        <v>-0.43</v>
      </c>
      <c r="H46">
        <f>'MainStation-OBS'!AO46</f>
        <v>-0.56000000000000005</v>
      </c>
      <c r="I46">
        <f>'MainStation-OBS'!AQ46</f>
        <v>-0.6</v>
      </c>
      <c r="J46">
        <f>'MainStation-OBS'!AS46</f>
        <v>-0.49</v>
      </c>
      <c r="K46">
        <f>'MainStation-OBS'!AU46</f>
        <v>0.1</v>
      </c>
      <c r="L46">
        <f>'MainStation-OBS'!AW46</f>
        <v>0.08</v>
      </c>
      <c r="M46">
        <f>'MainStation-OBS'!AY46</f>
        <v>0.4</v>
      </c>
      <c r="N46" s="138">
        <f>'MainStation-OBS'!BA46</f>
        <v>0.17</v>
      </c>
      <c r="O46" s="138">
        <f>'MainStation-OBS'!BC46</f>
        <v>0.36</v>
      </c>
      <c r="P46" s="138">
        <f>'MainStation-OBS'!BE46</f>
        <v>0.3</v>
      </c>
      <c r="Q46" s="138">
        <f>'MainStation-OBS'!BG46</f>
        <v>0.52</v>
      </c>
      <c r="R46" s="138">
        <f>'MainStation-OBS'!BI46</f>
        <v>0.64</v>
      </c>
      <c r="S46" s="138">
        <f>'MainStation-OBS'!BK46</f>
        <v>0.3</v>
      </c>
      <c r="T46" s="138">
        <f>'MainStation-OBS'!BM46</f>
        <v>-0.2</v>
      </c>
      <c r="U46" s="138">
        <f>'MainStation-OBS'!BO46</f>
        <v>-0.15</v>
      </c>
      <c r="V46" s="138">
        <f>'MainStation-OBS'!BQ46</f>
        <v>-0.2</v>
      </c>
      <c r="W46" s="138">
        <f>'MainStation-OBS'!BS46</f>
        <v>0</v>
      </c>
      <c r="X46" s="138">
        <f>'MainStation-OBS'!BU46</f>
        <v>0</v>
      </c>
    </row>
    <row r="47" spans="1:24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'MainStation-OBS'!AI47</f>
        <v>0</v>
      </c>
      <c r="F47">
        <f>'MainStation-OBS'!AK47</f>
        <v>0</v>
      </c>
      <c r="G47">
        <f>'MainStation-OBS'!AM47</f>
        <v>0</v>
      </c>
      <c r="H47">
        <f>'MainStation-OBS'!AO47</f>
        <v>0</v>
      </c>
      <c r="I47">
        <f>'MainStation-OBS'!AQ47</f>
        <v>0</v>
      </c>
      <c r="J47">
        <f>'MainStation-OBS'!AS47</f>
        <v>1.18</v>
      </c>
      <c r="K47">
        <f>'MainStation-OBS'!AU47</f>
        <v>1.19</v>
      </c>
      <c r="L47">
        <f>'MainStation-OBS'!AW47</f>
        <v>1.2</v>
      </c>
      <c r="M47">
        <f>'MainStation-OBS'!AY47</f>
        <v>1.21</v>
      </c>
      <c r="N47" s="138">
        <f>'MainStation-OBS'!BA47</f>
        <v>1.2</v>
      </c>
      <c r="O47" s="138">
        <f>'MainStation-OBS'!BC47</f>
        <v>1.21</v>
      </c>
      <c r="P47" s="138">
        <f>'MainStation-OBS'!BE47</f>
        <v>1.1499999999999999</v>
      </c>
      <c r="Q47" s="138">
        <f>'MainStation-OBS'!BG47</f>
        <v>1.1499999999999999</v>
      </c>
      <c r="R47" s="138">
        <f>'MainStation-OBS'!BI47</f>
        <v>1</v>
      </c>
      <c r="S47" s="138">
        <f>'MainStation-OBS'!BK47</f>
        <v>0.79</v>
      </c>
      <c r="T47" s="138">
        <f>'MainStation-OBS'!BM47</f>
        <v>0.54</v>
      </c>
      <c r="U47" s="138">
        <f>'MainStation-OBS'!BO47</f>
        <v>0.38</v>
      </c>
      <c r="V47" s="138">
        <f>'MainStation-OBS'!BQ47</f>
        <v>0.22</v>
      </c>
      <c r="W47" s="138">
        <f>'MainStation-OBS'!BS47</f>
        <v>0</v>
      </c>
      <c r="X47" s="138">
        <f>'MainStation-OBS'!BU47</f>
        <v>0</v>
      </c>
    </row>
    <row r="48" spans="1:24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'MainStation-OBS'!AI48</f>
        <v>0</v>
      </c>
      <c r="F48">
        <f>'MainStation-OBS'!AK48</f>
        <v>0.4</v>
      </c>
      <c r="G48">
        <f>'MainStation-OBS'!AM48</f>
        <v>0.42</v>
      </c>
      <c r="H48">
        <f>'MainStation-OBS'!AO48</f>
        <v>0.55000000000000004</v>
      </c>
      <c r="I48">
        <f>'MainStation-OBS'!AQ48</f>
        <v>0.73</v>
      </c>
      <c r="J48">
        <f>'MainStation-OBS'!AS48</f>
        <v>0.82</v>
      </c>
      <c r="K48">
        <f>'MainStation-OBS'!AU48</f>
        <v>0.88</v>
      </c>
      <c r="L48">
        <f>'MainStation-OBS'!AW48</f>
        <v>0.94</v>
      </c>
      <c r="M48">
        <f>'MainStation-OBS'!AY48</f>
        <v>0.96</v>
      </c>
      <c r="N48" s="138">
        <f>'MainStation-OBS'!BA48</f>
        <v>0.97</v>
      </c>
      <c r="O48" s="138">
        <f>'MainStation-OBS'!BC48</f>
        <v>0.98</v>
      </c>
      <c r="P48" s="138">
        <f>'MainStation-OBS'!BE48</f>
        <v>0.98</v>
      </c>
      <c r="Q48" s="138">
        <f>'MainStation-OBS'!BG48</f>
        <v>0.94</v>
      </c>
      <c r="R48" s="138">
        <f>'MainStation-OBS'!BI48</f>
        <v>0.87</v>
      </c>
      <c r="S48" s="138">
        <f>'MainStation-OBS'!BK48</f>
        <v>0.78</v>
      </c>
      <c r="T48" s="138">
        <f>'MainStation-OBS'!BM48</f>
        <v>0.55000000000000004</v>
      </c>
      <c r="U48" s="138">
        <f>'MainStation-OBS'!BO48</f>
        <v>0.37</v>
      </c>
      <c r="V48" s="138">
        <f>'MainStation-OBS'!BQ48</f>
        <v>0.25</v>
      </c>
      <c r="W48" s="138">
        <f>'MainStation-OBS'!BS48</f>
        <v>0</v>
      </c>
      <c r="X48" s="138">
        <f>'MainStation-OBS'!BU48</f>
        <v>0</v>
      </c>
    </row>
    <row r="49" spans="1:24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'MainStation-OBS'!AI49</f>
        <v>0</v>
      </c>
      <c r="F49">
        <f>'MainStation-OBS'!AK49</f>
        <v>1.35</v>
      </c>
      <c r="G49">
        <f>'MainStation-OBS'!AM49</f>
        <v>1.4</v>
      </c>
      <c r="H49">
        <f>'MainStation-OBS'!AO49</f>
        <v>1.51</v>
      </c>
      <c r="I49">
        <f>'MainStation-OBS'!AQ49</f>
        <v>1.6</v>
      </c>
      <c r="J49">
        <f>'MainStation-OBS'!AS49</f>
        <v>1.63</v>
      </c>
      <c r="K49">
        <f>'MainStation-OBS'!AU49</f>
        <v>1.65</v>
      </c>
      <c r="L49">
        <f>'MainStation-OBS'!AW49</f>
        <v>1.63</v>
      </c>
      <c r="M49">
        <f>'MainStation-OBS'!AY49</f>
        <v>1.61</v>
      </c>
      <c r="N49" s="138">
        <f>'MainStation-OBS'!BA49</f>
        <v>1.59</v>
      </c>
      <c r="O49" s="138">
        <f>'MainStation-OBS'!BC49</f>
        <v>1.56</v>
      </c>
      <c r="P49" s="138">
        <f>'MainStation-OBS'!BE49</f>
        <v>1.52</v>
      </c>
      <c r="Q49" s="138">
        <f>'MainStation-OBS'!BG49</f>
        <v>1.46</v>
      </c>
      <c r="R49" s="138">
        <f>'MainStation-OBS'!BI49</f>
        <v>1.39</v>
      </c>
      <c r="S49" s="138">
        <f>'MainStation-OBS'!BK49</f>
        <v>1.24</v>
      </c>
      <c r="T49" s="138">
        <f>'MainStation-OBS'!BM49</f>
        <v>1.08</v>
      </c>
      <c r="U49" s="138">
        <f>'MainStation-OBS'!BO49</f>
        <v>0.95</v>
      </c>
      <c r="V49" s="138">
        <f>'MainStation-OBS'!BQ49</f>
        <v>0.8</v>
      </c>
      <c r="W49" s="138">
        <f>'MainStation-OBS'!BS49</f>
        <v>0</v>
      </c>
      <c r="X49" s="138">
        <f>'MainStation-OBS'!BU49</f>
        <v>0</v>
      </c>
    </row>
    <row r="50" spans="1:24">
      <c r="A50" t="str">
        <f>'MainStation-OBS'!A50</f>
        <v>W02</v>
      </c>
      <c r="B50" t="str">
        <f>'MainStation-OBS'!B50</f>
        <v>W14inside</v>
      </c>
      <c r="C50" t="str">
        <f>'MainStation-OBS'!C50</f>
        <v>ทางรถไฟสายใต้ ในกทม.</v>
      </c>
      <c r="D50">
        <v>48</v>
      </c>
      <c r="E50">
        <f>'MainStation-OBS'!AI50</f>
        <v>0</v>
      </c>
      <c r="F50">
        <f>'MainStation-OBS'!AK50</f>
        <v>0</v>
      </c>
      <c r="G50">
        <f>'MainStation-OBS'!AM50</f>
        <v>1</v>
      </c>
      <c r="H50">
        <f>'MainStation-OBS'!AO50</f>
        <v>1</v>
      </c>
      <c r="I50">
        <f>'MainStation-OBS'!AQ50</f>
        <v>1</v>
      </c>
      <c r="K50">
        <f>'MainStation-OBS'!AU50</f>
        <v>2.2999999999999998</v>
      </c>
      <c r="L50">
        <f>'MainStation-OBS'!AW50</f>
        <v>2.2999999999999998</v>
      </c>
      <c r="M50">
        <f>'MainStation-OBS'!AY50</f>
        <v>2.27</v>
      </c>
      <c r="N50" s="138">
        <f>'MainStation-OBS'!BA50</f>
        <v>2.2999999999999998</v>
      </c>
      <c r="O50" s="138">
        <f>'MainStation-OBS'!BC50</f>
        <v>2.34</v>
      </c>
      <c r="P50" s="138">
        <f>'MainStation-OBS'!BE50</f>
        <v>2.2999999999999998</v>
      </c>
      <c r="Q50" s="138">
        <f>'MainStation-OBS'!BG50</f>
        <v>2.2599999999999998</v>
      </c>
      <c r="R50" s="138">
        <f>'MainStation-OBS'!BI50</f>
        <v>2.2199999999999998</v>
      </c>
      <c r="S50" s="138">
        <f>'MainStation-OBS'!BK50</f>
        <v>2.0699999999999998</v>
      </c>
      <c r="T50" s="138">
        <f>'MainStation-OBS'!BM50</f>
        <v>2.0499999999999998</v>
      </c>
      <c r="U50" s="138">
        <f>'MainStation-OBS'!BO50</f>
        <v>1.63</v>
      </c>
      <c r="V50" s="138">
        <f>'MainStation-OBS'!BQ50</f>
        <v>0.78</v>
      </c>
      <c r="W50" s="138" t="str">
        <f>'MainStation-OBS'!BS50</f>
        <v>master station only inside</v>
      </c>
      <c r="X50" s="138">
        <f>'MainStation-OBS'!BU50</f>
        <v>0</v>
      </c>
    </row>
    <row r="51" spans="1:24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'MainStation-OBS'!AI51</f>
        <v>0</v>
      </c>
      <c r="F51">
        <f>'MainStation-OBS'!AK51</f>
        <v>0</v>
      </c>
      <c r="G51">
        <f>'MainStation-OBS'!AM51</f>
        <v>0.1</v>
      </c>
      <c r="H51">
        <f>'MainStation-OBS'!AO51</f>
        <v>-0.18</v>
      </c>
      <c r="I51">
        <f>'MainStation-OBS'!AQ51</f>
        <v>-0.2</v>
      </c>
      <c r="J51">
        <f>'MainStation-OBS'!AS51</f>
        <v>0.2</v>
      </c>
      <c r="K51">
        <f>'MainStation-OBS'!AU51</f>
        <v>0.24</v>
      </c>
      <c r="L51">
        <f>'MainStation-OBS'!AW51</f>
        <v>0.28000000000000003</v>
      </c>
      <c r="M51">
        <f>'MainStation-OBS'!AY51</f>
        <v>0.35</v>
      </c>
      <c r="N51" s="138">
        <f>'MainStation-OBS'!BA51</f>
        <v>0.4</v>
      </c>
      <c r="O51" s="138">
        <f>'MainStation-OBS'!BC51</f>
        <v>0.57999999999999996</v>
      </c>
      <c r="P51" s="138">
        <f>'MainStation-OBS'!BE51</f>
        <v>0.18</v>
      </c>
      <c r="Q51" s="138">
        <f>'MainStation-OBS'!BG51</f>
        <v>0.22</v>
      </c>
      <c r="R51" s="138">
        <f>'MainStation-OBS'!BI51</f>
        <v>0.15</v>
      </c>
      <c r="S51" s="138">
        <f>'MainStation-OBS'!BK51</f>
        <v>0.04</v>
      </c>
      <c r="T51" s="138">
        <f>'MainStation-OBS'!BM51</f>
        <v>0.28000000000000003</v>
      </c>
      <c r="U51" s="138">
        <f>'MainStation-OBS'!BO51</f>
        <v>0.25</v>
      </c>
      <c r="V51" s="138">
        <f>'MainStation-OBS'!BQ51</f>
        <v>0.22</v>
      </c>
      <c r="W51" s="138">
        <f>'MainStation-OBS'!BS51</f>
        <v>0</v>
      </c>
      <c r="X51" s="138">
        <f>'MainStation-OBS'!BU51</f>
        <v>0</v>
      </c>
    </row>
    <row r="52" spans="1:24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'MainStation-OBS'!AI52</f>
        <v>0</v>
      </c>
      <c r="F52">
        <f>'MainStation-OBS'!AK52</f>
        <v>0</v>
      </c>
      <c r="G52">
        <f>'MainStation-OBS'!AM52</f>
        <v>0</v>
      </c>
      <c r="H52">
        <f>'MainStation-OBS'!AO52</f>
        <v>0</v>
      </c>
      <c r="I52">
        <f>'MainStation-OBS'!AQ52</f>
        <v>0</v>
      </c>
      <c r="K52">
        <f>'MainStation-OBS'!AU52</f>
        <v>0.41</v>
      </c>
      <c r="L52">
        <f>'MainStation-OBS'!AW52</f>
        <v>0.43</v>
      </c>
      <c r="M52">
        <f>'MainStation-OBS'!AY52</f>
        <v>0.43</v>
      </c>
      <c r="N52" s="138">
        <f>'MainStation-OBS'!BA52</f>
        <v>0.41</v>
      </c>
      <c r="O52" s="138">
        <f>'MainStation-OBS'!BC52</f>
        <v>0.4</v>
      </c>
      <c r="P52" s="138">
        <f>'MainStation-OBS'!BE52</f>
        <v>0.39</v>
      </c>
      <c r="Q52" s="138">
        <f>'MainStation-OBS'!BG52</f>
        <v>0.39</v>
      </c>
      <c r="R52" s="138">
        <f>'MainStation-OBS'!BI52</f>
        <v>0.38</v>
      </c>
      <c r="S52" s="138">
        <f>'MainStation-OBS'!BK52</f>
        <v>0.36</v>
      </c>
      <c r="T52" s="138">
        <f>'MainStation-OBS'!BM52</f>
        <v>0.33</v>
      </c>
      <c r="U52" s="138">
        <f>'MainStation-OBS'!BO52</f>
        <v>0.34</v>
      </c>
      <c r="V52" s="138">
        <f>'MainStation-OBS'!BQ52</f>
        <v>0.3</v>
      </c>
      <c r="W52" s="138">
        <f>'MainStation-OBS'!BS52</f>
        <v>0</v>
      </c>
      <c r="X52" s="138">
        <f>'MainStation-OBS'!BU52</f>
        <v>0</v>
      </c>
    </row>
    <row r="53" spans="1:24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'MainStation-OBS'!AI53</f>
        <v>0</v>
      </c>
      <c r="F53">
        <f>'MainStation-OBS'!AK53</f>
        <v>0</v>
      </c>
      <c r="G53">
        <f>'MainStation-OBS'!AM53</f>
        <v>0</v>
      </c>
      <c r="H53">
        <f>'MainStation-OBS'!AO53</f>
        <v>0</v>
      </c>
      <c r="I53">
        <f>'MainStation-OBS'!AQ53</f>
        <v>0</v>
      </c>
      <c r="K53">
        <f>'MainStation-OBS'!AU53</f>
        <v>0.46</v>
      </c>
      <c r="L53">
        <f>'MainStation-OBS'!AW53</f>
        <v>0.47</v>
      </c>
      <c r="M53">
        <f>'MainStation-OBS'!AY53</f>
        <v>0.48</v>
      </c>
      <c r="N53" s="138">
        <f>'MainStation-OBS'!BA53</f>
        <v>0.5</v>
      </c>
      <c r="O53" s="138">
        <f>'MainStation-OBS'!BC53</f>
        <v>0.49</v>
      </c>
      <c r="P53" s="138">
        <f>'MainStation-OBS'!BE53</f>
        <v>0.51</v>
      </c>
      <c r="Q53" s="138">
        <f>'MainStation-OBS'!BG53</f>
        <v>0.51</v>
      </c>
      <c r="R53" s="138">
        <f>'MainStation-OBS'!BI53</f>
        <v>0.53</v>
      </c>
      <c r="S53" s="138">
        <f>'MainStation-OBS'!BK53</f>
        <v>0.53</v>
      </c>
      <c r="T53" s="138">
        <f>'MainStation-OBS'!BM53</f>
        <v>0.5</v>
      </c>
      <c r="U53" s="138">
        <f>'MainStation-OBS'!BO53</f>
        <v>0.48</v>
      </c>
      <c r="V53" s="138">
        <f>'MainStation-OBS'!BQ53</f>
        <v>0.46</v>
      </c>
      <c r="W53" s="138">
        <f>'MainStation-OBS'!BS53</f>
        <v>0</v>
      </c>
      <c r="X53" s="138">
        <f>'MainStation-OBS'!BU53</f>
        <v>0</v>
      </c>
    </row>
    <row r="54" spans="1:24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'MainStation-OBS'!AI54</f>
        <v>0</v>
      </c>
      <c r="F54">
        <f>'MainStation-OBS'!AK54</f>
        <v>-0.52</v>
      </c>
      <c r="G54">
        <f>'MainStation-OBS'!AM54</f>
        <v>-0.61</v>
      </c>
      <c r="H54">
        <f>'MainStation-OBS'!AO54</f>
        <v>-0.5</v>
      </c>
      <c r="I54">
        <f>'MainStation-OBS'!AQ54</f>
        <v>-0.5</v>
      </c>
      <c r="J54">
        <f>'MainStation-OBS'!AS54</f>
        <v>-0.45</v>
      </c>
      <c r="K54">
        <f>'MainStation-OBS'!AU54</f>
        <v>-0.2</v>
      </c>
      <c r="L54">
        <f>'MainStation-OBS'!AW54</f>
        <v>-0.2</v>
      </c>
      <c r="M54">
        <f>'MainStation-OBS'!AY54</f>
        <v>-0.18</v>
      </c>
      <c r="N54" s="138">
        <f>'MainStation-OBS'!BA54</f>
        <v>-0.22</v>
      </c>
      <c r="O54" s="138">
        <f>'MainStation-OBS'!BC54</f>
        <v>-0.55000000000000004</v>
      </c>
      <c r="P54" s="138">
        <f>'MainStation-OBS'!BE54</f>
        <v>-0.6</v>
      </c>
      <c r="Q54" s="138">
        <f>'MainStation-OBS'!BG54</f>
        <v>-0.56999999999999995</v>
      </c>
      <c r="R54" s="138">
        <f>'MainStation-OBS'!BI54</f>
        <v>-0.49</v>
      </c>
      <c r="S54" s="138">
        <f>'MainStation-OBS'!BK54</f>
        <v>-0.6</v>
      </c>
      <c r="T54" s="138">
        <f>'MainStation-OBS'!BM54</f>
        <v>-0.6</v>
      </c>
      <c r="U54" s="138">
        <f>'MainStation-OBS'!BO54</f>
        <v>-0.4</v>
      </c>
      <c r="V54" s="138">
        <f>'MainStation-OBS'!BQ54</f>
        <v>-0.55000000000000004</v>
      </c>
      <c r="W54" s="138">
        <f>'MainStation-OBS'!BS54</f>
        <v>0</v>
      </c>
      <c r="X54" s="138">
        <f>'MainStation-OBS'!BU54</f>
        <v>0</v>
      </c>
    </row>
    <row r="55" spans="1:24">
      <c r="A55" t="str">
        <f>'MainStation-OBS'!A55</f>
        <v>W01</v>
      </c>
      <c r="B55" t="str">
        <f>'MainStation-OBS'!B55</f>
        <v>W1outside</v>
      </c>
      <c r="C55" t="str">
        <f>'MainStation-OBS'!C55</f>
        <v>ค.ทวีวัฒนา ศาลาธรรมสพน์ นอกกทม.</v>
      </c>
      <c r="D55">
        <v>53</v>
      </c>
      <c r="E55">
        <f>'MainStation-OBS'!AI55</f>
        <v>2.63</v>
      </c>
      <c r="F55">
        <f>'MainStation-OBS'!AK55</f>
        <v>2.64</v>
      </c>
      <c r="G55">
        <f>'MainStation-OBS'!AM55</f>
        <v>2.64</v>
      </c>
      <c r="H55">
        <f>'MainStation-OBS'!AO55</f>
        <v>2.64</v>
      </c>
      <c r="I55">
        <f>'MainStation-OBS'!AQ55</f>
        <v>2.65</v>
      </c>
      <c r="J55">
        <f>'MainStation-OBS'!AS55</f>
        <v>2.62</v>
      </c>
      <c r="K55">
        <f>'MainStation-OBS'!AU55</f>
        <v>2.6</v>
      </c>
      <c r="L55">
        <f>'MainStation-OBS'!AW55</f>
        <v>2.58</v>
      </c>
      <c r="M55">
        <f>'MainStation-OBS'!AY55</f>
        <v>2.58</v>
      </c>
      <c r="N55" s="138">
        <f>'MainStation-OBS'!BA55</f>
        <v>2.5299999999999998</v>
      </c>
      <c r="O55" s="138">
        <f>'MainStation-OBS'!BC55</f>
        <v>2.4900000000000002</v>
      </c>
      <c r="P55" s="138">
        <f>'MainStation-OBS'!BE55</f>
        <v>2.48</v>
      </c>
      <c r="Q55" s="138">
        <f>'MainStation-OBS'!BG55</f>
        <v>2.44</v>
      </c>
      <c r="R55" s="138">
        <f>'MainStation-OBS'!BI55</f>
        <v>2.4</v>
      </c>
      <c r="S55" s="138">
        <f>'MainStation-OBS'!BK55</f>
        <v>2.23</v>
      </c>
      <c r="T55" s="138">
        <f>'MainStation-OBS'!BM55</f>
        <v>2.02</v>
      </c>
      <c r="U55" s="138">
        <f>'MainStation-OBS'!BO55</f>
        <v>1.92</v>
      </c>
      <c r="V55" s="138">
        <f>'MainStation-OBS'!BQ55</f>
        <v>1.8</v>
      </c>
      <c r="W55" s="138" t="str">
        <f>'MainStation-OBS'!BS55</f>
        <v>copy outside</v>
      </c>
      <c r="X55" s="138">
        <f>'MainStation-OBS'!BU55</f>
        <v>0</v>
      </c>
    </row>
    <row r="56" spans="1:24">
      <c r="A56" t="str">
        <f>'MainStation-OBS'!A56</f>
        <v>W02</v>
      </c>
      <c r="B56" t="str">
        <f>'MainStation-OBS'!B56</f>
        <v>W14outside</v>
      </c>
      <c r="C56" t="str">
        <f>'MainStation-OBS'!C56</f>
        <v>ทางรถไฟสายใต้ นอกกทม.</v>
      </c>
      <c r="D56">
        <v>54</v>
      </c>
      <c r="E56">
        <f>'MainStation-OBS'!AI56</f>
        <v>0</v>
      </c>
      <c r="F56">
        <f>'MainStation-OBS'!AK56</f>
        <v>0</v>
      </c>
      <c r="G56">
        <f>'MainStation-OBS'!AM56</f>
        <v>1</v>
      </c>
      <c r="H56">
        <f>'MainStation-OBS'!AO56</f>
        <v>1</v>
      </c>
      <c r="I56">
        <f>'MainStation-OBS'!AQ56</f>
        <v>1</v>
      </c>
      <c r="J56">
        <f>'MainStation-OBS'!AS56</f>
        <v>1</v>
      </c>
      <c r="K56">
        <f>'MainStation-OBS'!AU56</f>
        <v>2.2999999999999998</v>
      </c>
      <c r="L56">
        <f>'MainStation-OBS'!AW56</f>
        <v>2.2999999999999998</v>
      </c>
      <c r="M56">
        <f>'MainStation-OBS'!AY56</f>
        <v>2.27</v>
      </c>
      <c r="N56" s="138">
        <f>'MainStation-OBS'!BA56</f>
        <v>2.2999999999999998</v>
      </c>
      <c r="O56" s="138">
        <f>'MainStation-OBS'!BC56</f>
        <v>2.34</v>
      </c>
      <c r="P56" s="138">
        <f>'MainStation-OBS'!BE56</f>
        <v>2.2999999999999998</v>
      </c>
      <c r="Q56" s="138">
        <f>'MainStation-OBS'!BG56</f>
        <v>2.2599999999999998</v>
      </c>
      <c r="R56" s="138">
        <f>'MainStation-OBS'!BI56</f>
        <v>2.2199999999999998</v>
      </c>
      <c r="S56" s="138">
        <f>'MainStation-OBS'!BK56</f>
        <v>2.0699999999999998</v>
      </c>
      <c r="T56" s="138">
        <f>'MainStation-OBS'!BM56</f>
        <v>2.0499999999999998</v>
      </c>
      <c r="U56" s="138">
        <f>'MainStation-OBS'!BO56</f>
        <v>1.63</v>
      </c>
      <c r="V56" s="138">
        <f>'MainStation-OBS'!BQ56</f>
        <v>0.78</v>
      </c>
      <c r="W56" s="138" t="str">
        <f>'MainStation-OBS'!BS56</f>
        <v>copy outside</v>
      </c>
      <c r="X56" s="138">
        <f>'MainStation-OBS'!BU56</f>
        <v>0</v>
      </c>
    </row>
    <row r="57" spans="1:24">
      <c r="S57" s="138"/>
      <c r="T57" s="138"/>
      <c r="U57" s="138"/>
      <c r="V57" s="138"/>
    </row>
    <row r="58" spans="1:24">
      <c r="E58">
        <v>1</v>
      </c>
      <c r="F58">
        <v>2</v>
      </c>
      <c r="G58">
        <v>3</v>
      </c>
      <c r="H58">
        <v>4</v>
      </c>
      <c r="I58">
        <v>5</v>
      </c>
      <c r="J58">
        <v>7</v>
      </c>
      <c r="K58">
        <v>8</v>
      </c>
      <c r="L58">
        <v>9</v>
      </c>
      <c r="M58">
        <v>10</v>
      </c>
      <c r="N58">
        <v>11</v>
      </c>
      <c r="O58">
        <v>12</v>
      </c>
      <c r="P58">
        <v>13</v>
      </c>
      <c r="Q58">
        <v>14</v>
      </c>
      <c r="R58">
        <v>15</v>
      </c>
      <c r="S58">
        <v>18</v>
      </c>
      <c r="T58">
        <v>22</v>
      </c>
      <c r="U58">
        <v>26</v>
      </c>
      <c r="V58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8"/>
  <sheetViews>
    <sheetView workbookViewId="0">
      <selection activeCell="E14" sqref="E14"/>
    </sheetView>
  </sheetViews>
  <sheetFormatPr defaultRowHeight="23.25"/>
  <cols>
    <col min="4" max="4" width="33.85546875" bestFit="1" customWidth="1"/>
    <col min="5" max="5" width="33.85546875" customWidth="1"/>
  </cols>
  <sheetData>
    <row r="1" spans="1:23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199" t="s">
        <v>384</v>
      </c>
      <c r="E1" t="str">
        <f>'MainStation-OBS'!AI1</f>
        <v>31.10.2011</v>
      </c>
      <c r="F1">
        <f>'MainStation-OBS'!AL1</f>
        <v>0</v>
      </c>
      <c r="G1">
        <f>'MainStation-OBS'!AN1</f>
        <v>0</v>
      </c>
      <c r="H1">
        <f>'MainStation-OBS'!AP1</f>
        <v>0</v>
      </c>
      <c r="I1">
        <f>'MainStation-OBS'!AR1</f>
        <v>0.8125</v>
      </c>
      <c r="J1">
        <f>'MainStation-OBS'!AT1</f>
        <v>0.27083333333333331</v>
      </c>
      <c r="K1">
        <f>'MainStation-OBS'!AV1</f>
        <v>0.21875</v>
      </c>
      <c r="L1">
        <f>'MainStation-OBS'!AX1</f>
        <v>0.23611111111111113</v>
      </c>
      <c r="M1">
        <f>'MainStation-OBS'!AZ1</f>
        <v>0</v>
      </c>
      <c r="N1" s="138">
        <f>'MainStation-OBS'!BB1</f>
        <v>0.20833333333333334</v>
      </c>
      <c r="O1" s="138">
        <f>'MainStation-OBS'!BD1</f>
        <v>0</v>
      </c>
      <c r="P1" s="138">
        <f>'MainStation-OBS'!BF1</f>
        <v>0</v>
      </c>
      <c r="Q1" s="138">
        <f>'MainStation-OBS'!BH1</f>
        <v>6</v>
      </c>
      <c r="R1" s="138">
        <f>'MainStation-OBS'!BJ1</f>
        <v>10</v>
      </c>
      <c r="S1" s="138">
        <f>'MainStation-OBS'!BL1</f>
        <v>12</v>
      </c>
      <c r="T1" s="138">
        <f>'MainStation-OBS'!BN1</f>
        <v>14</v>
      </c>
      <c r="U1" s="138">
        <f>'MainStation-OBS'!BP1</f>
        <v>16</v>
      </c>
      <c r="V1" s="138">
        <f>'MainStation-OBS'!BR1</f>
        <v>18</v>
      </c>
      <c r="W1" s="138">
        <f>'MainStation-OBS'!BT1</f>
        <v>0</v>
      </c>
    </row>
    <row r="2" spans="1:23">
      <c r="B2" t="str">
        <f>'MainStation-OBS'!B2</f>
        <v>ด้านเหนือ</v>
      </c>
      <c r="D2" s="191" t="s">
        <v>376</v>
      </c>
      <c r="N2" s="138" t="str">
        <f>'MainStation-OBS'!BB2</f>
        <v>outside</v>
      </c>
      <c r="O2" s="138" t="str">
        <f>'MainStation-OBS'!BD2</f>
        <v>outside</v>
      </c>
      <c r="P2" s="138" t="str">
        <f>'MainStation-OBS'!BF2</f>
        <v>outside</v>
      </c>
      <c r="Q2" s="138" t="str">
        <f>'MainStation-OBS'!BH2</f>
        <v>outside</v>
      </c>
      <c r="R2" s="138" t="str">
        <f>'MainStation-OBS'!BJ2</f>
        <v>outside</v>
      </c>
      <c r="S2" s="138">
        <f>'MainStation-OBS'!BL2</f>
        <v>0</v>
      </c>
      <c r="T2" s="138">
        <f>'MainStation-OBS'!BN2</f>
        <v>0</v>
      </c>
      <c r="U2" s="138">
        <f>'MainStation-OBS'!BP2</f>
        <v>0</v>
      </c>
      <c r="V2" s="138">
        <f>'MainStation-OBS'!BR2</f>
        <v>0</v>
      </c>
      <c r="W2" s="138">
        <f>'MainStation-OBS'!BT2</f>
        <v>0</v>
      </c>
    </row>
    <row r="3" spans="1:23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'MainStation-OBS'!AL3</f>
        <v>0</v>
      </c>
      <c r="G3">
        <f>'MainStation-OBS'!AN3</f>
        <v>0</v>
      </c>
      <c r="H3">
        <f>'MainStation-OBS'!AP3</f>
        <v>0</v>
      </c>
      <c r="I3">
        <f>'MainStation-OBS'!AR3</f>
        <v>0</v>
      </c>
      <c r="J3">
        <f>'MainStation-OBS'!AT3</f>
        <v>0</v>
      </c>
      <c r="K3">
        <f>'MainStation-OBS'!AV3</f>
        <v>0</v>
      </c>
      <c r="L3">
        <f>'MainStation-OBS'!AX3</f>
        <v>0</v>
      </c>
      <c r="M3">
        <f>'MainStation-OBS'!AZ3</f>
        <v>0</v>
      </c>
      <c r="N3" s="138">
        <f>'MainStation-OBS'!BB3</f>
        <v>0</v>
      </c>
      <c r="O3" s="138">
        <f>'MainStation-OBS'!BD3</f>
        <v>0</v>
      </c>
      <c r="P3" s="138">
        <f>'MainStation-OBS'!BF3</f>
        <v>0</v>
      </c>
      <c r="Q3" s="138">
        <f>'MainStation-OBS'!BH3</f>
        <v>0</v>
      </c>
      <c r="R3" s="138">
        <f>'MainStation-OBS'!BJ3</f>
        <v>0</v>
      </c>
      <c r="S3" s="138">
        <f>'MainStation-OBS'!BL3</f>
        <v>0</v>
      </c>
      <c r="T3" s="138">
        <f>'MainStation-OBS'!BN3</f>
        <v>0</v>
      </c>
      <c r="U3" s="138">
        <f>'MainStation-OBS'!BP3</f>
        <v>0</v>
      </c>
      <c r="V3" s="138">
        <f>'MainStation-OBS'!BR3</f>
        <v>0</v>
      </c>
      <c r="W3" s="138">
        <f>'MainStation-OBS'!BT3</f>
        <v>0</v>
      </c>
    </row>
    <row r="4" spans="1:23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'MainStation-OBS'!AL4</f>
        <v>0</v>
      </c>
      <c r="G4">
        <f>'MainStation-OBS'!AN4</f>
        <v>2.5099999999999998</v>
      </c>
      <c r="H4">
        <f>'MainStation-OBS'!AP4</f>
        <v>2.4</v>
      </c>
      <c r="I4">
        <f>'MainStation-OBS'!AR4</f>
        <v>2.2200000000000002</v>
      </c>
      <c r="J4">
        <f>'MainStation-OBS'!AT4</f>
        <v>2.2599999999999998</v>
      </c>
      <c r="K4">
        <f>'MainStation-OBS'!AV4</f>
        <v>2.27</v>
      </c>
      <c r="L4">
        <f>'MainStation-OBS'!AX4</f>
        <v>0</v>
      </c>
      <c r="M4">
        <f>'MainStation-OBS'!AZ4</f>
        <v>0</v>
      </c>
      <c r="N4" s="138">
        <f>'MainStation-OBS'!BB4</f>
        <v>2.4</v>
      </c>
      <c r="O4" s="138">
        <f>'MainStation-OBS'!BD4</f>
        <v>2.5499999999999998</v>
      </c>
      <c r="P4" s="138">
        <f>'MainStation-OBS'!BF4</f>
        <v>0</v>
      </c>
      <c r="Q4" s="138">
        <f>'MainStation-OBS'!BH4</f>
        <v>0</v>
      </c>
      <c r="R4" s="138">
        <f>'MainStation-OBS'!BJ4</f>
        <v>0</v>
      </c>
      <c r="S4" s="138">
        <f>'MainStation-OBS'!BL4</f>
        <v>0</v>
      </c>
      <c r="T4" s="138">
        <f>'MainStation-OBS'!BN4</f>
        <v>0</v>
      </c>
      <c r="U4" s="138">
        <f>'MainStation-OBS'!BP4</f>
        <v>0</v>
      </c>
      <c r="V4" s="138">
        <f>'MainStation-OBS'!BR4</f>
        <v>0</v>
      </c>
      <c r="W4" s="138">
        <f>'MainStation-OBS'!BT4</f>
        <v>0</v>
      </c>
    </row>
    <row r="5" spans="1:23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'MainStation-OBS'!AL5</f>
        <v>0.49</v>
      </c>
      <c r="G5">
        <f>'MainStation-OBS'!AN5</f>
        <v>0.56999999999999995</v>
      </c>
      <c r="H5">
        <f>'MainStation-OBS'!AP5</f>
        <v>0.61</v>
      </c>
      <c r="I5">
        <f>'MainStation-OBS'!AR5</f>
        <v>0.67</v>
      </c>
      <c r="J5">
        <f>'MainStation-OBS'!AT5</f>
        <v>0.71</v>
      </c>
      <c r="K5">
        <f>'MainStation-OBS'!AV5</f>
        <v>0.77</v>
      </c>
      <c r="L5">
        <f>'MainStation-OBS'!AX5</f>
        <v>0.79</v>
      </c>
      <c r="M5">
        <f>'MainStation-OBS'!AZ5</f>
        <v>0.79</v>
      </c>
      <c r="N5" s="138">
        <f>'MainStation-OBS'!BB5</f>
        <v>0.85</v>
      </c>
      <c r="O5" s="138">
        <f>'MainStation-OBS'!BD5</f>
        <v>0.78</v>
      </c>
      <c r="P5" s="138">
        <f>'MainStation-OBS'!BF5</f>
        <v>0.75</v>
      </c>
      <c r="Q5" s="138">
        <f>'MainStation-OBS'!BH5</f>
        <v>0.71</v>
      </c>
      <c r="R5" s="138">
        <f>'MainStation-OBS'!BJ5</f>
        <v>0.68</v>
      </c>
      <c r="S5" s="138">
        <f>'MainStation-OBS'!BL5</f>
        <v>0.54</v>
      </c>
      <c r="T5" s="138">
        <f>'MainStation-OBS'!BN5</f>
        <v>0.48</v>
      </c>
      <c r="U5" s="138">
        <f>'MainStation-OBS'!BP5</f>
        <v>0.3</v>
      </c>
      <c r="V5" s="138">
        <f>'MainStation-OBS'!BR5</f>
        <v>0.17</v>
      </c>
      <c r="W5" s="138">
        <f>'MainStation-OBS'!BT5</f>
        <v>0</v>
      </c>
    </row>
    <row r="6" spans="1:23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'MainStation-OBS'!AL6</f>
        <v>0</v>
      </c>
      <c r="G6">
        <f>'MainStation-OBS'!AN6</f>
        <v>2.37</v>
      </c>
      <c r="H6">
        <f>'MainStation-OBS'!AP6</f>
        <v>2.25</v>
      </c>
      <c r="I6">
        <f>'MainStation-OBS'!AR6</f>
        <v>2.0499999999999998</v>
      </c>
      <c r="J6">
        <f>'MainStation-OBS'!AT6</f>
        <v>2.1</v>
      </c>
      <c r="K6">
        <f>'MainStation-OBS'!AV6</f>
        <v>2.12</v>
      </c>
      <c r="L6">
        <f>'MainStation-OBS'!AX6</f>
        <v>0</v>
      </c>
      <c r="M6">
        <f>'MainStation-OBS'!AZ6</f>
        <v>0</v>
      </c>
      <c r="N6" s="138">
        <f>'MainStation-OBS'!BB6</f>
        <v>2.2999999999999998</v>
      </c>
      <c r="O6" s="138">
        <f>'MainStation-OBS'!BD6</f>
        <v>2.48</v>
      </c>
      <c r="P6" s="138">
        <f>'MainStation-OBS'!BF6</f>
        <v>0</v>
      </c>
      <c r="Q6" s="138">
        <f>'MainStation-OBS'!BH6</f>
        <v>0</v>
      </c>
      <c r="R6" s="138">
        <f>'MainStation-OBS'!BJ6</f>
        <v>0</v>
      </c>
      <c r="S6" s="138">
        <f>'MainStation-OBS'!BL6</f>
        <v>0</v>
      </c>
      <c r="T6" s="138">
        <f>'MainStation-OBS'!BN6</f>
        <v>0</v>
      </c>
      <c r="U6" s="138">
        <f>'MainStation-OBS'!BP6</f>
        <v>-1.3</v>
      </c>
      <c r="V6" s="138">
        <f>'MainStation-OBS'!BR6</f>
        <v>-1.4</v>
      </c>
      <c r="W6" s="138">
        <f>'MainStation-OBS'!BT6</f>
        <v>0</v>
      </c>
    </row>
    <row r="7" spans="1:23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'MainStation-OBS'!AL7</f>
        <v>0</v>
      </c>
      <c r="G7">
        <f>'MainStation-OBS'!AN7</f>
        <v>0</v>
      </c>
      <c r="H7">
        <f>'MainStation-OBS'!AP7</f>
        <v>0</v>
      </c>
      <c r="I7">
        <f>'MainStation-OBS'!AR7</f>
        <v>0</v>
      </c>
      <c r="J7">
        <f>'MainStation-OBS'!AT7</f>
        <v>0</v>
      </c>
      <c r="K7">
        <f>'MainStation-OBS'!AV7</f>
        <v>0</v>
      </c>
      <c r="L7">
        <f>'MainStation-OBS'!AX7</f>
        <v>0</v>
      </c>
      <c r="M7">
        <f>'MainStation-OBS'!AZ7</f>
        <v>0</v>
      </c>
      <c r="N7" s="138">
        <f>'MainStation-OBS'!BB7</f>
        <v>0</v>
      </c>
      <c r="O7" s="138">
        <f>'MainStation-OBS'!BD7</f>
        <v>0</v>
      </c>
      <c r="P7" s="138">
        <f>'MainStation-OBS'!BF7</f>
        <v>0</v>
      </c>
      <c r="Q7" s="138">
        <f>'MainStation-OBS'!BH7</f>
        <v>0</v>
      </c>
      <c r="R7" s="138">
        <f>'MainStation-OBS'!BJ7</f>
        <v>0</v>
      </c>
      <c r="S7" s="138">
        <f>'MainStation-OBS'!BL7</f>
        <v>0</v>
      </c>
      <c r="T7" s="138" t="str">
        <f>'MainStation-OBS'!BS7</f>
        <v>น้ำขึ้นเล็กน้อย</v>
      </c>
      <c r="U7" s="138">
        <f>'MainStation-OBS'!BP7</f>
        <v>0</v>
      </c>
      <c r="V7" s="138">
        <f>'MainStation-OBS'!BR7</f>
        <v>-0.36</v>
      </c>
      <c r="W7" s="138">
        <f>'MainStation-OBS'!BT7</f>
        <v>0</v>
      </c>
    </row>
    <row r="8" spans="1:23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'MainStation-OBS'!AL8</f>
        <v>0</v>
      </c>
      <c r="G8">
        <f>'MainStation-OBS'!AN8</f>
        <v>0</v>
      </c>
      <c r="H8">
        <f>'MainStation-OBS'!AP8</f>
        <v>0</v>
      </c>
      <c r="I8">
        <f>'MainStation-OBS'!AR8</f>
        <v>0</v>
      </c>
      <c r="J8">
        <f>'MainStation-OBS'!AT8</f>
        <v>0</v>
      </c>
      <c r="K8">
        <f>'MainStation-OBS'!AV8</f>
        <v>0</v>
      </c>
      <c r="L8">
        <f>'MainStation-OBS'!AX8</f>
        <v>0</v>
      </c>
      <c r="M8">
        <f>'MainStation-OBS'!AZ8</f>
        <v>0</v>
      </c>
      <c r="N8" s="138">
        <f>'MainStation-OBS'!BB8</f>
        <v>0</v>
      </c>
      <c r="O8" s="138">
        <f>'MainStation-OBS'!BD8</f>
        <v>0</v>
      </c>
      <c r="P8" s="138">
        <f>'MainStation-OBS'!BF8</f>
        <v>0</v>
      </c>
      <c r="Q8" s="138">
        <f>'MainStation-OBS'!BH8</f>
        <v>0</v>
      </c>
      <c r="R8" s="138">
        <f>'MainStation-OBS'!BJ8</f>
        <v>0</v>
      </c>
      <c r="S8" s="138">
        <f>'MainStation-OBS'!BL8</f>
        <v>0</v>
      </c>
      <c r="T8" s="138" t="str">
        <f>'MainStation-OBS'!BS8</f>
        <v>น้ำขึ้นเล็กน้อย</v>
      </c>
      <c r="U8" s="138">
        <f>'MainStation-OBS'!BP8</f>
        <v>0</v>
      </c>
      <c r="V8" s="138">
        <f>'MainStation-OBS'!BR8</f>
        <v>0.08</v>
      </c>
      <c r="W8" s="138">
        <f>'MainStation-OBS'!BT8</f>
        <v>0</v>
      </c>
    </row>
    <row r="9" spans="1:23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'MainStation-OBS'!AL9</f>
        <v>0</v>
      </c>
      <c r="G9">
        <f>'MainStation-OBS'!AN9</f>
        <v>0</v>
      </c>
      <c r="H9">
        <f>'MainStation-OBS'!AP9</f>
        <v>0</v>
      </c>
      <c r="I9">
        <f>'MainStation-OBS'!AR9</f>
        <v>0</v>
      </c>
      <c r="J9">
        <f>'MainStation-OBS'!AT9</f>
        <v>0</v>
      </c>
      <c r="K9">
        <f>'MainStation-OBS'!AV9</f>
        <v>0</v>
      </c>
      <c r="L9">
        <f>'MainStation-OBS'!AX9</f>
        <v>0</v>
      </c>
      <c r="M9">
        <f>'MainStation-OBS'!AZ9</f>
        <v>0</v>
      </c>
      <c r="N9" s="138">
        <f>'MainStation-OBS'!BB9</f>
        <v>0</v>
      </c>
      <c r="O9" s="138">
        <f>'MainStation-OBS'!BD9</f>
        <v>0</v>
      </c>
      <c r="P9" s="138">
        <f>'MainStation-OBS'!BF9</f>
        <v>0</v>
      </c>
      <c r="Q9" s="138">
        <f>'MainStation-OBS'!BH9</f>
        <v>0</v>
      </c>
      <c r="R9" s="138">
        <f>'MainStation-OBS'!BJ9</f>
        <v>0</v>
      </c>
      <c r="S9" s="138">
        <f>'MainStation-OBS'!BL9</f>
        <v>0</v>
      </c>
      <c r="T9" s="138">
        <f>'MainStation-OBS'!BN9</f>
        <v>0</v>
      </c>
      <c r="U9" s="138">
        <f>'MainStation-OBS'!BP9</f>
        <v>0</v>
      </c>
      <c r="V9" s="138">
        <f>'MainStation-OBS'!BR9</f>
        <v>0</v>
      </c>
      <c r="W9" s="138">
        <f>'MainStation-OBS'!BT9</f>
        <v>0</v>
      </c>
    </row>
    <row r="10" spans="1:23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'MainStation-OBS'!AL10</f>
        <v>0</v>
      </c>
      <c r="G10">
        <f>'MainStation-OBS'!AN10</f>
        <v>0</v>
      </c>
      <c r="H10">
        <f>'MainStation-OBS'!AP10</f>
        <v>0</v>
      </c>
      <c r="I10">
        <f>'MainStation-OBS'!AR10</f>
        <v>0</v>
      </c>
      <c r="J10">
        <f>'MainStation-OBS'!AT10</f>
        <v>3.5</v>
      </c>
      <c r="K10">
        <f>'MainStation-OBS'!AV10</f>
        <v>3.5</v>
      </c>
      <c r="L10">
        <f>'MainStation-OBS'!AX10</f>
        <v>3.5</v>
      </c>
      <c r="M10">
        <f>'MainStation-OBS'!AZ10</f>
        <v>3.48</v>
      </c>
      <c r="N10" s="138">
        <f>'MainStation-OBS'!BB10</f>
        <v>3.46</v>
      </c>
      <c r="O10" s="138">
        <f>'MainStation-OBS'!BD10</f>
        <v>3.44</v>
      </c>
      <c r="P10" s="138">
        <f>'MainStation-OBS'!BF10</f>
        <v>3.42</v>
      </c>
      <c r="Q10" s="138">
        <f>'MainStation-OBS'!BH10</f>
        <v>3.4</v>
      </c>
      <c r="R10" s="138">
        <f>'MainStation-OBS'!BJ10</f>
        <v>3.38</v>
      </c>
      <c r="S10" s="138">
        <f>'MainStation-OBS'!BL10</f>
        <v>3.32</v>
      </c>
      <c r="T10" s="138">
        <f>'MainStation-OBS'!BN10</f>
        <v>3.2399999999999998</v>
      </c>
      <c r="U10" s="138">
        <f>'MainStation-OBS'!BP10</f>
        <v>3.1599999999999997</v>
      </c>
      <c r="V10" s="138">
        <f>'MainStation-OBS'!BR10</f>
        <v>3.0799999999999996</v>
      </c>
      <c r="W10" s="138">
        <f>'MainStation-OBS'!BT10</f>
        <v>0</v>
      </c>
    </row>
    <row r="11" spans="1:23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'MainStation-OBS'!AL11</f>
        <v>0</v>
      </c>
      <c r="G11">
        <f>'MainStation-OBS'!AN11</f>
        <v>1.94</v>
      </c>
      <c r="H11">
        <f>'MainStation-OBS'!AP11</f>
        <v>1.94</v>
      </c>
      <c r="I11">
        <f>'MainStation-OBS'!AR11</f>
        <v>1.94</v>
      </c>
      <c r="J11">
        <f>'MainStation-OBS'!AT11</f>
        <v>3.5</v>
      </c>
      <c r="K11">
        <f>'MainStation-OBS'!AV11</f>
        <v>3.5</v>
      </c>
      <c r="L11">
        <f>'MainStation-OBS'!AX11</f>
        <v>3.5</v>
      </c>
      <c r="M11">
        <f>'MainStation-OBS'!AZ11</f>
        <v>3.48</v>
      </c>
      <c r="N11" s="138">
        <f>'MainStation-OBS'!BB11</f>
        <v>3.46</v>
      </c>
      <c r="O11" s="138">
        <f>'MainStation-OBS'!BD11</f>
        <v>3.44</v>
      </c>
      <c r="P11" s="138">
        <f>'MainStation-OBS'!BF11</f>
        <v>3.42</v>
      </c>
      <c r="Q11" s="138">
        <f>'MainStation-OBS'!BH11</f>
        <v>3.4</v>
      </c>
      <c r="R11" s="138">
        <f>'MainStation-OBS'!BJ11</f>
        <v>3.38</v>
      </c>
      <c r="S11" s="138">
        <f>'MainStation-OBS'!BL11</f>
        <v>3.32</v>
      </c>
      <c r="T11" s="138">
        <f>'MainStation-OBS'!BN11</f>
        <v>3.2399999999999998</v>
      </c>
      <c r="U11" s="138">
        <f>'MainStation-OBS'!BP11</f>
        <v>3.1599999999999997</v>
      </c>
      <c r="V11" s="138">
        <f>'MainStation-OBS'!BR11</f>
        <v>3.0799999999999996</v>
      </c>
      <c r="W11" s="138">
        <f>'MainStation-OBS'!BT11</f>
        <v>0</v>
      </c>
    </row>
    <row r="12" spans="1:23">
      <c r="D12">
        <v>10</v>
      </c>
      <c r="F12">
        <f>'MainStation-OBS'!AL12</f>
        <v>0</v>
      </c>
      <c r="G12">
        <f>'MainStation-OBS'!AN12</f>
        <v>0</v>
      </c>
      <c r="H12">
        <f>'MainStation-OBS'!AP12</f>
        <v>0</v>
      </c>
      <c r="I12">
        <f>'MainStation-OBS'!AR12</f>
        <v>0</v>
      </c>
      <c r="N12" s="138">
        <f>'MainStation-OBS'!BB12</f>
        <v>0</v>
      </c>
      <c r="O12" s="138">
        <f>'MainStation-OBS'!BD12</f>
        <v>0</v>
      </c>
      <c r="P12" s="138">
        <f>'MainStation-OBS'!BF12</f>
        <v>0</v>
      </c>
      <c r="Q12" s="138">
        <f>'MainStation-OBS'!BH12</f>
        <v>0</v>
      </c>
      <c r="R12" s="138">
        <f>'MainStation-OBS'!BJ12</f>
        <v>0</v>
      </c>
      <c r="S12" s="138">
        <f>'MainStation-OBS'!BL12</f>
        <v>0</v>
      </c>
      <c r="T12" s="138">
        <f>'MainStation-OBS'!BN12</f>
        <v>0</v>
      </c>
      <c r="U12" s="138">
        <f>'MainStation-OBS'!BP12</f>
        <v>0</v>
      </c>
      <c r="V12" s="138">
        <f>'MainStation-OBS'!BR12</f>
        <v>0</v>
      </c>
      <c r="W12" s="138">
        <f>'MainStation-OBS'!BT12</f>
        <v>0</v>
      </c>
    </row>
    <row r="13" spans="1:23">
      <c r="B13" t="str">
        <f>'MainStation-OBS'!B13</f>
        <v>ด้านตะวันออก</v>
      </c>
      <c r="D13">
        <v>11</v>
      </c>
      <c r="F13">
        <f>'MainStation-OBS'!AL13</f>
        <v>0</v>
      </c>
      <c r="G13">
        <f>'MainStation-OBS'!AN13</f>
        <v>0</v>
      </c>
      <c r="H13">
        <f>'MainStation-OBS'!AP13</f>
        <v>0</v>
      </c>
      <c r="I13">
        <f>'MainStation-OBS'!AR13</f>
        <v>0</v>
      </c>
      <c r="N13" s="138">
        <f>'MainStation-OBS'!BB13</f>
        <v>0</v>
      </c>
      <c r="O13" s="138">
        <f>'MainStation-OBS'!BD13</f>
        <v>0</v>
      </c>
      <c r="P13" s="138">
        <f>'MainStation-OBS'!BF13</f>
        <v>0</v>
      </c>
      <c r="Q13" s="138">
        <f>'MainStation-OBS'!BH13</f>
        <v>0</v>
      </c>
      <c r="R13" s="138">
        <f>'MainStation-OBS'!BJ13</f>
        <v>0</v>
      </c>
      <c r="S13" s="138">
        <f>'MainStation-OBS'!BL13</f>
        <v>0</v>
      </c>
      <c r="T13" s="138">
        <f>'MainStation-OBS'!BN13</f>
        <v>0</v>
      </c>
      <c r="U13" s="138">
        <f>'MainStation-OBS'!BP13</f>
        <v>0</v>
      </c>
      <c r="V13" s="138">
        <f>'MainStation-OBS'!BR13</f>
        <v>0</v>
      </c>
      <c r="W13" s="138">
        <f>'MainStation-OBS'!BT13</f>
        <v>0</v>
      </c>
    </row>
    <row r="14" spans="1:23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'MainStation-OBS'!AL14</f>
        <v>1.92</v>
      </c>
      <c r="G14">
        <f>'MainStation-OBS'!AN14</f>
        <v>2</v>
      </c>
      <c r="H14">
        <f>'MainStation-OBS'!AP14</f>
        <v>2.0499999999999998</v>
      </c>
      <c r="I14">
        <f>'MainStation-OBS'!AR14</f>
        <v>2.02</v>
      </c>
      <c r="J14">
        <f>'MainStation-OBS'!AT14</f>
        <v>2.04</v>
      </c>
      <c r="K14">
        <f>'MainStation-OBS'!AV14</f>
        <v>2.06</v>
      </c>
      <c r="L14">
        <f>'MainStation-OBS'!AX14</f>
        <v>2.0499999999999998</v>
      </c>
      <c r="M14">
        <f>'MainStation-OBS'!AZ14</f>
        <v>2.06</v>
      </c>
      <c r="N14" s="138">
        <f>'MainStation-OBS'!BB14</f>
        <v>2.02</v>
      </c>
      <c r="O14" s="138">
        <f>'MainStation-OBS'!BD14</f>
        <v>2.02</v>
      </c>
      <c r="P14" s="138">
        <f>'MainStation-OBS'!BF14</f>
        <v>2.0099999999999998</v>
      </c>
      <c r="Q14" s="138">
        <f>'MainStation-OBS'!BH14</f>
        <v>1.97</v>
      </c>
      <c r="R14" s="138">
        <f>'MainStation-OBS'!BJ14</f>
        <v>1.95</v>
      </c>
      <c r="S14" s="138">
        <f>'MainStation-OBS'!BL14</f>
        <v>1.88</v>
      </c>
      <c r="T14" s="138">
        <f>'MainStation-OBS'!BN14</f>
        <v>1.79</v>
      </c>
      <c r="U14" s="138">
        <f>'MainStation-OBS'!BP14</f>
        <v>1.67</v>
      </c>
      <c r="V14" s="138">
        <f>'MainStation-OBS'!BR14</f>
        <v>1.57</v>
      </c>
      <c r="W14" s="138">
        <f>'MainStation-OBS'!BT14</f>
        <v>0</v>
      </c>
    </row>
    <row r="15" spans="1:23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'MainStation-OBS'!AL15</f>
        <v>0</v>
      </c>
      <c r="G15">
        <f>'MainStation-OBS'!AN15</f>
        <v>0.71</v>
      </c>
      <c r="H15">
        <f>'MainStation-OBS'!AP15</f>
        <v>0.76</v>
      </c>
      <c r="I15">
        <f>'MainStation-OBS'!AR15</f>
        <v>0.84</v>
      </c>
      <c r="J15">
        <f>'MainStation-OBS'!AT15</f>
        <v>0.88</v>
      </c>
      <c r="K15">
        <f>'MainStation-OBS'!AV15</f>
        <v>0.92</v>
      </c>
      <c r="L15">
        <f>'MainStation-OBS'!AX15</f>
        <v>0.97</v>
      </c>
      <c r="M15">
        <f>'MainStation-OBS'!AZ15</f>
        <v>1.01</v>
      </c>
      <c r="N15" s="138">
        <f>'MainStation-OBS'!BB15</f>
        <v>1.02</v>
      </c>
      <c r="O15" s="138">
        <f>'MainStation-OBS'!BD15</f>
        <v>1.04</v>
      </c>
      <c r="P15" s="138">
        <f>'MainStation-OBS'!BF15</f>
        <v>1.04</v>
      </c>
      <c r="Q15" s="138">
        <f>'MainStation-OBS'!BH15</f>
        <v>1.03</v>
      </c>
      <c r="R15" s="138">
        <f>'MainStation-OBS'!BJ15</f>
        <v>1.02</v>
      </c>
      <c r="S15" s="138">
        <f>'MainStation-OBS'!BL15</f>
        <v>1</v>
      </c>
      <c r="T15" s="138">
        <f>'MainStation-OBS'!BN15</f>
        <v>0.9</v>
      </c>
      <c r="U15" s="138">
        <f>'MainStation-OBS'!BP15</f>
        <v>0.78</v>
      </c>
      <c r="V15" s="138">
        <f>'MainStation-OBS'!BR15</f>
        <v>0.68</v>
      </c>
      <c r="W15" s="138">
        <f>'MainStation-OBS'!BT15</f>
        <v>0</v>
      </c>
    </row>
    <row r="16" spans="1:23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'MainStation-OBS'!AL16</f>
        <v>1.5</v>
      </c>
      <c r="G16">
        <f>'MainStation-OBS'!AN16</f>
        <v>1.55</v>
      </c>
      <c r="H16">
        <f>'MainStation-OBS'!AP16</f>
        <v>1.61</v>
      </c>
      <c r="I16">
        <f>'MainStation-OBS'!AR16</f>
        <v>1.64</v>
      </c>
      <c r="J16">
        <f>'MainStation-OBS'!AT16</f>
        <v>1.65</v>
      </c>
      <c r="K16">
        <f>'MainStation-OBS'!AV16</f>
        <v>1.65</v>
      </c>
      <c r="L16">
        <f>'MainStation-OBS'!AX16</f>
        <v>1.66</v>
      </c>
      <c r="M16">
        <f>'MainStation-OBS'!AZ16</f>
        <v>1.65</v>
      </c>
      <c r="N16" s="138">
        <f>'MainStation-OBS'!BB16</f>
        <v>1.65</v>
      </c>
      <c r="O16" s="138">
        <f>'MainStation-OBS'!BD16</f>
        <v>1.64</v>
      </c>
      <c r="P16" s="138">
        <f>'MainStation-OBS'!BF16</f>
        <v>1.63</v>
      </c>
      <c r="Q16" s="138">
        <f>'MainStation-OBS'!BH16</f>
        <v>1.61</v>
      </c>
      <c r="R16" s="138">
        <f>'MainStation-OBS'!BJ16</f>
        <v>1.59</v>
      </c>
      <c r="S16" s="138">
        <f>'MainStation-OBS'!BL16</f>
        <v>1.56</v>
      </c>
      <c r="T16" s="138">
        <f>'MainStation-OBS'!BN16</f>
        <v>1.46</v>
      </c>
      <c r="U16" s="138">
        <f>'MainStation-OBS'!BP16</f>
        <v>1.35</v>
      </c>
      <c r="V16" s="138">
        <f>'MainStation-OBS'!BR16</f>
        <v>1.2</v>
      </c>
      <c r="W16" s="138">
        <f>'MainStation-OBS'!BT16</f>
        <v>0</v>
      </c>
    </row>
    <row r="17" spans="1:23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'MainStation-OBS'!AI17</f>
        <v>1.62</v>
      </c>
      <c r="F17">
        <f>'MainStation-OBS'!AL17</f>
        <v>1.72</v>
      </c>
      <c r="G17">
        <f>'MainStation-OBS'!AN17</f>
        <v>1.73</v>
      </c>
      <c r="H17">
        <f>'MainStation-OBS'!AP17</f>
        <v>1.73</v>
      </c>
      <c r="I17">
        <f>'MainStation-OBS'!AR17</f>
        <v>1.83</v>
      </c>
      <c r="J17">
        <f>'MainStation-OBS'!AT17</f>
        <v>1.81</v>
      </c>
      <c r="K17">
        <f>'MainStation-OBS'!AV17</f>
        <v>1.82</v>
      </c>
      <c r="L17">
        <f>'MainStation-OBS'!AX17</f>
        <v>1.84</v>
      </c>
      <c r="M17">
        <f>'MainStation-OBS'!AZ17</f>
        <v>1.85</v>
      </c>
      <c r="N17" s="138">
        <f>'MainStation-OBS'!BB17</f>
        <v>1.85</v>
      </c>
      <c r="O17" s="138">
        <f>'MainStation-OBS'!BD17</f>
        <v>1.83</v>
      </c>
      <c r="P17" s="138">
        <f>'MainStation-OBS'!BF17</f>
        <v>1.82</v>
      </c>
      <c r="Q17" s="138">
        <f>'MainStation-OBS'!BH17</f>
        <v>1.82</v>
      </c>
      <c r="R17" s="138">
        <f>'MainStation-OBS'!BJ17</f>
        <v>1.81</v>
      </c>
      <c r="S17" s="138">
        <f>'MainStation-OBS'!BL17</f>
        <v>1.79</v>
      </c>
      <c r="T17" s="138">
        <f>'MainStation-OBS'!BN17</f>
        <v>1.71</v>
      </c>
      <c r="U17" s="138">
        <f>'MainStation-OBS'!BP17</f>
        <v>1.63</v>
      </c>
      <c r="V17" s="138">
        <f>'MainStation-OBS'!BR17</f>
        <v>1.5</v>
      </c>
      <c r="W17" s="138">
        <f>'MainStation-OBS'!BT17</f>
        <v>0</v>
      </c>
    </row>
    <row r="18" spans="1:23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'MainStation-OBS'!AI18</f>
        <v>0</v>
      </c>
      <c r="F18">
        <f>'MainStation-OBS'!AL18</f>
        <v>0</v>
      </c>
      <c r="G18">
        <f>'MainStation-OBS'!AN18</f>
        <v>0</v>
      </c>
      <c r="H18">
        <f>'MainStation-OBS'!AP18</f>
        <v>0</v>
      </c>
      <c r="I18">
        <f>'MainStation-OBS'!AR18</f>
        <v>0</v>
      </c>
      <c r="J18">
        <f>'MainStation-OBS'!AT18</f>
        <v>0</v>
      </c>
      <c r="K18">
        <f>'MainStation-OBS'!AV18</f>
        <v>0</v>
      </c>
      <c r="L18">
        <f>'MainStation-OBS'!AX18</f>
        <v>0</v>
      </c>
      <c r="M18">
        <f>'MainStation-OBS'!AZ18</f>
        <v>0</v>
      </c>
      <c r="N18" s="138">
        <f>'MainStation-OBS'!BB18</f>
        <v>0</v>
      </c>
      <c r="O18" s="138">
        <f>'MainStation-OBS'!BD18</f>
        <v>0</v>
      </c>
      <c r="P18" s="138">
        <f>'MainStation-OBS'!BF18</f>
        <v>0</v>
      </c>
      <c r="Q18" s="138">
        <f>'MainStation-OBS'!BH18</f>
        <v>0</v>
      </c>
      <c r="R18" s="138">
        <f>'MainStation-OBS'!BJ18</f>
        <v>0</v>
      </c>
      <c r="S18" s="138">
        <f>'MainStation-OBS'!BL18</f>
        <v>0</v>
      </c>
      <c r="T18" s="138">
        <f>'MainStation-OBS'!BN18</f>
        <v>0</v>
      </c>
      <c r="U18" s="138">
        <f>'MainStation-OBS'!BP18</f>
        <v>0</v>
      </c>
      <c r="V18" s="138">
        <f>'MainStation-OBS'!BR18</f>
        <v>0</v>
      </c>
      <c r="W18" s="138">
        <f>'MainStation-OBS'!BT18</f>
        <v>0</v>
      </c>
    </row>
    <row r="19" spans="1:23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'MainStation-OBS'!AI19</f>
        <v>0</v>
      </c>
      <c r="F19">
        <f>'MainStation-OBS'!AL19</f>
        <v>0.5</v>
      </c>
      <c r="G19">
        <f>'MainStation-OBS'!AN19</f>
        <v>0.5</v>
      </c>
      <c r="H19">
        <f>'MainStation-OBS'!AP19</f>
        <v>0.51</v>
      </c>
      <c r="I19">
        <f>'MainStation-OBS'!AR19</f>
        <v>0.56000000000000005</v>
      </c>
      <c r="J19">
        <f>'MainStation-OBS'!AT19</f>
        <v>0.56000000000000005</v>
      </c>
      <c r="K19">
        <f>'MainStation-OBS'!AV19</f>
        <v>0.61</v>
      </c>
      <c r="L19">
        <f>'MainStation-OBS'!AX19</f>
        <v>0.64</v>
      </c>
      <c r="M19">
        <f>'MainStation-OBS'!AZ19</f>
        <v>0.67</v>
      </c>
      <c r="N19" s="138">
        <f>'MainStation-OBS'!BB19</f>
        <v>0.68</v>
      </c>
      <c r="O19" s="138">
        <f>'MainStation-OBS'!BD19</f>
        <v>0.7</v>
      </c>
      <c r="P19" s="138">
        <f>'MainStation-OBS'!BF19</f>
        <v>0.7</v>
      </c>
      <c r="Q19" s="138">
        <f>'MainStation-OBS'!BH19</f>
        <v>0.71</v>
      </c>
      <c r="R19" s="138">
        <f>'MainStation-OBS'!BJ19</f>
        <v>0.71</v>
      </c>
      <c r="S19" s="138">
        <f>'MainStation-OBS'!BL19</f>
        <v>0.69</v>
      </c>
      <c r="T19" s="138">
        <f>'MainStation-OBS'!BN19</f>
        <v>0.63</v>
      </c>
      <c r="U19" s="138">
        <f>'MainStation-OBS'!BP19</f>
        <v>0.53</v>
      </c>
      <c r="V19" s="138">
        <f>'MainStation-OBS'!BR19</f>
        <v>0.43</v>
      </c>
      <c r="W19" s="138">
        <f>'MainStation-OBS'!BT19</f>
        <v>0</v>
      </c>
    </row>
    <row r="20" spans="1:23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'MainStation-OBS'!AI20</f>
        <v>0</v>
      </c>
      <c r="F20">
        <f>'MainStation-OBS'!AL20</f>
        <v>-1.4</v>
      </c>
      <c r="G20">
        <f>'MainStation-OBS'!AN20</f>
        <v>0</v>
      </c>
      <c r="H20">
        <f>'MainStation-OBS'!AP20</f>
        <v>0</v>
      </c>
      <c r="I20">
        <f>'MainStation-OBS'!AR20</f>
        <v>0</v>
      </c>
      <c r="J20">
        <f>'MainStation-OBS'!AT20</f>
        <v>0</v>
      </c>
      <c r="K20">
        <f>'MainStation-OBS'!AV20</f>
        <v>0</v>
      </c>
      <c r="L20">
        <f>'MainStation-OBS'!AX20</f>
        <v>0</v>
      </c>
      <c r="M20">
        <f>'MainStation-OBS'!AZ20</f>
        <v>0</v>
      </c>
      <c r="N20" s="138">
        <f>'MainStation-OBS'!BB20</f>
        <v>0</v>
      </c>
      <c r="O20" s="138">
        <f>'MainStation-OBS'!BD20</f>
        <v>0</v>
      </c>
      <c r="P20" s="138">
        <f>'MainStation-OBS'!BF20</f>
        <v>0</v>
      </c>
      <c r="Q20" s="138">
        <f>'MainStation-OBS'!BH20</f>
        <v>0</v>
      </c>
      <c r="R20" s="138">
        <f>'MainStation-OBS'!BJ20</f>
        <v>0</v>
      </c>
      <c r="S20" s="138">
        <f>'MainStation-OBS'!BL20</f>
        <v>0</v>
      </c>
      <c r="T20" s="138">
        <f>'MainStation-OBS'!BN20</f>
        <v>0</v>
      </c>
      <c r="U20" s="138">
        <f>'MainStation-OBS'!BP20</f>
        <v>0</v>
      </c>
      <c r="V20" s="138">
        <f>'MainStation-OBS'!BR20</f>
        <v>0</v>
      </c>
      <c r="W20" s="138">
        <f>'MainStation-OBS'!BT20</f>
        <v>0</v>
      </c>
    </row>
    <row r="21" spans="1:23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'MainStation-OBS'!AI21</f>
        <v>0</v>
      </c>
      <c r="F21">
        <f>'MainStation-OBS'!AL21</f>
        <v>1.36</v>
      </c>
      <c r="G21">
        <f>'MainStation-OBS'!AN21</f>
        <v>1.42</v>
      </c>
      <c r="H21">
        <f>'MainStation-OBS'!AP21</f>
        <v>1.37</v>
      </c>
      <c r="I21">
        <f>'MainStation-OBS'!AR21</f>
        <v>1.41</v>
      </c>
      <c r="J21">
        <f>'MainStation-OBS'!AT21</f>
        <v>1.39</v>
      </c>
      <c r="K21">
        <f>'MainStation-OBS'!AV21</f>
        <v>1.43</v>
      </c>
      <c r="L21">
        <f>'MainStation-OBS'!AX21</f>
        <v>1.44</v>
      </c>
      <c r="M21">
        <f>'MainStation-OBS'!AZ21</f>
        <v>1.43</v>
      </c>
      <c r="N21" s="138">
        <f>'MainStation-OBS'!BB21</f>
        <v>1.42</v>
      </c>
      <c r="O21" s="138">
        <f>'MainStation-OBS'!BD21</f>
        <v>1.41</v>
      </c>
      <c r="P21" s="138">
        <f>'MainStation-OBS'!BF21</f>
        <v>0</v>
      </c>
      <c r="Q21" s="138">
        <f>'MainStation-OBS'!BH21</f>
        <v>0</v>
      </c>
      <c r="R21" s="138">
        <f>'MainStation-OBS'!BJ21</f>
        <v>1.4</v>
      </c>
      <c r="S21" s="138">
        <f>'MainStation-OBS'!BL21</f>
        <v>1.38</v>
      </c>
      <c r="T21" s="138">
        <f>'MainStation-OBS'!BN21</f>
        <v>1.3</v>
      </c>
      <c r="U21" s="138">
        <f>'MainStation-OBS'!BP21</f>
        <v>1.23</v>
      </c>
      <c r="V21" s="138">
        <f>'MainStation-OBS'!BR21</f>
        <v>1.1100000000000001</v>
      </c>
      <c r="W21" s="138">
        <f>'MainStation-OBS'!BT21</f>
        <v>0</v>
      </c>
    </row>
    <row r="22" spans="1:23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'MainStation-OBS'!AI22</f>
        <v>0</v>
      </c>
      <c r="F22">
        <f>'MainStation-OBS'!AL22</f>
        <v>0</v>
      </c>
      <c r="G22">
        <f>'MainStation-OBS'!AN22</f>
        <v>0</v>
      </c>
      <c r="H22">
        <f>'MainStation-OBS'!AP22</f>
        <v>0</v>
      </c>
      <c r="I22">
        <f>'MainStation-OBS'!AR22</f>
        <v>0</v>
      </c>
      <c r="J22">
        <f>'MainStation-OBS'!AT22</f>
        <v>0</v>
      </c>
      <c r="K22">
        <f>'MainStation-OBS'!AV22</f>
        <v>0</v>
      </c>
      <c r="L22">
        <f>'MainStation-OBS'!AX22</f>
        <v>0</v>
      </c>
      <c r="M22">
        <f>'MainStation-OBS'!AZ22</f>
        <v>0</v>
      </c>
      <c r="N22" s="138">
        <f>'MainStation-OBS'!BB22</f>
        <v>0</v>
      </c>
      <c r="O22" s="138">
        <f>'MainStation-OBS'!BD22</f>
        <v>0</v>
      </c>
      <c r="P22" s="138">
        <f>'MainStation-OBS'!BF22</f>
        <v>0</v>
      </c>
      <c r="Q22" s="138">
        <f>'MainStation-OBS'!BH22</f>
        <v>0</v>
      </c>
      <c r="R22" s="138">
        <f>'MainStation-OBS'!BJ22</f>
        <v>0</v>
      </c>
      <c r="S22" s="138">
        <f>'MainStation-OBS'!BL22</f>
        <v>0</v>
      </c>
      <c r="T22" s="138">
        <f>'MainStation-OBS'!BN22</f>
        <v>0</v>
      </c>
      <c r="U22" s="138">
        <f>'MainStation-OBS'!BP22</f>
        <v>0</v>
      </c>
      <c r="V22" s="138">
        <f>'MainStation-OBS'!BR22</f>
        <v>0</v>
      </c>
      <c r="W22" s="138">
        <f>'MainStation-OBS'!BT22</f>
        <v>0</v>
      </c>
    </row>
    <row r="23" spans="1:23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'MainStation-OBS'!AI23</f>
        <v>0</v>
      </c>
      <c r="F23">
        <f>'MainStation-OBS'!AL23</f>
        <v>0</v>
      </c>
      <c r="G23">
        <f>'MainStation-OBS'!AN23</f>
        <v>0</v>
      </c>
      <c r="H23">
        <f>'MainStation-OBS'!AP23</f>
        <v>-0.27</v>
      </c>
      <c r="I23">
        <f>'MainStation-OBS'!AR23</f>
        <v>-0.27</v>
      </c>
      <c r="J23">
        <f>'MainStation-OBS'!AT23</f>
        <v>-0.13</v>
      </c>
      <c r="K23">
        <f>'MainStation-OBS'!AV23</f>
        <v>-0.11</v>
      </c>
      <c r="L23">
        <f>'MainStation-OBS'!AX23</f>
        <v>-0.08</v>
      </c>
      <c r="M23">
        <f>'MainStation-OBS'!AZ23</f>
        <v>-0.1</v>
      </c>
      <c r="N23" s="138">
        <f>'MainStation-OBS'!BB23</f>
        <v>-0.04</v>
      </c>
      <c r="O23" s="138">
        <f>'MainStation-OBS'!BD23</f>
        <v>-0.05</v>
      </c>
      <c r="P23" s="138">
        <f>'MainStation-OBS'!BF23</f>
        <v>-0.05</v>
      </c>
      <c r="Q23" s="138">
        <f>'MainStation-OBS'!BH23</f>
        <v>-0.08</v>
      </c>
      <c r="R23" s="138">
        <f>'MainStation-OBS'!BJ23</f>
        <v>-0.11</v>
      </c>
      <c r="S23" s="138">
        <f>'MainStation-OBS'!BL23</f>
        <v>-0.08</v>
      </c>
      <c r="T23" s="138">
        <f>'MainStation-OBS'!BN23</f>
        <v>-0.09</v>
      </c>
      <c r="U23" s="138">
        <f>'MainStation-OBS'!BP23</f>
        <v>-0.32</v>
      </c>
      <c r="V23" s="138">
        <f>'MainStation-OBS'!BR23</f>
        <v>-0.34</v>
      </c>
      <c r="W23" s="138">
        <f>'MainStation-OBS'!BT23</f>
        <v>0</v>
      </c>
    </row>
    <row r="24" spans="1:23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'MainStation-OBS'!AI24</f>
        <v>0</v>
      </c>
      <c r="F24">
        <f>'MainStation-OBS'!AL24</f>
        <v>0</v>
      </c>
      <c r="G24">
        <f>'MainStation-OBS'!AN24</f>
        <v>0.2</v>
      </c>
      <c r="H24">
        <f>'MainStation-OBS'!AP24</f>
        <v>0.21</v>
      </c>
      <c r="I24">
        <f>'MainStation-OBS'!AR24</f>
        <v>0.25</v>
      </c>
      <c r="J24">
        <f>'MainStation-OBS'!AT24</f>
        <v>0.28000000000000003</v>
      </c>
      <c r="K24">
        <f>'MainStation-OBS'!AV24</f>
        <v>0.31</v>
      </c>
      <c r="L24">
        <f>'MainStation-OBS'!AX24</f>
        <v>0.34</v>
      </c>
      <c r="M24">
        <f>'MainStation-OBS'!AZ24</f>
        <v>0.36</v>
      </c>
      <c r="N24" s="138">
        <f>'MainStation-OBS'!BB24</f>
        <v>0.38</v>
      </c>
      <c r="O24" s="138">
        <f>'MainStation-OBS'!BD24</f>
        <v>0.41</v>
      </c>
      <c r="P24" s="138">
        <f>'MainStation-OBS'!BF24</f>
        <v>0.43</v>
      </c>
      <c r="Q24" s="138">
        <f>'MainStation-OBS'!BH24</f>
        <v>0.44</v>
      </c>
      <c r="R24" s="138">
        <f>'MainStation-OBS'!BJ24</f>
        <v>0.45</v>
      </c>
      <c r="S24" s="138">
        <f>'MainStation-OBS'!BL24</f>
        <v>0.45</v>
      </c>
      <c r="T24" s="138">
        <f>'MainStation-OBS'!BN24</f>
        <v>0.4</v>
      </c>
      <c r="U24" s="138">
        <f>'MainStation-OBS'!BP24</f>
        <v>0.31</v>
      </c>
      <c r="V24" s="138">
        <f>'MainStation-OBS'!BR24</f>
        <v>0.19</v>
      </c>
      <c r="W24" s="138">
        <f>'MainStation-OBS'!BT24</f>
        <v>0</v>
      </c>
    </row>
    <row r="25" spans="1:23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'MainStation-OBS'!AI25</f>
        <v>0</v>
      </c>
      <c r="F25">
        <f>'MainStation-OBS'!AL25</f>
        <v>0</v>
      </c>
      <c r="G25">
        <f>'MainStation-OBS'!AN25</f>
        <v>0</v>
      </c>
      <c r="H25">
        <f>'MainStation-OBS'!AP25</f>
        <v>0</v>
      </c>
      <c r="I25">
        <f>'MainStation-OBS'!AR25</f>
        <v>0</v>
      </c>
      <c r="J25">
        <f>'MainStation-OBS'!AT25</f>
        <v>0</v>
      </c>
      <c r="K25">
        <f>'MainStation-OBS'!AV25</f>
        <v>0</v>
      </c>
      <c r="L25">
        <f>'MainStation-OBS'!AX25</f>
        <v>0</v>
      </c>
      <c r="M25">
        <f>'MainStation-OBS'!AZ25</f>
        <v>0</v>
      </c>
      <c r="N25" s="138">
        <f>'MainStation-OBS'!BB25</f>
        <v>0</v>
      </c>
      <c r="O25" s="138">
        <f>'MainStation-OBS'!BD25</f>
        <v>0</v>
      </c>
      <c r="P25" s="138">
        <f>'MainStation-OBS'!BF25</f>
        <v>0</v>
      </c>
      <c r="Q25" s="138">
        <f>'MainStation-OBS'!BH25</f>
        <v>0</v>
      </c>
      <c r="R25" s="138">
        <f>'MainStation-OBS'!BJ25</f>
        <v>0</v>
      </c>
      <c r="S25" s="138">
        <f>'MainStation-OBS'!BL25</f>
        <v>0</v>
      </c>
      <c r="T25" s="138">
        <f>'MainStation-OBS'!BN25</f>
        <v>0</v>
      </c>
      <c r="U25" s="138">
        <f>'MainStation-OBS'!BP25</f>
        <v>0</v>
      </c>
      <c r="V25" s="138">
        <f>'MainStation-OBS'!BR25</f>
        <v>0</v>
      </c>
      <c r="W25" s="138">
        <f>'MainStation-OBS'!BT25</f>
        <v>0</v>
      </c>
    </row>
    <row r="26" spans="1:23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'MainStation-OBS'!AI26</f>
        <v>0</v>
      </c>
      <c r="F26">
        <f>'MainStation-OBS'!AL26</f>
        <v>0</v>
      </c>
      <c r="G26">
        <f>'MainStation-OBS'!AN26</f>
        <v>0</v>
      </c>
      <c r="H26">
        <f>'MainStation-OBS'!AP26</f>
        <v>1.1200000000000001</v>
      </c>
      <c r="I26">
        <f>'MainStation-OBS'!AR26</f>
        <v>0.78</v>
      </c>
      <c r="J26">
        <f>'MainStation-OBS'!AT26</f>
        <v>1.1399999999999999</v>
      </c>
      <c r="K26">
        <f>'MainStation-OBS'!AV26</f>
        <v>1.24</v>
      </c>
      <c r="L26">
        <f>'MainStation-OBS'!AX26</f>
        <v>0</v>
      </c>
      <c r="M26">
        <f>'MainStation-OBS'!AZ26</f>
        <v>0</v>
      </c>
      <c r="N26" s="138">
        <f>'MainStation-OBS'!BB26</f>
        <v>0</v>
      </c>
      <c r="O26" s="138">
        <f>'MainStation-OBS'!BD26</f>
        <v>0</v>
      </c>
      <c r="P26" s="138">
        <f>'MainStation-OBS'!BF26</f>
        <v>0</v>
      </c>
      <c r="Q26" s="138">
        <f>'MainStation-OBS'!BH26</f>
        <v>0</v>
      </c>
      <c r="R26" s="138">
        <f>'MainStation-OBS'!BJ26</f>
        <v>0</v>
      </c>
      <c r="S26" s="138">
        <f>'MainStation-OBS'!BL26</f>
        <v>0</v>
      </c>
      <c r="T26" s="138">
        <f>'MainStation-OBS'!BN26</f>
        <v>0</v>
      </c>
      <c r="U26" s="138">
        <f>'MainStation-OBS'!BP26</f>
        <v>0</v>
      </c>
      <c r="V26" s="138">
        <f>'MainStation-OBS'!BR26</f>
        <v>0</v>
      </c>
      <c r="W26" s="138">
        <f>'MainStation-OBS'!BT26</f>
        <v>0</v>
      </c>
    </row>
    <row r="27" spans="1:23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'MainStation-OBS'!AI27</f>
        <v>0</v>
      </c>
      <c r="F27">
        <f>'MainStation-OBS'!AL27</f>
        <v>0</v>
      </c>
      <c r="G27">
        <f>'MainStation-OBS'!AN27</f>
        <v>1.3</v>
      </c>
      <c r="H27">
        <f>'MainStation-OBS'!AP27</f>
        <v>1.36</v>
      </c>
      <c r="I27">
        <f>'MainStation-OBS'!AR27</f>
        <v>1.27</v>
      </c>
      <c r="J27">
        <f>'MainStation-OBS'!AT27</f>
        <v>1.42</v>
      </c>
      <c r="K27">
        <f>'MainStation-OBS'!AV27</f>
        <v>1.43</v>
      </c>
      <c r="L27">
        <f>'MainStation-OBS'!AX27</f>
        <v>1.45</v>
      </c>
      <c r="M27">
        <f>'MainStation-OBS'!AZ27</f>
        <v>1.46</v>
      </c>
      <c r="N27" s="138">
        <f>'MainStation-OBS'!BB27</f>
        <v>1.46</v>
      </c>
      <c r="O27" s="138">
        <f>'MainStation-OBS'!BD27</f>
        <v>1.46</v>
      </c>
      <c r="P27" s="138">
        <f>'MainStation-OBS'!BF27</f>
        <v>1.45</v>
      </c>
      <c r="Q27" s="138">
        <f>'MainStation-OBS'!BH27</f>
        <v>1.4300000000000002</v>
      </c>
      <c r="R27" s="138">
        <f>'MainStation-OBS'!BJ27</f>
        <v>1.4100000000000001</v>
      </c>
      <c r="S27" s="138">
        <f>'MainStation-OBS'!BL27</f>
        <v>1.3800000000000001</v>
      </c>
      <c r="T27" s="138">
        <f>'MainStation-OBS'!BN27</f>
        <v>1.28</v>
      </c>
      <c r="U27" s="138">
        <f>'MainStation-OBS'!BP27</f>
        <v>1.22</v>
      </c>
      <c r="V27" s="138">
        <f>'MainStation-OBS'!BR27</f>
        <v>0.89</v>
      </c>
      <c r="W27" s="138">
        <f>'MainStation-OBS'!BT27</f>
        <v>0</v>
      </c>
    </row>
    <row r="28" spans="1:23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'MainStation-OBS'!AI28</f>
        <v>0</v>
      </c>
      <c r="F28">
        <f>'MainStation-OBS'!AL28</f>
        <v>0</v>
      </c>
      <c r="G28">
        <f>'MainStation-OBS'!AN28</f>
        <v>0</v>
      </c>
      <c r="H28">
        <f>'MainStation-OBS'!AP28</f>
        <v>0</v>
      </c>
      <c r="I28">
        <f>'MainStation-OBS'!AR28</f>
        <v>0</v>
      </c>
      <c r="K28">
        <f>'MainStation-OBS'!AV28</f>
        <v>0</v>
      </c>
      <c r="L28">
        <f>'MainStation-OBS'!AX28</f>
        <v>0</v>
      </c>
      <c r="M28">
        <f>'MainStation-OBS'!AZ28</f>
        <v>0</v>
      </c>
      <c r="N28" s="138">
        <f>'MainStation-OBS'!BB28</f>
        <v>0</v>
      </c>
      <c r="O28" s="138">
        <f>'MainStation-OBS'!BD28</f>
        <v>0</v>
      </c>
      <c r="P28" s="138">
        <f>'MainStation-OBS'!BF28</f>
        <v>0</v>
      </c>
      <c r="Q28" s="138">
        <f>'MainStation-OBS'!BH28</f>
        <v>0</v>
      </c>
      <c r="R28" s="138">
        <f>'MainStation-OBS'!BJ28</f>
        <v>0</v>
      </c>
      <c r="S28" s="138">
        <f>'MainStation-OBS'!BL28</f>
        <v>0</v>
      </c>
      <c r="T28" s="138">
        <f>'MainStation-OBS'!BN28</f>
        <v>0</v>
      </c>
      <c r="U28" s="138">
        <f>'MainStation-OBS'!BP28</f>
        <v>0</v>
      </c>
      <c r="V28" s="138">
        <f>'MainStation-OBS'!BR28</f>
        <v>0</v>
      </c>
      <c r="W28" s="138">
        <f>'MainStation-OBS'!BT28</f>
        <v>0</v>
      </c>
    </row>
    <row r="29" spans="1:23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'MainStation-OBS'!AI29</f>
        <v>0</v>
      </c>
      <c r="F29">
        <f>'MainStation-OBS'!AL29</f>
        <v>0</v>
      </c>
      <c r="G29">
        <f>'MainStation-OBS'!AN29</f>
        <v>0</v>
      </c>
      <c r="H29">
        <f>'MainStation-OBS'!AP29</f>
        <v>0</v>
      </c>
      <c r="I29">
        <f>'MainStation-OBS'!AR29</f>
        <v>0</v>
      </c>
      <c r="K29">
        <f>'MainStation-OBS'!AV29</f>
        <v>0</v>
      </c>
      <c r="L29">
        <f>'MainStation-OBS'!AX29</f>
        <v>0</v>
      </c>
      <c r="M29">
        <f>'MainStation-OBS'!AZ29</f>
        <v>0</v>
      </c>
      <c r="N29" s="138">
        <f>'MainStation-OBS'!BB29</f>
        <v>0</v>
      </c>
      <c r="O29" s="138">
        <f>'MainStation-OBS'!BD29</f>
        <v>0</v>
      </c>
      <c r="P29" s="138">
        <f>'MainStation-OBS'!BF29</f>
        <v>0</v>
      </c>
      <c r="Q29" s="138">
        <f>'MainStation-OBS'!BH29</f>
        <v>0</v>
      </c>
      <c r="R29" s="138">
        <f>'MainStation-OBS'!BJ29</f>
        <v>0</v>
      </c>
      <c r="S29" s="138">
        <f>'MainStation-OBS'!BL29</f>
        <v>0</v>
      </c>
      <c r="T29" s="138">
        <f>'MainStation-OBS'!BN29</f>
        <v>0</v>
      </c>
      <c r="U29" s="138">
        <f>'MainStation-OBS'!BP29</f>
        <v>0</v>
      </c>
      <c r="V29" s="138">
        <f>'MainStation-OBS'!BR29</f>
        <v>0</v>
      </c>
      <c r="W29" s="138">
        <f>'MainStation-OBS'!BT29</f>
        <v>0</v>
      </c>
    </row>
    <row r="30" spans="1:23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'MainStation-OBS'!AI30</f>
        <v>0</v>
      </c>
      <c r="F30">
        <f>'MainStation-OBS'!AL30</f>
        <v>0</v>
      </c>
      <c r="G30">
        <f>'MainStation-OBS'!AN30</f>
        <v>0</v>
      </c>
      <c r="H30">
        <f>'MainStation-OBS'!AP30</f>
        <v>0</v>
      </c>
      <c r="I30">
        <f>'MainStation-OBS'!AR30</f>
        <v>0</v>
      </c>
      <c r="K30">
        <f>'MainStation-OBS'!AV30</f>
        <v>0</v>
      </c>
      <c r="L30">
        <f>'MainStation-OBS'!AX30</f>
        <v>0</v>
      </c>
      <c r="M30">
        <f>'MainStation-OBS'!AZ30</f>
        <v>0</v>
      </c>
      <c r="N30" s="138">
        <f>'MainStation-OBS'!BB30</f>
        <v>0</v>
      </c>
      <c r="O30" s="138">
        <f>'MainStation-OBS'!BD30</f>
        <v>0</v>
      </c>
      <c r="P30" s="138">
        <f>'MainStation-OBS'!BF30</f>
        <v>0</v>
      </c>
      <c r="Q30" s="138">
        <f>'MainStation-OBS'!BH30</f>
        <v>0</v>
      </c>
      <c r="R30" s="138">
        <f>'MainStation-OBS'!BJ30</f>
        <v>0</v>
      </c>
      <c r="S30" s="138">
        <f>'MainStation-OBS'!BL30</f>
        <v>0</v>
      </c>
      <c r="T30" s="138">
        <f>'MainStation-OBS'!BN30</f>
        <v>0</v>
      </c>
      <c r="U30" s="138">
        <f>'MainStation-OBS'!BP30</f>
        <v>0</v>
      </c>
      <c r="V30" s="138">
        <f>'MainStation-OBS'!BR30</f>
        <v>0</v>
      </c>
      <c r="W30" s="138">
        <f>'MainStation-OBS'!BT30</f>
        <v>0</v>
      </c>
    </row>
    <row r="31" spans="1:23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'MainStation-OBS'!AI31</f>
        <v>0</v>
      </c>
      <c r="F31">
        <f>'MainStation-OBS'!AL31</f>
        <v>0</v>
      </c>
      <c r="G31">
        <f>'MainStation-OBS'!AN31</f>
        <v>0</v>
      </c>
      <c r="H31">
        <f>'MainStation-OBS'!AP31</f>
        <v>0</v>
      </c>
      <c r="I31">
        <f>'MainStation-OBS'!AR31</f>
        <v>0</v>
      </c>
      <c r="K31">
        <f>'MainStation-OBS'!AV31</f>
        <v>0.1</v>
      </c>
      <c r="L31">
        <f>'MainStation-OBS'!AX31</f>
        <v>0.12</v>
      </c>
      <c r="M31">
        <f>'MainStation-OBS'!AZ31</f>
        <v>0.18</v>
      </c>
      <c r="N31" s="138">
        <f>'MainStation-OBS'!BB31</f>
        <v>0.18</v>
      </c>
      <c r="O31" s="138">
        <f>'MainStation-OBS'!BD31</f>
        <v>0.2</v>
      </c>
      <c r="P31" s="138">
        <f>'MainStation-OBS'!BF31</f>
        <v>0.19</v>
      </c>
      <c r="Q31" s="138">
        <f>'MainStation-OBS'!BH31</f>
        <v>0.2</v>
      </c>
      <c r="R31" s="138">
        <f>'MainStation-OBS'!BJ31</f>
        <v>0.21</v>
      </c>
      <c r="S31" s="138">
        <f>'MainStation-OBS'!BL31</f>
        <v>0.2</v>
      </c>
      <c r="T31" s="138">
        <f>'MainStation-OBS'!BN31</f>
        <v>0.19</v>
      </c>
      <c r="U31" s="138">
        <f>'MainStation-OBS'!BP31</f>
        <v>0.1</v>
      </c>
      <c r="V31" s="138">
        <f>'MainStation-OBS'!BR31</f>
        <v>-0.01</v>
      </c>
      <c r="W31" s="138">
        <f>'MainStation-OBS'!BT31</f>
        <v>0</v>
      </c>
    </row>
    <row r="32" spans="1:23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'MainStation-OBS'!AI32</f>
        <v>0</v>
      </c>
      <c r="F32">
        <f>'MainStation-OBS'!AL32</f>
        <v>0</v>
      </c>
      <c r="G32">
        <f>'MainStation-OBS'!AN32</f>
        <v>0</v>
      </c>
      <c r="H32">
        <f>'MainStation-OBS'!AP32</f>
        <v>0</v>
      </c>
      <c r="I32">
        <f>'MainStation-OBS'!AR32</f>
        <v>0</v>
      </c>
      <c r="K32">
        <f>'MainStation-OBS'!AV32</f>
        <v>0</v>
      </c>
      <c r="L32">
        <f>'MainStation-OBS'!AX32</f>
        <v>0</v>
      </c>
      <c r="M32">
        <f>'MainStation-OBS'!AZ32</f>
        <v>0</v>
      </c>
      <c r="N32" s="138">
        <f>'MainStation-OBS'!BB32</f>
        <v>0</v>
      </c>
      <c r="O32" s="138">
        <f>'MainStation-OBS'!BD32</f>
        <v>0</v>
      </c>
      <c r="P32" s="138">
        <f>'MainStation-OBS'!BF32</f>
        <v>0</v>
      </c>
      <c r="Q32" s="138">
        <f>'MainStation-OBS'!BH32</f>
        <v>0</v>
      </c>
      <c r="R32" s="138">
        <f>'MainStation-OBS'!BJ32</f>
        <v>0</v>
      </c>
      <c r="S32" s="138">
        <f>'MainStation-OBS'!BL32</f>
        <v>0</v>
      </c>
      <c r="T32" s="138">
        <f>'MainStation-OBS'!BN32</f>
        <v>0</v>
      </c>
      <c r="U32" s="138">
        <f>'MainStation-OBS'!BP32</f>
        <v>0</v>
      </c>
      <c r="V32" s="138">
        <f>'MainStation-OBS'!BR32</f>
        <v>0</v>
      </c>
      <c r="W32" s="138">
        <f>'MainStation-OBS'!BT32</f>
        <v>0</v>
      </c>
    </row>
    <row r="33" spans="1:23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'MainStation-OBS'!AI33</f>
        <v>0</v>
      </c>
      <c r="F33">
        <f>'MainStation-OBS'!AL33</f>
        <v>0</v>
      </c>
      <c r="G33">
        <f>'MainStation-OBS'!AN33</f>
        <v>0</v>
      </c>
      <c r="H33">
        <f>'MainStation-OBS'!AP33</f>
        <v>0</v>
      </c>
      <c r="I33">
        <f>'MainStation-OBS'!AR33</f>
        <v>0</v>
      </c>
      <c r="K33">
        <f>'MainStation-OBS'!AV33</f>
        <v>0</v>
      </c>
      <c r="L33">
        <f>'MainStation-OBS'!AX33</f>
        <v>0</v>
      </c>
      <c r="M33">
        <f>'MainStation-OBS'!AZ33</f>
        <v>0</v>
      </c>
      <c r="N33" s="138">
        <f>'MainStation-OBS'!BB33</f>
        <v>0</v>
      </c>
      <c r="O33" s="138">
        <f>'MainStation-OBS'!BD33</f>
        <v>0</v>
      </c>
      <c r="P33" s="138">
        <f>'MainStation-OBS'!BF33</f>
        <v>0</v>
      </c>
      <c r="Q33" s="138">
        <f>'MainStation-OBS'!BH33</f>
        <v>0</v>
      </c>
      <c r="R33" s="138">
        <f>'MainStation-OBS'!BJ33</f>
        <v>0</v>
      </c>
      <c r="S33" s="138">
        <f>'MainStation-OBS'!BL33</f>
        <v>0</v>
      </c>
      <c r="T33" s="138">
        <f>'MainStation-OBS'!BN33</f>
        <v>0</v>
      </c>
      <c r="U33" s="138">
        <f>'MainStation-OBS'!BP33</f>
        <v>0</v>
      </c>
      <c r="V33" s="138">
        <f>'MainStation-OBS'!BR33</f>
        <v>0</v>
      </c>
      <c r="W33" s="138">
        <f>'MainStation-OBS'!BT33</f>
        <v>0</v>
      </c>
    </row>
    <row r="34" spans="1:23">
      <c r="D34">
        <v>32</v>
      </c>
      <c r="E34">
        <f>'MainStation-OBS'!AI34</f>
        <v>0</v>
      </c>
      <c r="F34">
        <f>'MainStation-OBS'!AL34</f>
        <v>0</v>
      </c>
      <c r="G34">
        <f>'MainStation-OBS'!AN34</f>
        <v>0</v>
      </c>
      <c r="H34">
        <f>'MainStation-OBS'!AP34</f>
        <v>0</v>
      </c>
      <c r="I34">
        <f>'MainStation-OBS'!AR34</f>
        <v>0</v>
      </c>
      <c r="N34" s="138"/>
      <c r="O34" s="138"/>
      <c r="P34" s="138"/>
      <c r="Q34" s="138"/>
      <c r="R34" s="138"/>
      <c r="S34" s="138">
        <f>'MainStation-OBS'!BL34</f>
        <v>0</v>
      </c>
      <c r="T34" s="138">
        <f>'MainStation-OBS'!BN34</f>
        <v>0</v>
      </c>
      <c r="U34" s="138">
        <f>'MainStation-OBS'!BP34</f>
        <v>0</v>
      </c>
      <c r="V34" s="138">
        <f>'MainStation-OBS'!BR34</f>
        <v>0</v>
      </c>
      <c r="W34" s="138">
        <f>'MainStation-OBS'!BT34</f>
        <v>0</v>
      </c>
    </row>
    <row r="35" spans="1:23">
      <c r="D35">
        <v>33</v>
      </c>
      <c r="E35">
        <f>'MainStation-OBS'!AI35</f>
        <v>0</v>
      </c>
      <c r="F35">
        <f>'MainStation-OBS'!AL35</f>
        <v>0</v>
      </c>
      <c r="G35">
        <f>'MainStation-OBS'!AN35</f>
        <v>0</v>
      </c>
      <c r="H35">
        <f>'MainStation-OBS'!AP35</f>
        <v>0</v>
      </c>
      <c r="I35">
        <f>'MainStation-OBS'!AR35</f>
        <v>0</v>
      </c>
      <c r="N35" s="138"/>
      <c r="O35" s="138"/>
      <c r="P35" s="138"/>
      <c r="Q35" s="138"/>
      <c r="R35" s="138"/>
      <c r="S35" s="138">
        <f>'MainStation-OBS'!BL35</f>
        <v>0</v>
      </c>
      <c r="T35" s="138">
        <f>'MainStation-OBS'!BN35</f>
        <v>0</v>
      </c>
      <c r="U35" s="138">
        <f>'MainStation-OBS'!BP35</f>
        <v>0</v>
      </c>
      <c r="V35" s="138">
        <f>'MainStation-OBS'!BR35</f>
        <v>0</v>
      </c>
      <c r="W35" s="138">
        <f>'MainStation-OBS'!BT35</f>
        <v>0</v>
      </c>
    </row>
    <row r="36" spans="1:23">
      <c r="B36" t="str">
        <f>'MainStation-OBS'!B36</f>
        <v>ด้านตะวันตก</v>
      </c>
      <c r="D36">
        <v>34</v>
      </c>
      <c r="E36">
        <f>'MainStation-OBS'!AI36</f>
        <v>0</v>
      </c>
      <c r="F36">
        <f>'MainStation-OBS'!AL36</f>
        <v>0</v>
      </c>
      <c r="G36">
        <f>'MainStation-OBS'!AN36</f>
        <v>0</v>
      </c>
      <c r="H36">
        <f>'MainStation-OBS'!AP36</f>
        <v>0</v>
      </c>
      <c r="I36">
        <f>'MainStation-OBS'!AR36</f>
        <v>0</v>
      </c>
      <c r="N36" s="138"/>
      <c r="O36" s="138"/>
      <c r="P36" s="138"/>
      <c r="Q36" s="138"/>
      <c r="R36" s="138"/>
      <c r="S36" s="138">
        <f>'MainStation-OBS'!BL36</f>
        <v>0</v>
      </c>
      <c r="T36" s="138">
        <f>'MainStation-OBS'!BN36</f>
        <v>0</v>
      </c>
      <c r="U36" s="138">
        <f>'MainStation-OBS'!BP36</f>
        <v>0</v>
      </c>
      <c r="V36" s="138">
        <f>'MainStation-OBS'!BR36</f>
        <v>0</v>
      </c>
      <c r="W36" s="138">
        <f>'MainStation-OBS'!BT36</f>
        <v>0</v>
      </c>
    </row>
    <row r="37" spans="1:23">
      <c r="A37" t="str">
        <f>'MainStation-OBS'!A37</f>
        <v>W01</v>
      </c>
      <c r="B37" t="str">
        <f>'MainStation-OBS'!B37</f>
        <v>W1inside</v>
      </c>
      <c r="C37" t="str">
        <f>'MainStation-OBS'!C37</f>
        <v>ค.ทวีวัฒนา ศาลาธรรมสพน์ ในกทม.</v>
      </c>
      <c r="D37">
        <v>35</v>
      </c>
      <c r="E37">
        <f>'MainStation-OBS'!AI37</f>
        <v>2.63</v>
      </c>
      <c r="F37">
        <f>'MainStation-OBS'!AL37</f>
        <v>2.83</v>
      </c>
      <c r="G37">
        <f>'MainStation-OBS'!AN37</f>
        <v>2.82</v>
      </c>
      <c r="H37">
        <f>'MainStation-OBS'!AP37</f>
        <v>2.83</v>
      </c>
      <c r="I37">
        <f>'MainStation-OBS'!AR37</f>
        <v>2.82</v>
      </c>
      <c r="J37">
        <f>'MainStation-OBS'!AT37</f>
        <v>2.81</v>
      </c>
      <c r="K37">
        <f>'MainStation-OBS'!AV37</f>
        <v>2.79</v>
      </c>
      <c r="L37">
        <f>'MainStation-OBS'!AX37</f>
        <v>2.79</v>
      </c>
      <c r="M37">
        <f>'MainStation-OBS'!AZ37</f>
        <v>2.79</v>
      </c>
      <c r="N37" s="138">
        <f>'MainStation-OBS'!BB37</f>
        <v>2.81</v>
      </c>
      <c r="O37" s="138">
        <f>'MainStation-OBS'!BD37</f>
        <v>2.79</v>
      </c>
      <c r="P37" s="138">
        <f>'MainStation-OBS'!BF37</f>
        <v>2.79</v>
      </c>
      <c r="Q37" s="138">
        <f>'MainStation-OBS'!BH37</f>
        <v>2.78</v>
      </c>
      <c r="R37" s="138">
        <f>'MainStation-OBS'!BJ37</f>
        <v>2.77</v>
      </c>
      <c r="S37" s="138">
        <f>'MainStation-OBS'!BL37</f>
        <v>2.74</v>
      </c>
      <c r="T37" s="138">
        <f>'MainStation-OBS'!BN37</f>
        <v>2.62</v>
      </c>
      <c r="U37" s="138">
        <f>'MainStation-OBS'!BP37</f>
        <v>2.48</v>
      </c>
      <c r="V37" s="138">
        <f>'MainStation-OBS'!BR37</f>
        <v>2.3199999999999998</v>
      </c>
      <c r="W37" s="138">
        <f>'MainStation-OBS'!BT37</f>
        <v>0</v>
      </c>
    </row>
    <row r="38" spans="1:23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'MainStation-OBS'!AI38</f>
        <v>0</v>
      </c>
      <c r="F38">
        <f>'MainStation-OBS'!AL38</f>
        <v>0</v>
      </c>
      <c r="G38">
        <f>'MainStation-OBS'!AN38</f>
        <v>0</v>
      </c>
      <c r="H38">
        <f>'MainStation-OBS'!AP38</f>
        <v>0</v>
      </c>
      <c r="I38">
        <f>'MainStation-OBS'!AR38</f>
        <v>0</v>
      </c>
      <c r="J38">
        <f>'MainStation-OBS'!AT38</f>
        <v>0</v>
      </c>
      <c r="K38">
        <f>'MainStation-OBS'!AV38</f>
        <v>0</v>
      </c>
      <c r="L38">
        <f>'MainStation-OBS'!AX38</f>
        <v>0</v>
      </c>
      <c r="M38">
        <f>'MainStation-OBS'!AZ38</f>
        <v>0</v>
      </c>
      <c r="N38" s="138">
        <f>'MainStation-OBS'!BB38</f>
        <v>0</v>
      </c>
      <c r="O38" s="138">
        <f>'MainStation-OBS'!BD38</f>
        <v>0</v>
      </c>
      <c r="P38" s="138">
        <f>'MainStation-OBS'!BF38</f>
        <v>0</v>
      </c>
      <c r="Q38" s="138">
        <f>'MainStation-OBS'!BH38</f>
        <v>0</v>
      </c>
      <c r="R38" s="138">
        <f>'MainStation-OBS'!BJ38</f>
        <v>0</v>
      </c>
      <c r="S38" s="138">
        <f>'MainStation-OBS'!BL38</f>
        <v>0</v>
      </c>
      <c r="T38" s="138">
        <f>'MainStation-OBS'!BN38</f>
        <v>0</v>
      </c>
      <c r="U38" s="138">
        <f>'MainStation-OBS'!BP38</f>
        <v>0</v>
      </c>
      <c r="V38" s="138">
        <f>'MainStation-OBS'!BR38</f>
        <v>0</v>
      </c>
      <c r="W38" s="138">
        <f>'MainStation-OBS'!BT38</f>
        <v>0</v>
      </c>
    </row>
    <row r="39" spans="1:23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'MainStation-OBS'!AI39</f>
        <v>0.74</v>
      </c>
      <c r="F39">
        <f>'MainStation-OBS'!AL39</f>
        <v>0</v>
      </c>
      <c r="G39">
        <f>'MainStation-OBS'!AN39</f>
        <v>0</v>
      </c>
      <c r="H39">
        <f>'MainStation-OBS'!AP39</f>
        <v>0</v>
      </c>
      <c r="I39">
        <f>'MainStation-OBS'!AR39</f>
        <v>0</v>
      </c>
      <c r="J39">
        <f>'MainStation-OBS'!AT39</f>
        <v>0</v>
      </c>
      <c r="K39">
        <f>'MainStation-OBS'!AV39</f>
        <v>0</v>
      </c>
      <c r="L39">
        <f>'MainStation-OBS'!AX39</f>
        <v>0</v>
      </c>
      <c r="M39">
        <f>'MainStation-OBS'!AZ39</f>
        <v>0</v>
      </c>
      <c r="N39" s="138">
        <f>'MainStation-OBS'!BB39</f>
        <v>0</v>
      </c>
      <c r="O39" s="138">
        <f>'MainStation-OBS'!BD39</f>
        <v>0</v>
      </c>
      <c r="P39" s="138">
        <f>'MainStation-OBS'!BF39</f>
        <v>0</v>
      </c>
      <c r="Q39" s="138">
        <f>'MainStation-OBS'!BH39</f>
        <v>0</v>
      </c>
      <c r="R39" s="138">
        <f>'MainStation-OBS'!BJ39</f>
        <v>0</v>
      </c>
      <c r="S39" s="138">
        <f>'MainStation-OBS'!BL39</f>
        <v>0</v>
      </c>
      <c r="T39" s="138">
        <f>'MainStation-OBS'!BN39</f>
        <v>0</v>
      </c>
      <c r="U39" s="138">
        <f>'MainStation-OBS'!BP39</f>
        <v>0</v>
      </c>
      <c r="V39" s="138">
        <f>'MainStation-OBS'!BR39</f>
        <v>0</v>
      </c>
      <c r="W39" s="138">
        <f>'MainStation-OBS'!BT39</f>
        <v>0</v>
      </c>
    </row>
    <row r="40" spans="1:23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'MainStation-OBS'!AI40</f>
        <v>0.69</v>
      </c>
      <c r="F40">
        <f>'MainStation-OBS'!AL40</f>
        <v>0</v>
      </c>
      <c r="G40">
        <f>'MainStation-OBS'!AN40</f>
        <v>0</v>
      </c>
      <c r="H40">
        <f>'MainStation-OBS'!AP40</f>
        <v>0</v>
      </c>
      <c r="I40">
        <f>'MainStation-OBS'!AR40</f>
        <v>0</v>
      </c>
      <c r="J40">
        <f>'MainStation-OBS'!AT40</f>
        <v>0</v>
      </c>
      <c r="K40">
        <f>'MainStation-OBS'!AV40</f>
        <v>0</v>
      </c>
      <c r="L40">
        <f>'MainStation-OBS'!AX40</f>
        <v>0</v>
      </c>
      <c r="M40">
        <f>'MainStation-OBS'!AZ40</f>
        <v>0</v>
      </c>
      <c r="N40" s="138">
        <f>'MainStation-OBS'!BB40</f>
        <v>0</v>
      </c>
      <c r="O40" s="138">
        <f>'MainStation-OBS'!BD40</f>
        <v>0</v>
      </c>
      <c r="P40" s="138">
        <f>'MainStation-OBS'!BF40</f>
        <v>0</v>
      </c>
      <c r="Q40" s="138">
        <f>'MainStation-OBS'!BH40</f>
        <v>0</v>
      </c>
      <c r="R40" s="138">
        <f>'MainStation-OBS'!BJ40</f>
        <v>0</v>
      </c>
      <c r="S40" s="138">
        <f>'MainStation-OBS'!BL40</f>
        <v>0</v>
      </c>
      <c r="T40" s="138">
        <f>'MainStation-OBS'!BN40</f>
        <v>0</v>
      </c>
      <c r="U40" s="138">
        <f>'MainStation-OBS'!BP40</f>
        <v>0</v>
      </c>
      <c r="V40" s="138">
        <f>'MainStation-OBS'!BR40</f>
        <v>0</v>
      </c>
      <c r="W40" s="138">
        <f>'MainStation-OBS'!BT40</f>
        <v>0</v>
      </c>
    </row>
    <row r="41" spans="1:23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'MainStation-OBS'!AI41</f>
        <v>0.5</v>
      </c>
      <c r="F41">
        <f>'MainStation-OBS'!AL41</f>
        <v>0</v>
      </c>
      <c r="G41">
        <f>'MainStation-OBS'!AN41</f>
        <v>0</v>
      </c>
      <c r="H41">
        <f>'MainStation-OBS'!AP41</f>
        <v>0</v>
      </c>
      <c r="I41">
        <f>'MainStation-OBS'!AR41</f>
        <v>0</v>
      </c>
      <c r="J41">
        <f>'MainStation-OBS'!AT41</f>
        <v>0</v>
      </c>
      <c r="K41">
        <f>'MainStation-OBS'!AV41</f>
        <v>0</v>
      </c>
      <c r="L41">
        <f>'MainStation-OBS'!AX41</f>
        <v>0</v>
      </c>
      <c r="M41">
        <f>'MainStation-OBS'!AZ41</f>
        <v>0</v>
      </c>
      <c r="N41" s="138">
        <f>'MainStation-OBS'!BB41</f>
        <v>0</v>
      </c>
      <c r="O41" s="138">
        <f>'MainStation-OBS'!BD41</f>
        <v>0</v>
      </c>
      <c r="P41" s="138">
        <f>'MainStation-OBS'!BF41</f>
        <v>0</v>
      </c>
      <c r="Q41" s="138">
        <f>'MainStation-OBS'!BH41</f>
        <v>0</v>
      </c>
      <c r="R41" s="138">
        <f>'MainStation-OBS'!BJ41</f>
        <v>0</v>
      </c>
      <c r="S41" s="138">
        <f>'MainStation-OBS'!BL41</f>
        <v>0</v>
      </c>
      <c r="T41" s="138">
        <f>'MainStation-OBS'!BN41</f>
        <v>0</v>
      </c>
      <c r="U41" s="138">
        <f>'MainStation-OBS'!BP41</f>
        <v>0</v>
      </c>
      <c r="V41" s="138">
        <f>'MainStation-OBS'!BR41</f>
        <v>0</v>
      </c>
      <c r="W41" s="138">
        <f>'MainStation-OBS'!BT41</f>
        <v>0</v>
      </c>
    </row>
    <row r="42" spans="1:23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'MainStation-OBS'!AI42</f>
        <v>1.1599999999999999</v>
      </c>
      <c r="F42">
        <f>'MainStation-OBS'!AL42</f>
        <v>0</v>
      </c>
      <c r="G42">
        <f>'MainStation-OBS'!AN42</f>
        <v>0</v>
      </c>
      <c r="H42">
        <f>'MainStation-OBS'!AP42</f>
        <v>0</v>
      </c>
      <c r="I42">
        <f>'MainStation-OBS'!AR42</f>
        <v>0</v>
      </c>
      <c r="J42">
        <f>'MainStation-OBS'!AT42</f>
        <v>0</v>
      </c>
      <c r="K42">
        <f>'MainStation-OBS'!AV42</f>
        <v>0</v>
      </c>
      <c r="L42">
        <f>'MainStation-OBS'!AX42</f>
        <v>0</v>
      </c>
      <c r="M42">
        <f>'MainStation-OBS'!AZ42</f>
        <v>0</v>
      </c>
      <c r="N42" s="138">
        <f>'MainStation-OBS'!BB42</f>
        <v>0</v>
      </c>
      <c r="O42" s="138">
        <f>'MainStation-OBS'!BD42</f>
        <v>0</v>
      </c>
      <c r="P42" s="138">
        <f>'MainStation-OBS'!BF42</f>
        <v>0</v>
      </c>
      <c r="Q42" s="138">
        <f>'MainStation-OBS'!BH42</f>
        <v>0</v>
      </c>
      <c r="R42" s="138">
        <f>'MainStation-OBS'!BJ42</f>
        <v>0</v>
      </c>
      <c r="S42" s="138">
        <f>'MainStation-OBS'!BL42</f>
        <v>0</v>
      </c>
      <c r="T42" s="138">
        <f>'MainStation-OBS'!BN42</f>
        <v>0</v>
      </c>
      <c r="U42" s="138">
        <f>'MainStation-OBS'!BP42</f>
        <v>0</v>
      </c>
      <c r="V42" s="138">
        <f>'MainStation-OBS'!BR42</f>
        <v>0</v>
      </c>
      <c r="W42" s="138">
        <f>'MainStation-OBS'!BT42</f>
        <v>0</v>
      </c>
    </row>
    <row r="43" spans="1:23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'MainStation-OBS'!AI43</f>
        <v>-1.1200000000000001</v>
      </c>
      <c r="F43">
        <f>'MainStation-OBS'!AL43</f>
        <v>0.86</v>
      </c>
      <c r="G43">
        <f>'MainStation-OBS'!AN43</f>
        <v>0.83</v>
      </c>
      <c r="H43">
        <f>'MainStation-OBS'!AP43</f>
        <v>0.78</v>
      </c>
      <c r="I43">
        <f>'MainStation-OBS'!AR43</f>
        <v>0.66</v>
      </c>
      <c r="J43">
        <f>'MainStation-OBS'!AT43</f>
        <v>0.68</v>
      </c>
      <c r="K43">
        <f>'MainStation-OBS'!AV43</f>
        <v>0.77</v>
      </c>
      <c r="L43">
        <f>'MainStation-OBS'!AX43</f>
        <v>0.85</v>
      </c>
      <c r="M43">
        <f>'MainStation-OBS'!AZ43</f>
        <v>0.86</v>
      </c>
      <c r="N43" s="138">
        <f>'MainStation-OBS'!BB43</f>
        <v>0.93</v>
      </c>
      <c r="O43" s="138">
        <f>'MainStation-OBS'!BD43</f>
        <v>1</v>
      </c>
      <c r="P43" s="138">
        <f>'MainStation-OBS'!BF43</f>
        <v>1.04</v>
      </c>
      <c r="Q43" s="138">
        <f>'MainStation-OBS'!BH43</f>
        <v>1.06</v>
      </c>
      <c r="R43" s="138">
        <f>'MainStation-OBS'!BJ43</f>
        <v>1.08</v>
      </c>
      <c r="S43" s="138">
        <f>'MainStation-OBS'!BL43</f>
        <v>1</v>
      </c>
      <c r="T43" s="138">
        <f>'MainStation-OBS'!BN43</f>
        <v>0.93</v>
      </c>
      <c r="U43" s="138">
        <f>'MainStation-OBS'!BP43</f>
        <v>0.88</v>
      </c>
      <c r="V43" s="138">
        <f>'MainStation-OBS'!BR43</f>
        <v>0.94</v>
      </c>
      <c r="W43" s="138">
        <f>'MainStation-OBS'!BT43</f>
        <v>0</v>
      </c>
    </row>
    <row r="44" spans="1:23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'MainStation-OBS'!AI44</f>
        <v>0</v>
      </c>
      <c r="F44">
        <f>'MainStation-OBS'!AL44</f>
        <v>0.64</v>
      </c>
      <c r="G44">
        <f>'MainStation-OBS'!AN44</f>
        <v>0.64</v>
      </c>
      <c r="H44">
        <f>'MainStation-OBS'!AP44</f>
        <v>0.55000000000000004</v>
      </c>
      <c r="I44">
        <f>'MainStation-OBS'!AR44</f>
        <v>0.45</v>
      </c>
      <c r="J44">
        <f>'MainStation-OBS'!AT44</f>
        <v>0.4</v>
      </c>
      <c r="K44">
        <f>'MainStation-OBS'!AV44</f>
        <v>0.48</v>
      </c>
      <c r="L44">
        <f>'MainStation-OBS'!AX44</f>
        <v>0.52</v>
      </c>
      <c r="M44">
        <f>'MainStation-OBS'!AZ44</f>
        <v>0.7</v>
      </c>
      <c r="N44" s="138">
        <f>'MainStation-OBS'!BB44</f>
        <v>0.7</v>
      </c>
      <c r="O44" s="138">
        <f>'MainStation-OBS'!BD44</f>
        <v>0.62</v>
      </c>
      <c r="P44" s="138">
        <f>'MainStation-OBS'!BF44</f>
        <v>0.68</v>
      </c>
      <c r="Q44" s="138">
        <f>'MainStation-OBS'!BH44</f>
        <v>0.68</v>
      </c>
      <c r="R44" s="138">
        <f>'MainStation-OBS'!BJ44</f>
        <v>0.72</v>
      </c>
      <c r="S44" s="138">
        <f>'MainStation-OBS'!BL44</f>
        <v>0.68</v>
      </c>
      <c r="T44" s="138">
        <f>'MainStation-OBS'!BN44</f>
        <v>0.65</v>
      </c>
      <c r="U44" s="138">
        <f>'MainStation-OBS'!BP44</f>
        <v>0.9</v>
      </c>
      <c r="V44" s="138">
        <f>'MainStation-OBS'!BR44</f>
        <v>1.08</v>
      </c>
      <c r="W44" s="138">
        <f>'MainStation-OBS'!BT44</f>
        <v>0</v>
      </c>
    </row>
    <row r="45" spans="1:23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'MainStation-OBS'!AI45</f>
        <v>0</v>
      </c>
      <c r="F45">
        <f>'MainStation-OBS'!AL45</f>
        <v>0</v>
      </c>
      <c r="G45">
        <f>'MainStation-OBS'!AN45</f>
        <v>0</v>
      </c>
      <c r="H45">
        <f>'MainStation-OBS'!AP45</f>
        <v>0</v>
      </c>
      <c r="I45">
        <f>'MainStation-OBS'!AR45</f>
        <v>0</v>
      </c>
      <c r="J45">
        <f>'MainStation-OBS'!AT45</f>
        <v>0</v>
      </c>
      <c r="K45">
        <f>'MainStation-OBS'!AV45</f>
        <v>0</v>
      </c>
      <c r="L45">
        <f>'MainStation-OBS'!AX45</f>
        <v>0</v>
      </c>
      <c r="M45">
        <f>'MainStation-OBS'!AZ45</f>
        <v>0</v>
      </c>
      <c r="N45" s="138">
        <f>'MainStation-OBS'!BB45</f>
        <v>0</v>
      </c>
      <c r="O45" s="138">
        <f>'MainStation-OBS'!BD45</f>
        <v>0</v>
      </c>
      <c r="P45" s="138">
        <f>'MainStation-OBS'!BF45</f>
        <v>0</v>
      </c>
      <c r="Q45" s="138">
        <f>'MainStation-OBS'!BH45</f>
        <v>0</v>
      </c>
      <c r="R45" s="138">
        <f>'MainStation-OBS'!BJ45</f>
        <v>0</v>
      </c>
      <c r="S45" s="138">
        <f>'MainStation-OBS'!BL45</f>
        <v>0</v>
      </c>
      <c r="T45" s="138">
        <f>'MainStation-OBS'!BN45</f>
        <v>0</v>
      </c>
      <c r="U45" s="138">
        <f>'MainStation-OBS'!BP45</f>
        <v>0</v>
      </c>
      <c r="V45" s="138">
        <f>'MainStation-OBS'!BR45</f>
        <v>0</v>
      </c>
      <c r="W45" s="138">
        <f>'MainStation-OBS'!BT45</f>
        <v>0</v>
      </c>
    </row>
    <row r="46" spans="1:23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'MainStation-OBS'!AI46</f>
        <v>0</v>
      </c>
      <c r="F46">
        <f>'MainStation-OBS'!AL46</f>
        <v>0.2</v>
      </c>
      <c r="G46">
        <f>'MainStation-OBS'!AN46</f>
        <v>0.27</v>
      </c>
      <c r="H46">
        <f>'MainStation-OBS'!AP46</f>
        <v>0.37</v>
      </c>
      <c r="I46">
        <f>'MainStation-OBS'!AR46</f>
        <v>0.54</v>
      </c>
      <c r="J46">
        <f>'MainStation-OBS'!AT46</f>
        <v>0.66</v>
      </c>
      <c r="K46">
        <f>'MainStation-OBS'!AV46</f>
        <v>0.75</v>
      </c>
      <c r="L46">
        <f>'MainStation-OBS'!AX46</f>
        <v>0.79</v>
      </c>
      <c r="M46">
        <f>'MainStation-OBS'!AZ46</f>
        <v>0.84</v>
      </c>
      <c r="N46" s="138">
        <f>'MainStation-OBS'!BB46</f>
        <v>0.85</v>
      </c>
      <c r="O46" s="138">
        <f>'MainStation-OBS'!BD46</f>
        <v>0.87</v>
      </c>
      <c r="P46" s="138">
        <f>'MainStation-OBS'!BF46</f>
        <v>0.74</v>
      </c>
      <c r="Q46" s="138">
        <f>'MainStation-OBS'!BH46</f>
        <v>0.86</v>
      </c>
      <c r="R46" s="138">
        <f>'MainStation-OBS'!BJ46</f>
        <v>0.84</v>
      </c>
      <c r="S46" s="138">
        <f>'MainStation-OBS'!BL46</f>
        <v>0.74</v>
      </c>
      <c r="T46" s="138">
        <f>'MainStation-OBS'!BN46</f>
        <v>0.49</v>
      </c>
      <c r="U46" s="138">
        <f>'MainStation-OBS'!BP46</f>
        <v>0.2</v>
      </c>
      <c r="V46" s="138">
        <f>'MainStation-OBS'!BR46</f>
        <v>0.1</v>
      </c>
      <c r="W46" s="138">
        <f>'MainStation-OBS'!BT46</f>
        <v>0</v>
      </c>
    </row>
    <row r="47" spans="1:23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'MainStation-OBS'!AI47</f>
        <v>0</v>
      </c>
      <c r="F47">
        <f>'MainStation-OBS'!AL47</f>
        <v>0</v>
      </c>
      <c r="G47">
        <f>'MainStation-OBS'!AN47</f>
        <v>0</v>
      </c>
      <c r="H47">
        <f>'MainStation-OBS'!AP47</f>
        <v>0</v>
      </c>
      <c r="I47">
        <f>'MainStation-OBS'!AR47</f>
        <v>0</v>
      </c>
      <c r="J47">
        <f>'MainStation-OBS'!AT47</f>
        <v>0</v>
      </c>
      <c r="K47">
        <f>'MainStation-OBS'!AV47</f>
        <v>0</v>
      </c>
      <c r="L47">
        <f>'MainStation-OBS'!AX47</f>
        <v>0</v>
      </c>
      <c r="M47">
        <f>'MainStation-OBS'!AZ47</f>
        <v>0</v>
      </c>
      <c r="N47" s="138">
        <f>'MainStation-OBS'!BB47</f>
        <v>0</v>
      </c>
      <c r="O47" s="138">
        <f>'MainStation-OBS'!BD47</f>
        <v>0</v>
      </c>
      <c r="P47" s="138">
        <f>'MainStation-OBS'!BF47</f>
        <v>0</v>
      </c>
      <c r="Q47" s="138">
        <f>'MainStation-OBS'!BH47</f>
        <v>0</v>
      </c>
      <c r="R47" s="138">
        <f>'MainStation-OBS'!BJ47</f>
        <v>0</v>
      </c>
      <c r="S47" s="138">
        <f>'MainStation-OBS'!BL47</f>
        <v>0</v>
      </c>
      <c r="T47" s="138">
        <f>'MainStation-OBS'!BN47</f>
        <v>0</v>
      </c>
      <c r="U47" s="138">
        <f>'MainStation-OBS'!BP47</f>
        <v>0</v>
      </c>
      <c r="V47" s="138">
        <f>'MainStation-OBS'!BR47</f>
        <v>0</v>
      </c>
      <c r="W47" s="138">
        <f>'MainStation-OBS'!BT47</f>
        <v>0</v>
      </c>
    </row>
    <row r="48" spans="1:23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'MainStation-OBS'!AI48</f>
        <v>0</v>
      </c>
      <c r="F48">
        <f>'MainStation-OBS'!AL48</f>
        <v>0</v>
      </c>
      <c r="G48">
        <f>'MainStation-OBS'!AN48</f>
        <v>0</v>
      </c>
      <c r="H48">
        <f>'MainStation-OBS'!AP48</f>
        <v>0</v>
      </c>
      <c r="I48">
        <f>'MainStation-OBS'!AR48</f>
        <v>0</v>
      </c>
      <c r="J48">
        <f>'MainStation-OBS'!AT48</f>
        <v>0</v>
      </c>
      <c r="K48">
        <f>'MainStation-OBS'!AV48</f>
        <v>0</v>
      </c>
      <c r="L48">
        <f>'MainStation-OBS'!AX48</f>
        <v>0</v>
      </c>
      <c r="M48">
        <f>'MainStation-OBS'!AZ48</f>
        <v>0</v>
      </c>
      <c r="N48" s="138">
        <f>'MainStation-OBS'!BB48</f>
        <v>0</v>
      </c>
      <c r="O48" s="138">
        <f>'MainStation-OBS'!BD48</f>
        <v>0</v>
      </c>
      <c r="P48" s="138">
        <f>'MainStation-OBS'!BF48</f>
        <v>0</v>
      </c>
      <c r="Q48" s="138">
        <f>'MainStation-OBS'!BH48</f>
        <v>0</v>
      </c>
      <c r="R48" s="138">
        <f>'MainStation-OBS'!BJ48</f>
        <v>0</v>
      </c>
      <c r="S48" s="138">
        <f>'MainStation-OBS'!BL48</f>
        <v>0</v>
      </c>
      <c r="T48" s="138">
        <f>'MainStation-OBS'!BN48</f>
        <v>0</v>
      </c>
      <c r="U48" s="138">
        <f>'MainStation-OBS'!BP48</f>
        <v>0</v>
      </c>
      <c r="V48" s="138">
        <f>'MainStation-OBS'!BR48</f>
        <v>0</v>
      </c>
      <c r="W48" s="138">
        <f>'MainStation-OBS'!BT48</f>
        <v>0</v>
      </c>
    </row>
    <row r="49" spans="1:23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'MainStation-OBS'!AI49</f>
        <v>0</v>
      </c>
      <c r="F49">
        <f>'MainStation-OBS'!AL49</f>
        <v>0</v>
      </c>
      <c r="G49">
        <f>'MainStation-OBS'!AN49</f>
        <v>2.31</v>
      </c>
      <c r="H49">
        <f>'MainStation-OBS'!AP49</f>
        <v>2.29</v>
      </c>
      <c r="I49">
        <f>'MainStation-OBS'!AR49</f>
        <v>2.16</v>
      </c>
      <c r="J49">
        <f>'MainStation-OBS'!AT49</f>
        <v>2.2000000000000002</v>
      </c>
      <c r="K49">
        <f>'MainStation-OBS'!AV49</f>
        <v>2.19</v>
      </c>
      <c r="L49">
        <f>'MainStation-OBS'!AX49</f>
        <v>2.25</v>
      </c>
      <c r="M49">
        <f>'MainStation-OBS'!AZ49</f>
        <v>0</v>
      </c>
      <c r="N49" s="138">
        <f>'MainStation-OBS'!BB49</f>
        <v>0</v>
      </c>
      <c r="O49" s="138">
        <f>'MainStation-OBS'!BD49</f>
        <v>0</v>
      </c>
      <c r="P49" s="138">
        <f>'MainStation-OBS'!BF49</f>
        <v>0</v>
      </c>
      <c r="Q49" s="138">
        <f>'MainStation-OBS'!BH49</f>
        <v>0</v>
      </c>
      <c r="R49" s="138">
        <f>'MainStation-OBS'!BJ49</f>
        <v>0</v>
      </c>
      <c r="S49" s="138">
        <f>'MainStation-OBS'!BL49</f>
        <v>0</v>
      </c>
      <c r="T49" s="138">
        <f>'MainStation-OBS'!BN49</f>
        <v>0</v>
      </c>
      <c r="U49" s="138">
        <f>'MainStation-OBS'!BP49</f>
        <v>0</v>
      </c>
      <c r="V49" s="138">
        <f>'MainStation-OBS'!BR49</f>
        <v>0</v>
      </c>
      <c r="W49" s="138">
        <f>'MainStation-OBS'!BT49</f>
        <v>0</v>
      </c>
    </row>
    <row r="50" spans="1:23">
      <c r="A50" t="str">
        <f>'MainStation-OBS'!A50</f>
        <v>W02</v>
      </c>
      <c r="B50" t="str">
        <f>'MainStation-OBS'!B50</f>
        <v>W14inside</v>
      </c>
      <c r="C50" t="str">
        <f>'MainStation-OBS'!C50</f>
        <v>ทางรถไฟสายใต้ ในกทม.</v>
      </c>
      <c r="D50">
        <v>48</v>
      </c>
      <c r="E50">
        <f>'MainStation-OBS'!AI50</f>
        <v>0</v>
      </c>
      <c r="F50">
        <f>'MainStation-OBS'!AL50</f>
        <v>0</v>
      </c>
      <c r="G50">
        <f>'MainStation-OBS'!AN50</f>
        <v>0</v>
      </c>
      <c r="H50">
        <f>'MainStation-OBS'!AP50</f>
        <v>2.6799999999999997</v>
      </c>
      <c r="I50">
        <f>'MainStation-OBS'!AR50</f>
        <v>2.6799999999999997</v>
      </c>
      <c r="K50">
        <f>'MainStation-OBS'!AV50</f>
        <v>2.6799999999999997</v>
      </c>
      <c r="L50">
        <f>'MainStation-OBS'!AX50</f>
        <v>2.6799999999999997</v>
      </c>
      <c r="M50">
        <f>'MainStation-OBS'!AZ50</f>
        <v>2.6799999999999997</v>
      </c>
      <c r="N50" s="138">
        <f>'MainStation-OBS'!BB50</f>
        <v>2.6799999999999997</v>
      </c>
      <c r="O50" s="138">
        <f>'MainStation-OBS'!BD50</f>
        <v>2.6799999999999997</v>
      </c>
      <c r="P50" s="138">
        <f>'MainStation-OBS'!BF50</f>
        <v>2.6799999999999997</v>
      </c>
      <c r="Q50" s="138">
        <f>'MainStation-OBS'!BH50</f>
        <v>2.5299999999999998</v>
      </c>
      <c r="R50" s="138">
        <f>'MainStation-OBS'!BJ50</f>
        <v>2.38</v>
      </c>
      <c r="S50" s="138">
        <f>'MainStation-OBS'!BL50</f>
        <v>2.23</v>
      </c>
      <c r="T50" s="138">
        <f>'MainStation-OBS'!BN50</f>
        <v>2.23</v>
      </c>
      <c r="U50" s="138">
        <f>'MainStation-OBS'!BP50</f>
        <v>2.2799999999999998</v>
      </c>
      <c r="V50" s="138">
        <f>'MainStation-OBS'!BR50</f>
        <v>2.2799999999999998</v>
      </c>
      <c r="W50" s="138">
        <f>'MainStation-OBS'!BT50</f>
        <v>0</v>
      </c>
    </row>
    <row r="51" spans="1:23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'MainStation-OBS'!AI51</f>
        <v>0</v>
      </c>
      <c r="F51">
        <f>'MainStation-OBS'!AL51</f>
        <v>0</v>
      </c>
      <c r="G51">
        <f>'MainStation-OBS'!AN51</f>
        <v>0</v>
      </c>
      <c r="H51">
        <f>'MainStation-OBS'!AP51</f>
        <v>0</v>
      </c>
      <c r="I51">
        <f>'MainStation-OBS'!AR51</f>
        <v>1.3</v>
      </c>
      <c r="J51">
        <f>'MainStation-OBS'!AT51</f>
        <v>1.53</v>
      </c>
      <c r="K51">
        <f>'MainStation-OBS'!AV51</f>
        <v>1.57</v>
      </c>
      <c r="L51">
        <f>'MainStation-OBS'!AX51</f>
        <v>0</v>
      </c>
      <c r="M51">
        <f>'MainStation-OBS'!AZ51</f>
        <v>0</v>
      </c>
      <c r="N51" s="138">
        <f>'MainStation-OBS'!BB51</f>
        <v>0</v>
      </c>
      <c r="O51" s="138">
        <f>'MainStation-OBS'!BD51</f>
        <v>0</v>
      </c>
      <c r="P51" s="138">
        <f>'MainStation-OBS'!BF51</f>
        <v>0</v>
      </c>
      <c r="Q51" s="138">
        <f>'MainStation-OBS'!BH51</f>
        <v>0</v>
      </c>
      <c r="R51" s="138">
        <f>'MainStation-OBS'!BJ51</f>
        <v>0</v>
      </c>
      <c r="S51" s="138">
        <f>'MainStation-OBS'!BL51</f>
        <v>0</v>
      </c>
      <c r="T51" s="138">
        <f>'MainStation-OBS'!BN51</f>
        <v>0</v>
      </c>
      <c r="U51" s="138">
        <f>'MainStation-OBS'!BP51</f>
        <v>0</v>
      </c>
      <c r="V51" s="138">
        <f>'MainStation-OBS'!BR51</f>
        <v>0</v>
      </c>
      <c r="W51" s="138">
        <f>'MainStation-OBS'!BT51</f>
        <v>0</v>
      </c>
    </row>
    <row r="52" spans="1:23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'MainStation-OBS'!AI52</f>
        <v>0</v>
      </c>
      <c r="F52">
        <f>'MainStation-OBS'!AL52</f>
        <v>0</v>
      </c>
      <c r="G52">
        <f>'MainStation-OBS'!AN52</f>
        <v>0</v>
      </c>
      <c r="H52">
        <f>'MainStation-OBS'!AP52</f>
        <v>0</v>
      </c>
      <c r="I52">
        <f>'MainStation-OBS'!AR52</f>
        <v>0</v>
      </c>
      <c r="K52">
        <f>'MainStation-OBS'!AV52</f>
        <v>0</v>
      </c>
      <c r="L52">
        <f>'MainStation-OBS'!AX52</f>
        <v>0</v>
      </c>
      <c r="M52">
        <f>'MainStation-OBS'!AZ52</f>
        <v>0</v>
      </c>
      <c r="N52" s="138">
        <f>'MainStation-OBS'!BB52</f>
        <v>0</v>
      </c>
      <c r="O52" s="138">
        <f>'MainStation-OBS'!BD52</f>
        <v>0</v>
      </c>
      <c r="P52" s="138">
        <f>'MainStation-OBS'!BF52</f>
        <v>0</v>
      </c>
      <c r="Q52" s="138">
        <f>'MainStation-OBS'!BH52</f>
        <v>0</v>
      </c>
      <c r="R52" s="138">
        <f>'MainStation-OBS'!BJ52</f>
        <v>0</v>
      </c>
      <c r="S52" s="138">
        <f>'MainStation-OBS'!BL52</f>
        <v>0</v>
      </c>
      <c r="T52" s="138">
        <f>'MainStation-OBS'!BN52</f>
        <v>0</v>
      </c>
      <c r="U52" s="138">
        <f>'MainStation-OBS'!BP52</f>
        <v>0</v>
      </c>
      <c r="V52" s="138">
        <f>'MainStation-OBS'!BR52</f>
        <v>0</v>
      </c>
      <c r="W52" s="138">
        <f>'MainStation-OBS'!BT52</f>
        <v>0</v>
      </c>
    </row>
    <row r="53" spans="1:23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'MainStation-OBS'!AI53</f>
        <v>0</v>
      </c>
      <c r="F53">
        <f>'MainStation-OBS'!AL53</f>
        <v>0</v>
      </c>
      <c r="G53">
        <f>'MainStation-OBS'!AN53</f>
        <v>0</v>
      </c>
      <c r="H53">
        <f>'MainStation-OBS'!AP53</f>
        <v>0</v>
      </c>
      <c r="I53">
        <f>'MainStation-OBS'!AR53</f>
        <v>0</v>
      </c>
      <c r="K53">
        <f>'MainStation-OBS'!AV53</f>
        <v>0.43</v>
      </c>
      <c r="L53">
        <f>'MainStation-OBS'!AX53</f>
        <v>0.5</v>
      </c>
      <c r="M53">
        <f>'MainStation-OBS'!AZ53</f>
        <v>0.51</v>
      </c>
      <c r="N53" s="138">
        <f>'MainStation-OBS'!BB53</f>
        <v>0.53</v>
      </c>
      <c r="O53" s="138">
        <f>'MainStation-OBS'!BD53</f>
        <v>0.52</v>
      </c>
      <c r="P53" s="138">
        <f>'MainStation-OBS'!BF53</f>
        <v>0</v>
      </c>
      <c r="Q53" s="138">
        <f>'MainStation-OBS'!BH53</f>
        <v>0</v>
      </c>
      <c r="R53" s="138">
        <f>'MainStation-OBS'!BJ53</f>
        <v>0</v>
      </c>
      <c r="S53" s="138">
        <f>'MainStation-OBS'!BL53</f>
        <v>0</v>
      </c>
      <c r="T53" s="138">
        <f>'MainStation-OBS'!BN53</f>
        <v>0</v>
      </c>
      <c r="U53" s="138">
        <f>'MainStation-OBS'!BP53</f>
        <v>0</v>
      </c>
      <c r="V53" s="138">
        <f>'MainStation-OBS'!BR53</f>
        <v>0</v>
      </c>
      <c r="W53" s="138">
        <f>'MainStation-OBS'!BT53</f>
        <v>0</v>
      </c>
    </row>
    <row r="54" spans="1:23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'MainStation-OBS'!AI54</f>
        <v>0</v>
      </c>
      <c r="F54">
        <f>'MainStation-OBS'!AL54</f>
        <v>0.5</v>
      </c>
      <c r="G54">
        <f>'MainStation-OBS'!AN54</f>
        <v>0.82</v>
      </c>
      <c r="H54">
        <f>'MainStation-OBS'!AP54</f>
        <v>0.9</v>
      </c>
      <c r="I54">
        <f>'MainStation-OBS'!AR54</f>
        <v>0.45</v>
      </c>
      <c r="J54">
        <f>'MainStation-OBS'!AT54</f>
        <v>0.6</v>
      </c>
      <c r="K54">
        <f>'MainStation-OBS'!AV54</f>
        <v>0.68</v>
      </c>
      <c r="L54">
        <f>'MainStation-OBS'!AX54</f>
        <v>0.72</v>
      </c>
      <c r="M54">
        <f>'MainStation-OBS'!AZ54</f>
        <v>0.78</v>
      </c>
      <c r="N54" s="138">
        <f>'MainStation-OBS'!BB54</f>
        <v>0.86</v>
      </c>
      <c r="O54" s="138">
        <f>'MainStation-OBS'!BD54</f>
        <v>0.8</v>
      </c>
      <c r="P54" s="138">
        <f>'MainStation-OBS'!BF54</f>
        <v>0.87</v>
      </c>
      <c r="Q54" s="138">
        <f>'MainStation-OBS'!BH54</f>
        <v>0.87</v>
      </c>
      <c r="R54" s="138">
        <f>'MainStation-OBS'!BJ54</f>
        <v>0.9</v>
      </c>
      <c r="S54" s="138">
        <f>'MainStation-OBS'!BL54</f>
        <v>0.82</v>
      </c>
      <c r="T54" s="138">
        <f>'MainStation-OBS'!BN54</f>
        <v>0.8</v>
      </c>
      <c r="U54" s="138">
        <f>'MainStation-OBS'!BP54</f>
        <v>0</v>
      </c>
      <c r="V54" s="138">
        <f>'MainStation-OBS'!BR54</f>
        <v>0</v>
      </c>
      <c r="W54" s="138">
        <f>'MainStation-OBS'!BT54</f>
        <v>0</v>
      </c>
    </row>
    <row r="55" spans="1:23">
      <c r="A55" t="str">
        <f>'MainStation-OBS'!A55</f>
        <v>W01</v>
      </c>
      <c r="B55" t="str">
        <f>'MainStation-OBS'!B55</f>
        <v>W1outside</v>
      </c>
      <c r="C55" t="str">
        <f>'MainStation-OBS'!C55</f>
        <v>ค.ทวีวัฒนา ศาลาธรรมสพน์ นอกกทม.</v>
      </c>
      <c r="D55">
        <v>53</v>
      </c>
      <c r="E55">
        <f>'MainStation-OBS'!AI55</f>
        <v>2.63</v>
      </c>
      <c r="F55">
        <f>'MainStation-OBS'!AL55</f>
        <v>2.83</v>
      </c>
      <c r="G55">
        <f>'MainStation-OBS'!AN55</f>
        <v>2.82</v>
      </c>
      <c r="H55">
        <f>'MainStation-OBS'!AP55</f>
        <v>2.83</v>
      </c>
      <c r="I55">
        <f>'MainStation-OBS'!AR55</f>
        <v>2.82</v>
      </c>
      <c r="J55">
        <f>'MainStation-OBS'!AT55</f>
        <v>2.81</v>
      </c>
      <c r="K55">
        <f>'MainStation-OBS'!AV55</f>
        <v>2.79</v>
      </c>
      <c r="L55">
        <f>'MainStation-OBS'!AX55</f>
        <v>2.79</v>
      </c>
      <c r="M55">
        <f>'MainStation-OBS'!AZ55</f>
        <v>2.79</v>
      </c>
      <c r="N55" s="138">
        <f>'MainStation-OBS'!BB55</f>
        <v>2.81</v>
      </c>
      <c r="O55" s="138">
        <f>'MainStation-OBS'!BD55</f>
        <v>2.79</v>
      </c>
      <c r="P55" s="138">
        <f>'MainStation-OBS'!BF55</f>
        <v>2.79</v>
      </c>
      <c r="Q55" s="138">
        <f>'MainStation-OBS'!BH55</f>
        <v>2.78</v>
      </c>
      <c r="R55" s="138">
        <f>'MainStation-OBS'!BJ55</f>
        <v>2.77</v>
      </c>
      <c r="S55" s="138">
        <f>'MainStation-OBS'!BL55</f>
        <v>2.74</v>
      </c>
      <c r="T55" s="138">
        <f>'MainStation-OBS'!BN55</f>
        <v>2.62</v>
      </c>
      <c r="U55" s="138">
        <f>'MainStation-OBS'!BP55</f>
        <v>2.48</v>
      </c>
      <c r="V55" s="138">
        <f>'MainStation-OBS'!BR55</f>
        <v>2.3199999999999998</v>
      </c>
      <c r="W55" s="138">
        <f>'MainStation-OBS'!BT55</f>
        <v>0</v>
      </c>
    </row>
    <row r="56" spans="1:23">
      <c r="A56" t="str">
        <f>'MainStation-OBS'!A56</f>
        <v>W02</v>
      </c>
      <c r="B56" t="str">
        <f>'MainStation-OBS'!B56</f>
        <v>W14outside</v>
      </c>
      <c r="C56" t="str">
        <f>'MainStation-OBS'!C56</f>
        <v>ทางรถไฟสายใต้ นอกกทม.</v>
      </c>
      <c r="D56">
        <v>54</v>
      </c>
      <c r="E56">
        <f>'MainStation-OBS'!AI56</f>
        <v>0</v>
      </c>
      <c r="F56">
        <f>'MainStation-OBS'!AL56</f>
        <v>0</v>
      </c>
      <c r="G56">
        <f>'MainStation-OBS'!AN56</f>
        <v>0</v>
      </c>
      <c r="H56">
        <f>'MainStation-OBS'!AP56</f>
        <v>2.6799999999999997</v>
      </c>
      <c r="I56">
        <f>'MainStation-OBS'!AR56</f>
        <v>2.6799999999999997</v>
      </c>
      <c r="J56">
        <f>'MainStation-OBS'!AT56</f>
        <v>2.6799999999999997</v>
      </c>
      <c r="K56">
        <f>'MainStation-OBS'!AV56</f>
        <v>2.6799999999999997</v>
      </c>
      <c r="L56">
        <f>'MainStation-OBS'!AX56</f>
        <v>2.6799999999999997</v>
      </c>
      <c r="M56">
        <f>'MainStation-OBS'!AZ56</f>
        <v>2.6799999999999997</v>
      </c>
      <c r="N56" s="138">
        <f>'MainStation-OBS'!BB56</f>
        <v>2.6799999999999997</v>
      </c>
      <c r="O56" s="138">
        <f>'MainStation-OBS'!BD56</f>
        <v>2.6799999999999997</v>
      </c>
      <c r="P56" s="138">
        <f>'MainStation-OBS'!BF56</f>
        <v>2.6799999999999997</v>
      </c>
      <c r="Q56" s="138">
        <f>'MainStation-OBS'!BH56</f>
        <v>2.5299999999999998</v>
      </c>
      <c r="R56" s="138">
        <f>'MainStation-OBS'!BJ56</f>
        <v>2.38</v>
      </c>
      <c r="S56" s="138">
        <f>'MainStation-OBS'!BL56</f>
        <v>2.23</v>
      </c>
      <c r="T56" s="138">
        <f>'MainStation-OBS'!BN56</f>
        <v>2.23</v>
      </c>
      <c r="U56" s="138">
        <f>'MainStation-OBS'!BP56</f>
        <v>2.2799999999999998</v>
      </c>
      <c r="V56" s="138">
        <f>'MainStation-OBS'!BR56</f>
        <v>2.2799999999999998</v>
      </c>
      <c r="W56" s="138">
        <f>'MainStation-OBS'!BT56</f>
        <v>0</v>
      </c>
    </row>
    <row r="57" spans="1:23">
      <c r="S57" s="138"/>
      <c r="T57" s="138"/>
      <c r="U57" s="138"/>
      <c r="V57" s="138"/>
    </row>
    <row r="58" spans="1:23">
      <c r="E58">
        <v>1</v>
      </c>
      <c r="F58">
        <v>2</v>
      </c>
      <c r="G58">
        <v>3</v>
      </c>
      <c r="H58">
        <v>4</v>
      </c>
      <c r="I58">
        <v>5</v>
      </c>
      <c r="J58">
        <v>7</v>
      </c>
      <c r="K58">
        <v>8</v>
      </c>
      <c r="L58">
        <v>9</v>
      </c>
      <c r="M58">
        <v>10</v>
      </c>
      <c r="N58">
        <v>11</v>
      </c>
      <c r="O58">
        <v>12</v>
      </c>
      <c r="P58">
        <v>13</v>
      </c>
      <c r="Q58">
        <v>14</v>
      </c>
      <c r="R58">
        <v>15</v>
      </c>
      <c r="S58">
        <v>18</v>
      </c>
      <c r="T58">
        <v>22</v>
      </c>
      <c r="U58">
        <v>26</v>
      </c>
      <c r="V58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F53" sqref="A1:F53"/>
    </sheetView>
  </sheetViews>
  <sheetFormatPr defaultColWidth="9.140625" defaultRowHeight="23.25"/>
  <cols>
    <col min="1" max="1" width="4.85546875" customWidth="1"/>
    <col min="2" max="2" width="20.28515625" style="146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42" t="s">
        <v>211</v>
      </c>
      <c r="B1" s="144" t="s">
        <v>97</v>
      </c>
      <c r="C1" s="142" t="s">
        <v>208</v>
      </c>
      <c r="D1" s="142" t="s">
        <v>200</v>
      </c>
      <c r="E1" s="142" t="s">
        <v>201</v>
      </c>
      <c r="F1" s="142" t="s">
        <v>235</v>
      </c>
      <c r="G1" s="154" t="s">
        <v>277</v>
      </c>
    </row>
    <row r="2" spans="1:8">
      <c r="A2" s="266" t="str">
        <f>IF('MainStation-OBS'!B2 = "","",'MainStation-OBS'!B2)</f>
        <v>ด้านเหนือ</v>
      </c>
      <c r="B2" s="266"/>
      <c r="C2" s="153"/>
      <c r="D2" s="153"/>
      <c r="E2" s="153"/>
      <c r="F2" s="153"/>
    </row>
    <row r="3" spans="1:8">
      <c r="A3" s="143" t="str">
        <f>IF('MainStation-OBS'!B3 = "","",'MainStation-OBS'!B3)</f>
        <v>N1</v>
      </c>
      <c r="B3" s="145" t="str">
        <f>IF('MainStation-OBS'!C3 = "","",'MainStation-OBS'!C3)</f>
        <v>บางบัว ถ.พหลโยธิน</v>
      </c>
      <c r="C3" s="143" t="str">
        <f>IFERROR(INDEX('MainStation-OBS'!$B$58:$G$63,IF('MainStation-OBS'!G3="","",'MainStation-OBS'!G3),1),"")</f>
        <v>ปกติ</v>
      </c>
      <c r="D3" s="143" t="str">
        <f>IFERROR(INDEX('MainStation-OBS'!$B$58:$G$63,IF('MainStation-OBS'!H3="","",'MainStation-OBS'!H3),2),"")</f>
        <v/>
      </c>
      <c r="E3" s="143" t="str">
        <f>IFERROR(INDEX('MainStation-OBS'!$B$58:$G$63,IF('MainStation-OBS'!I3="","",'MainStation-OBS'!I3),3),"")</f>
        <v/>
      </c>
      <c r="F3" s="143">
        <f>IF('MainStation-OBS'!N3 = "","",'MainStation-OBS'!N3)</f>
        <v>-4.4999999999999982</v>
      </c>
      <c r="G3" s="143">
        <f>IF('MainStation-OBS'!U3 = "","",'MainStation-OBS'!U3)</f>
        <v>0</v>
      </c>
      <c r="H3" s="136"/>
    </row>
    <row r="4" spans="1:8">
      <c r="A4" s="143" t="str">
        <f>IF('MainStation-OBS'!B4 = "","",'MainStation-OBS'!B4)</f>
        <v>N2</v>
      </c>
      <c r="B4" s="145" t="str">
        <f>IF('MainStation-OBS'!C4 = "","",'MainStation-OBS'!C4)</f>
        <v>ค.บางซื่อ﻿﻿</v>
      </c>
      <c r="C4" s="143" t="str">
        <f>IFERROR(INDEX('MainStation-OBS'!$B$58:$G$63,IF('MainStation-OBS'!G4="","",'MainStation-OBS'!G4),1),"")</f>
        <v>ปกติ</v>
      </c>
      <c r="D4" s="143" t="str">
        <f>IFERROR(INDEX('MainStation-OBS'!$B$58:$G$63,IF('MainStation-OBS'!H4="","",'MainStation-OBS'!H4),2),"")</f>
        <v/>
      </c>
      <c r="E4" s="143" t="str">
        <f>IFERROR(INDEX('MainStation-OBS'!$B$58:$G$63,IF('MainStation-OBS'!I4="","",'MainStation-OBS'!I4),3),"")</f>
        <v/>
      </c>
      <c r="F4" s="143">
        <f>IF('MainStation-OBS'!N4 = "","",'MainStation-OBS'!N4)</f>
        <v>-5.0000000000000018</v>
      </c>
      <c r="G4" s="143">
        <f>IF('MainStation-OBS'!U4 = "","",'MainStation-OBS'!U4)</f>
        <v>0</v>
      </c>
      <c r="H4" s="136"/>
    </row>
    <row r="5" spans="1:8">
      <c r="A5" s="143" t="str">
        <f>IF('MainStation-OBS'!B5 = "","",'MainStation-OBS'!B5)</f>
        <v>N3</v>
      </c>
      <c r="B5" s="145" t="str">
        <f>IF('MainStation-OBS'!C5 = "","",'MainStation-OBS'!C5)</f>
        <v>ค.ลาดพร้าว﻿ โชคชัย 4</v>
      </c>
      <c r="C5" s="143" t="str">
        <f>IFERROR(INDEX('MainStation-OBS'!$B$58:$G$63,IF('MainStation-OBS'!G5="","",'MainStation-OBS'!G5),1),"")</f>
        <v>เริ่มเสี่ยง</v>
      </c>
      <c r="D5" s="143" t="str">
        <f>IFERROR(INDEX('MainStation-OBS'!$B$58:$G$63,IF('MainStation-OBS'!H5="","",'MainStation-OBS'!H5),2),"")</f>
        <v/>
      </c>
      <c r="E5" s="143" t="str">
        <f>IFERROR(INDEX('MainStation-OBS'!$B$58:$G$63,IF('MainStation-OBS'!I5="","",'MainStation-OBS'!I5),3),"")</f>
        <v/>
      </c>
      <c r="F5" s="143">
        <f>IF('MainStation-OBS'!N5 = "","",'MainStation-OBS'!N5)</f>
        <v>-3.2499999999999996</v>
      </c>
      <c r="G5" s="143">
        <f>IF('MainStation-OBS'!U5 = "","",'MainStation-OBS'!U5)</f>
        <v>1</v>
      </c>
      <c r="H5" s="136"/>
    </row>
    <row r="6" spans="1:8">
      <c r="A6" s="143" t="str">
        <f>IF('MainStation-OBS'!B6 = "","",'MainStation-OBS'!B6)</f>
        <v>N4</v>
      </c>
      <c r="B6" s="145" t="str">
        <f>IF('MainStation-OBS'!C6 = "","",'MainStation-OBS'!C6)</f>
        <v>ค.สามเสน﻿﻿﻿ / สามเสน</v>
      </c>
      <c r="C6" s="143" t="str">
        <f>IFERROR(INDEX('MainStation-OBS'!$B$58:$G$63,IF('MainStation-OBS'!G6="","",'MainStation-OBS'!G6),1),"")</f>
        <v>ปกติ</v>
      </c>
      <c r="D6" s="143" t="str">
        <f>IFERROR(INDEX('MainStation-OBS'!$B$58:$G$63,IF('MainStation-OBS'!H6="","",'MainStation-OBS'!H6),2),"")</f>
        <v/>
      </c>
      <c r="E6" s="143" t="str">
        <f>IFERROR(INDEX('MainStation-OBS'!$B$58:$G$63,IF('MainStation-OBS'!I6="","",'MainStation-OBS'!I6),3),"")</f>
        <v>เล็กน้อย</v>
      </c>
      <c r="F6" s="143">
        <f>IF('MainStation-OBS'!N6 = "","",'MainStation-OBS'!N6)</f>
        <v>0</v>
      </c>
      <c r="G6" s="143">
        <f>IF('MainStation-OBS'!U6 = "","",'MainStation-OBS'!U6)</f>
        <v>0</v>
      </c>
      <c r="H6" s="136"/>
    </row>
    <row r="7" spans="1:8" ht="46.5">
      <c r="A7" s="143" t="str">
        <f>IF('MainStation-OBS'!B7 = "","",'MainStation-OBS'!B7)</f>
        <v>N5</v>
      </c>
      <c r="B7" s="145" t="str">
        <f>IF('MainStation-OBS'!C7 = "","",'MainStation-OBS'!C7)</f>
        <v>ค.เจ้าคุณสิงห์ วังทองหลาง</v>
      </c>
      <c r="C7" s="143" t="str">
        <f>IFERROR(INDEX('MainStation-OBS'!$B$58:$G$63,IF('MainStation-OBS'!G7="","",'MainStation-OBS'!G7),1),"")</f>
        <v>ปกติ</v>
      </c>
      <c r="D7" s="143" t="str">
        <f>IFERROR(INDEX('MainStation-OBS'!$B$58:$G$63,IF('MainStation-OBS'!H7="","",'MainStation-OBS'!H7),2),"")</f>
        <v/>
      </c>
      <c r="E7" s="143" t="str">
        <f>IFERROR(INDEX('MainStation-OBS'!$B$58:$G$63,IF('MainStation-OBS'!I7="","",'MainStation-OBS'!I7),3),"")</f>
        <v>น้อย</v>
      </c>
      <c r="F7" s="143">
        <f>IF('MainStation-OBS'!N7 = "","",'MainStation-OBS'!N7)</f>
        <v>3</v>
      </c>
      <c r="G7" s="143">
        <f>IF('MainStation-OBS'!U7 = "","",'MainStation-OBS'!U7)</f>
        <v>0</v>
      </c>
      <c r="H7" s="141"/>
    </row>
    <row r="8" spans="1:8">
      <c r="A8" s="143" t="str">
        <f>IF('MainStation-OBS'!B8 = "","",'MainStation-OBS'!B8)</f>
        <v>N6</v>
      </c>
      <c r="B8" s="145" t="str">
        <f>IF('MainStation-OBS'!C8 = "","",'MainStation-OBS'!C8)</f>
        <v>บางกะปิ</v>
      </c>
      <c r="C8" s="143" t="str">
        <f>IFERROR(INDEX('MainStation-OBS'!$B$58:$G$63,IF('MainStation-OBS'!G8="","",'MainStation-OBS'!G8),1),"")</f>
        <v>ปกติ</v>
      </c>
      <c r="D8" s="143" t="str">
        <f>IFERROR(INDEX('MainStation-OBS'!$B$58:$G$63,IF('MainStation-OBS'!H8="","",'MainStation-OBS'!H8),2),"")</f>
        <v/>
      </c>
      <c r="E8" s="143" t="str">
        <f>IFERROR(INDEX('MainStation-OBS'!$B$58:$G$63,IF('MainStation-OBS'!I8="","",'MainStation-OBS'!I8),3),"")</f>
        <v/>
      </c>
      <c r="F8" s="143">
        <f>IF('MainStation-OBS'!N8 = "","",'MainStation-OBS'!N8)</f>
        <v>-4.75</v>
      </c>
      <c r="G8" s="143">
        <f>IF('MainStation-OBS'!U8 = "","",'MainStation-OBS'!U8)</f>
        <v>0</v>
      </c>
    </row>
    <row r="9" spans="1:8">
      <c r="A9" s="143" t="str">
        <f>IF('MainStation-OBS'!B9 = "","",'MainStation-OBS'!B9)</f>
        <v>N7</v>
      </c>
      <c r="B9" s="145" t="str">
        <f>IF('MainStation-OBS'!C9 = "","",'MainStation-OBS'!C9)</f>
        <v>อนุเสารวรีย์ชัยสมรภูมิ</v>
      </c>
      <c r="C9" s="143" t="str">
        <f>IFERROR(INDEX('MainStation-OBS'!$B$58:$G$63,IF('MainStation-OBS'!G9="","",'MainStation-OBS'!G9),1),"")</f>
        <v>ปกติ</v>
      </c>
      <c r="D9" s="143" t="str">
        <f>IFERROR(INDEX('MainStation-OBS'!$B$58:$G$63,IF('MainStation-OBS'!H9="","",'MainStation-OBS'!H9),2),"")</f>
        <v/>
      </c>
      <c r="E9" s="143" t="str">
        <f>IFERROR(INDEX('MainStation-OBS'!$B$58:$G$63,IF('MainStation-OBS'!I9="","",'MainStation-OBS'!I9),3),"")</f>
        <v/>
      </c>
      <c r="F9" s="143">
        <f>IF('MainStation-OBS'!N9 = "","",'MainStation-OBS'!N9)</f>
        <v>-4.75</v>
      </c>
      <c r="G9" s="143">
        <f>IF('MainStation-OBS'!U9 = "","",'MainStation-OBS'!U9)</f>
        <v>0</v>
      </c>
    </row>
    <row r="10" spans="1:8" ht="33" customHeight="1">
      <c r="A10" s="143" t="str">
        <f>IF('MainStation-OBS'!B10 = "","",'MainStation-OBS'!B10)</f>
        <v>N8</v>
      </c>
      <c r="B10" s="145" t="str">
        <f>IF('MainStation-OBS'!C10 = "","",'MainStation-OBS'!C10)</f>
        <v>ค.สอง</v>
      </c>
      <c r="C10" s="143" t="str">
        <f>IFERROR(INDEX('MainStation-OBS'!$B$58:$G$63,IF('MainStation-OBS'!G10="","",'MainStation-OBS'!G10),1),"")</f>
        <v>ล้น</v>
      </c>
      <c r="D10" s="143" t="str">
        <f>IFERROR(INDEX('MainStation-OBS'!$B$58:$G$63,IF('MainStation-OBS'!H10="","",'MainStation-OBS'!H10),2),"")</f>
        <v/>
      </c>
      <c r="E10" s="143" t="str">
        <f>IFERROR(INDEX('MainStation-OBS'!$B$58:$G$63,IF('MainStation-OBS'!I10="","",'MainStation-OBS'!I10),3),"")</f>
        <v/>
      </c>
      <c r="F10" s="143">
        <f>IF('MainStation-OBS'!N10 = "","",'MainStation-OBS'!N10)</f>
        <v>-2.0000000000000018</v>
      </c>
      <c r="G10" s="143">
        <f>IF('MainStation-OBS'!U10 = "","",'MainStation-OBS'!U10)</f>
        <v>0</v>
      </c>
    </row>
    <row r="11" spans="1:8">
      <c r="A11" s="143" t="str">
        <f>IF('MainStation-OBS'!B11 = "","",'MainStation-OBS'!B11)</f>
        <v>N9</v>
      </c>
      <c r="B11" s="145" t="str">
        <f>IF('MainStation-OBS'!C11 = "","",'MainStation-OBS'!C11)</f>
        <v>ค.พระยาสุเรนทร์</v>
      </c>
      <c r="C11" s="143" t="str">
        <f>IFERROR(INDEX('MainStation-OBS'!$B$58:$G$63,IF('MainStation-OBS'!G11="","",'MainStation-OBS'!G11),1),"")</f>
        <v>ล้น</v>
      </c>
      <c r="D11" s="143" t="str">
        <f>IFERROR(INDEX('MainStation-OBS'!$B$58:$G$63,IF('MainStation-OBS'!H11="","",'MainStation-OBS'!H11),2),"")</f>
        <v/>
      </c>
      <c r="E11" s="143" t="str">
        <f>IFERROR(INDEX('MainStation-OBS'!$B$58:$G$63,IF('MainStation-OBS'!I11="","",'MainStation-OBS'!I11),3),"")</f>
        <v/>
      </c>
      <c r="F11" s="143">
        <f>IF('MainStation-OBS'!N11 = "","",'MainStation-OBS'!N11)</f>
        <v>-2.0000000000000018</v>
      </c>
      <c r="G11" s="143">
        <f>IF('MainStation-OBS'!U11 = "","",'MainStation-OBS'!U11)</f>
        <v>0</v>
      </c>
    </row>
    <row r="12" spans="1:8">
      <c r="A12" s="267" t="str">
        <f>IF('MainStation-OBS'!B13 = "","",'MainStation-OBS'!B13)</f>
        <v>ด้านตะวันออก</v>
      </c>
      <c r="B12" s="267"/>
      <c r="C12" s="152"/>
      <c r="D12" s="152"/>
      <c r="E12" s="152"/>
      <c r="F12" s="143" t="str">
        <f>IF('MainStation-OBS'!N13 = "","",'MainStation-OBS'!N13)</f>
        <v/>
      </c>
      <c r="G12" s="143" t="str">
        <f>IF('MainStation-OBS'!U13 = "","",'MainStation-OBS'!U13)</f>
        <v/>
      </c>
    </row>
    <row r="13" spans="1:8">
      <c r="A13" s="143" t="str">
        <f>IF('MainStation-OBS'!B14 = "","",'MainStation-OBS'!B14)</f>
        <v>E1</v>
      </c>
      <c r="B13" s="145" t="str">
        <f>IF('MainStation-OBS'!C14 = "","",'MainStation-OBS'!C14)</f>
        <v xml:space="preserve"> ค.สามวา﻿</v>
      </c>
      <c r="C13" s="143" t="str">
        <f>IFERROR(INDEX('MainStation-OBS'!$B$58:$G$63,IF('MainStation-OBS'!G14="","",'MainStation-OBS'!G14),1),"")</f>
        <v>เสี่ยง</v>
      </c>
      <c r="D13" s="143" t="str">
        <f>IFERROR(INDEX('MainStation-OBS'!$B$58:$G$63,IF('MainStation-OBS'!H14="","",'MainStation-OBS'!H14),2),"")</f>
        <v/>
      </c>
      <c r="E13" s="143" t="str">
        <f>IFERROR(INDEX('MainStation-OBS'!$B$58:$G$63,IF('MainStation-OBS'!I14="","",'MainStation-OBS'!I14),3),"")</f>
        <v/>
      </c>
      <c r="F13" s="143">
        <f>IF('MainStation-OBS'!N14 = "","",'MainStation-OBS'!N14)</f>
        <v>-2.5000000000000022</v>
      </c>
      <c r="G13" s="143">
        <f>IF('MainStation-OBS'!U14 = "","",'MainStation-OBS'!U14)</f>
        <v>1</v>
      </c>
    </row>
    <row r="14" spans="1:8">
      <c r="A14" s="143" t="str">
        <f>IF('MainStation-OBS'!B15 = "","",'MainStation-OBS'!B15)</f>
        <v>E2</v>
      </c>
      <c r="B14" s="145" t="str">
        <f>IF('MainStation-OBS'!C15 = "","",'MainStation-OBS'!C15)</f>
        <v>บางชัน ถ.รามคำแหง﻿﻿</v>
      </c>
      <c r="C14" s="143" t="str">
        <f>IFERROR(INDEX('MainStation-OBS'!$B$58:$G$63,IF('MainStation-OBS'!G15="","",'MainStation-OBS'!G15),1),"")</f>
        <v>เสี่ยงมาก</v>
      </c>
      <c r="D14" s="143" t="str">
        <f>IFERROR(INDEX('MainStation-OBS'!$B$58:$G$63,IF('MainStation-OBS'!H15="","",'MainStation-OBS'!H15),2),"")</f>
        <v/>
      </c>
      <c r="E14" s="143" t="str">
        <f>IFERROR(INDEX('MainStation-OBS'!$B$58:$G$63,IF('MainStation-OBS'!I15="","",'MainStation-OBS'!I15),3),"")</f>
        <v/>
      </c>
      <c r="F14" s="143">
        <f>IF('MainStation-OBS'!N15 = "","",'MainStation-OBS'!N15)</f>
        <v>-3</v>
      </c>
      <c r="G14" s="143">
        <f>IF('MainStation-OBS'!U15 = "","",'MainStation-OBS'!U15)</f>
        <v>1</v>
      </c>
    </row>
    <row r="15" spans="1:8">
      <c r="A15" s="143" t="str">
        <f>IF('MainStation-OBS'!B16 = "","",'MainStation-OBS'!B16)</f>
        <v>E3</v>
      </c>
      <c r="B15" s="145" t="str">
        <f>IF('MainStation-OBS'!C16 = "","",'MainStation-OBS'!C16)</f>
        <v>มีนบุรี ถ.ประชาร่วมใจ﻿﻿</v>
      </c>
      <c r="C15" s="143" t="str">
        <f>IFERROR(INDEX('MainStation-OBS'!$B$58:$G$63,IF('MainStation-OBS'!G16="","",'MainStation-OBS'!G16),1),"")</f>
        <v>เริ่มเสี่ยง</v>
      </c>
      <c r="D15" s="143" t="str">
        <f>IFERROR(INDEX('MainStation-OBS'!$B$58:$G$63,IF('MainStation-OBS'!H16="","",'MainStation-OBS'!H16),2),"")</f>
        <v/>
      </c>
      <c r="E15" s="143" t="str">
        <f>IFERROR(INDEX('MainStation-OBS'!$B$58:$G$63,IF('MainStation-OBS'!I16="","",'MainStation-OBS'!I16),3),"")</f>
        <v/>
      </c>
      <c r="F15" s="143">
        <f>IF('MainStation-OBS'!N16 = "","",'MainStation-OBS'!N16)</f>
        <v>-2.4999999999999996</v>
      </c>
      <c r="G15" s="143">
        <f>IF('MainStation-OBS'!U16 = "","",'MainStation-OBS'!U16)</f>
        <v>1</v>
      </c>
    </row>
    <row r="16" spans="1:8">
      <c r="A16" s="143" t="str">
        <f>IF('MainStation-OBS'!B17 = "","",'MainStation-OBS'!B17)</f>
        <v>E4</v>
      </c>
      <c r="B16" s="145" t="str">
        <f>IF('MainStation-OBS'!C17 = "","",'MainStation-OBS'!C17)</f>
        <v>หนองจอก</v>
      </c>
      <c r="C16" s="143" t="str">
        <f>IFERROR(INDEX('MainStation-OBS'!$B$58:$G$63,IF('MainStation-OBS'!G17="","",'MainStation-OBS'!G17),1),"")</f>
        <v>เสี่ยง</v>
      </c>
      <c r="D16" s="143" t="str">
        <f>IFERROR(INDEX('MainStation-OBS'!$B$58:$G$63,IF('MainStation-OBS'!H17="","",'MainStation-OBS'!H17),2),"")</f>
        <v/>
      </c>
      <c r="E16" s="143" t="str">
        <f>IFERROR(INDEX('MainStation-OBS'!$B$58:$G$63,IF('MainStation-OBS'!I17="","",'MainStation-OBS'!I17),3),"")</f>
        <v/>
      </c>
      <c r="F16" s="143">
        <f>IF('MainStation-OBS'!N17 = "","",'MainStation-OBS'!N17)</f>
        <v>-2.0000000000000018</v>
      </c>
      <c r="G16" s="143">
        <f>IF('MainStation-OBS'!U17 = "","",'MainStation-OBS'!U17)</f>
        <v>1</v>
      </c>
    </row>
    <row r="17" spans="1:7" ht="46.5">
      <c r="A17" s="143" t="str">
        <f>IF('MainStation-OBS'!B18 = "","",'MainStation-OBS'!B18)</f>
        <v>E5</v>
      </c>
      <c r="B17" s="145" t="str">
        <f>IF('MainStation-OBS'!C18 = "","",'MainStation-OBS'!C18)</f>
        <v>ถ.สังฆสันติสุข หนองจอก</v>
      </c>
      <c r="C17" s="143" t="str">
        <f>IFERROR(INDEX('MainStation-OBS'!$B$58:$G$63,IF('MainStation-OBS'!G18="","",'MainStation-OBS'!G18),1),"")</f>
        <v>เริ่มเสี่ยง</v>
      </c>
      <c r="D17" s="143" t="str">
        <f>IFERROR(INDEX('MainStation-OBS'!$B$58:$G$63,IF('MainStation-OBS'!H18="","",'MainStation-OBS'!H18),2),"")</f>
        <v/>
      </c>
      <c r="E17" s="143" t="str">
        <f>IFERROR(INDEX('MainStation-OBS'!$B$58:$G$63,IF('MainStation-OBS'!I18="","",'MainStation-OBS'!I18),3),"")</f>
        <v/>
      </c>
      <c r="F17" s="143">
        <f>IF('MainStation-OBS'!N18 = "","",'MainStation-OBS'!N18)</f>
        <v>-2.5000000000000022</v>
      </c>
      <c r="G17" s="143">
        <f>IF('MainStation-OBS'!U18 = "","",'MainStation-OBS'!U18)</f>
        <v>0</v>
      </c>
    </row>
    <row r="18" spans="1:7">
      <c r="A18" s="143" t="str">
        <f>IF('MainStation-OBS'!B19 = "","",'MainStation-OBS'!B19)</f>
        <v>E6</v>
      </c>
      <c r="B18" s="145" t="str">
        <f>IF('MainStation-OBS'!C19 = "","",'MainStation-OBS'!C19)</f>
        <v>ลาดกระบัง</v>
      </c>
      <c r="C18" s="143" t="str">
        <f>IFERROR(INDEX('MainStation-OBS'!$B$58:$G$63,IF('MainStation-OBS'!G19="","",'MainStation-OBS'!G19),1),"")</f>
        <v>ปกติ</v>
      </c>
      <c r="D18" s="143" t="str">
        <f>IFERROR(INDEX('MainStation-OBS'!$B$58:$G$63,IF('MainStation-OBS'!H19="","",'MainStation-OBS'!H19),2),"")</f>
        <v/>
      </c>
      <c r="E18" s="143" t="str">
        <f>IFERROR(INDEX('MainStation-OBS'!$B$58:$G$63,IF('MainStation-OBS'!I19="","",'MainStation-OBS'!I19),3),"")</f>
        <v/>
      </c>
      <c r="F18" s="143">
        <f>IF('MainStation-OBS'!N19 = "","",'MainStation-OBS'!N19)</f>
        <v>-2.5000000000000009</v>
      </c>
      <c r="G18" s="143">
        <f>IF('MainStation-OBS'!U19 = "","",'MainStation-OBS'!U19)</f>
        <v>1</v>
      </c>
    </row>
    <row r="19" spans="1:7">
      <c r="A19" s="143" t="str">
        <f>IF('MainStation-OBS'!B20 = "","",'MainStation-OBS'!B20)</f>
        <v>E7</v>
      </c>
      <c r="B19" s="145" t="str">
        <f>IF('MainStation-OBS'!C20 = "","",'MainStation-OBS'!C20)</f>
        <v>บางนา-ศรีนครินทร์</v>
      </c>
      <c r="C19" s="143" t="str">
        <f>IFERROR(INDEX('MainStation-OBS'!$B$58:$G$63,IF('MainStation-OBS'!G20="","",'MainStation-OBS'!G20),1),"")</f>
        <v>ปกติ</v>
      </c>
      <c r="D19" s="143" t="str">
        <f>IFERROR(INDEX('MainStation-OBS'!$B$58:$G$63,IF('MainStation-OBS'!H20="","",'MainStation-OBS'!H20),2),"")</f>
        <v/>
      </c>
      <c r="E19" s="143" t="str">
        <f>IFERROR(INDEX('MainStation-OBS'!$B$58:$G$63,IF('MainStation-OBS'!I20="","",'MainStation-OBS'!I20),3),"")</f>
        <v>เล็กน้อย</v>
      </c>
      <c r="F19" s="143">
        <f>IF('MainStation-OBS'!N20 = "","",'MainStation-OBS'!N20)</f>
        <v>-0.75000000000000067</v>
      </c>
      <c r="G19" s="143">
        <f>IF('MainStation-OBS'!U20 = "","",'MainStation-OBS'!U20)</f>
        <v>0</v>
      </c>
    </row>
    <row r="20" spans="1:7">
      <c r="A20" s="143" t="str">
        <f>IF('MainStation-OBS'!B21 = "","",'MainStation-OBS'!B21)</f>
        <v>E8</v>
      </c>
      <c r="B20" s="145" t="str">
        <f>IF('MainStation-OBS'!C21 = "","",'MainStation-OBS'!C21)</f>
        <v>ค.หลวงแพ่ง</v>
      </c>
      <c r="C20" s="143" t="str">
        <f>IFERROR(INDEX('MainStation-OBS'!$B$58:$G$63,IF('MainStation-OBS'!G21="","",'MainStation-OBS'!G21),1),"")</f>
        <v>เริ่มเสี่ยง</v>
      </c>
      <c r="D20" s="143" t="str">
        <f>IFERROR(INDEX('MainStation-OBS'!$B$58:$G$63,IF('MainStation-OBS'!H21="","",'MainStation-OBS'!H21),2),"")</f>
        <v/>
      </c>
      <c r="E20" s="143" t="str">
        <f>IFERROR(INDEX('MainStation-OBS'!$B$58:$G$63,IF('MainStation-OBS'!I21="","",'MainStation-OBS'!I21),3),"")</f>
        <v>เล็กน้อย</v>
      </c>
      <c r="F20" s="143">
        <f>IF('MainStation-OBS'!N21 = "","",'MainStation-OBS'!N21)</f>
        <v>0</v>
      </c>
      <c r="G20" s="143">
        <f>IF('MainStation-OBS'!U21 = "","",'MainStation-OBS'!U21)</f>
        <v>1</v>
      </c>
    </row>
    <row r="21" spans="1:7">
      <c r="A21" s="143" t="str">
        <f>IF('MainStation-OBS'!B22 = "","",'MainStation-OBS'!B22)</f>
        <v>E9</v>
      </c>
      <c r="B21" s="145" t="str">
        <f>IF('MainStation-OBS'!C22 = "","",'MainStation-OBS'!C22)</f>
        <v>รามอินทรา-นวมินทร์</v>
      </c>
      <c r="C21" s="143" t="str">
        <f>IFERROR(INDEX('MainStation-OBS'!$B$58:$G$63,IF('MainStation-OBS'!G22="","",'MainStation-OBS'!G22),1),"")</f>
        <v>เริ่มเสี่ยง</v>
      </c>
      <c r="D21" s="143" t="str">
        <f>IFERROR(INDEX('MainStation-OBS'!$B$58:$G$63,IF('MainStation-OBS'!H22="","",'MainStation-OBS'!H22),2),"")</f>
        <v/>
      </c>
      <c r="E21" s="143" t="str">
        <f>IFERROR(INDEX('MainStation-OBS'!$B$58:$G$63,IF('MainStation-OBS'!I22="","",'MainStation-OBS'!I22),3),"")</f>
        <v/>
      </c>
      <c r="F21" s="143">
        <f>IF('MainStation-OBS'!N22 = "","",'MainStation-OBS'!N22)</f>
        <v>-2.9999999999999973</v>
      </c>
      <c r="G21" s="143">
        <f>IF('MainStation-OBS'!U22 = "","",'MainStation-OBS'!U22)</f>
        <v>0</v>
      </c>
    </row>
    <row r="22" spans="1:7">
      <c r="A22" s="143" t="str">
        <f>IF('MainStation-OBS'!B23 = "","",'MainStation-OBS'!B23)</f>
        <v>E10</v>
      </c>
      <c r="B22" s="145" t="str">
        <f>IF('MainStation-OBS'!C23 = "","",'MainStation-OBS'!C23)</f>
        <v>ค.ตัน ถ.เพชรบุรี</v>
      </c>
      <c r="C22" s="143" t="str">
        <f>IFERROR(INDEX('MainStation-OBS'!$B$58:$G$63,IF('MainStation-OBS'!G23="","",'MainStation-OBS'!G23),1),"")</f>
        <v>ปกติ</v>
      </c>
      <c r="D22" s="143" t="str">
        <f>IFERROR(INDEX('MainStation-OBS'!$B$58:$G$63,IF('MainStation-OBS'!H23="","",'MainStation-OBS'!H23),2),"")</f>
        <v/>
      </c>
      <c r="E22" s="143" t="str">
        <f>IFERROR(INDEX('MainStation-OBS'!$B$58:$G$63,IF('MainStation-OBS'!I23="","",'MainStation-OBS'!I23),3),"")</f>
        <v>เล็กน้อย</v>
      </c>
      <c r="F22" s="143">
        <f>IF('MainStation-OBS'!N23 = "","",'MainStation-OBS'!N23)</f>
        <v>-0.50000000000000044</v>
      </c>
      <c r="G22" s="143">
        <f>IF('MainStation-OBS'!U23 = "","",'MainStation-OBS'!U23)</f>
        <v>1</v>
      </c>
    </row>
    <row r="23" spans="1:7" ht="46.5">
      <c r="A23" s="143" t="str">
        <f>IF('MainStation-OBS'!B24 = "","",'MainStation-OBS'!B24)</f>
        <v>E11</v>
      </c>
      <c r="B23" s="145" t="str">
        <f>IF('MainStation-OBS'!C24 = "","",'MainStation-OBS'!C24)</f>
        <v>ถ.อ่อนนุช วัดกระทุ่มเสือปลา</v>
      </c>
      <c r="C23" s="143" t="str">
        <f>IFERROR(INDEX('MainStation-OBS'!$B$58:$G$63,IF('MainStation-OBS'!G24="","",'MainStation-OBS'!G24),1),"")</f>
        <v>ปกติ</v>
      </c>
      <c r="D23" s="143" t="str">
        <f>IFERROR(INDEX('MainStation-OBS'!$B$58:$G$63,IF('MainStation-OBS'!H24="","",'MainStation-OBS'!H24),2),"")</f>
        <v/>
      </c>
      <c r="E23" s="143" t="str">
        <f>IFERROR(INDEX('MainStation-OBS'!$B$58:$G$63,IF('MainStation-OBS'!I24="","",'MainStation-OBS'!I24),3),"")</f>
        <v/>
      </c>
      <c r="F23" s="143">
        <f>IF('MainStation-OBS'!N24 = "","",'MainStation-OBS'!N24)</f>
        <v>-3</v>
      </c>
      <c r="G23" s="143">
        <f>IF('MainStation-OBS'!U24 = "","",'MainStation-OBS'!U24)</f>
        <v>1</v>
      </c>
    </row>
    <row r="24" spans="1:7">
      <c r="A24" s="143" t="str">
        <f>IF('MainStation-OBS'!B25 = "","",'MainStation-OBS'!B25)</f>
        <v>E12</v>
      </c>
      <c r="B24" s="145" t="str">
        <f>IF('MainStation-OBS'!C25 = "","",'MainStation-OBS'!C25)</f>
        <v>ถ.ศรีนครินทร์-อ่อนนุช</v>
      </c>
      <c r="C24" s="143" t="str">
        <f>IFERROR(INDEX('MainStation-OBS'!$B$58:$G$63,IF('MainStation-OBS'!G25="","",'MainStation-OBS'!G25),1),"")</f>
        <v>ปกติ</v>
      </c>
      <c r="D24" s="143" t="str">
        <f>IFERROR(INDEX('MainStation-OBS'!$B$58:$G$63,IF('MainStation-OBS'!H25="","",'MainStation-OBS'!H25),2),"")</f>
        <v/>
      </c>
      <c r="E24" s="143" t="str">
        <f>IFERROR(INDEX('MainStation-OBS'!$B$58:$G$63,IF('MainStation-OBS'!I25="","",'MainStation-OBS'!I25),3),"")</f>
        <v/>
      </c>
      <c r="F24" s="143">
        <f>IF('MainStation-OBS'!N25 = "","",'MainStation-OBS'!N25)</f>
        <v>-2</v>
      </c>
      <c r="G24" s="143">
        <f>IF('MainStation-OBS'!U25 = "","",'MainStation-OBS'!U25)</f>
        <v>0</v>
      </c>
    </row>
    <row r="25" spans="1:7">
      <c r="A25" s="143" t="str">
        <f>IF('MainStation-OBS'!B26 = "","",'MainStation-OBS'!B26)</f>
        <v>E13</v>
      </c>
      <c r="B25" s="145" t="str">
        <f>IF('MainStation-OBS'!C26 = "","",'MainStation-OBS'!C26)</f>
        <v>พระโขนง</v>
      </c>
      <c r="C25" s="143" t="str">
        <f>IFERROR(INDEX('MainStation-OBS'!$B$58:$G$63,IF('MainStation-OBS'!G26="","",'MainStation-OBS'!G26),1),"")</f>
        <v>ปกติ</v>
      </c>
      <c r="D25" s="143" t="str">
        <f>IFERROR(INDEX('MainStation-OBS'!$B$58:$G$63,IF('MainStation-OBS'!H26="","",'MainStation-OBS'!H26),2),"")</f>
        <v/>
      </c>
      <c r="E25" s="143" t="str">
        <f>IFERROR(INDEX('MainStation-OBS'!$B$58:$G$63,IF('MainStation-OBS'!I26="","",'MainStation-OBS'!I26),3),"")</f>
        <v>เล็กน้อย</v>
      </c>
      <c r="F25" s="143">
        <f>IF('MainStation-OBS'!N26 = "","",'MainStation-OBS'!N26)</f>
        <v>0</v>
      </c>
      <c r="G25" s="143">
        <f>IF('MainStation-OBS'!U26 = "","",'MainStation-OBS'!U26)</f>
        <v>0</v>
      </c>
    </row>
    <row r="26" spans="1:7">
      <c r="A26" s="143" t="str">
        <f>IF('MainStation-OBS'!B27 = "","",'MainStation-OBS'!B27)</f>
        <v>E14</v>
      </c>
      <c r="B26" s="145" t="str">
        <f>IF('MainStation-OBS'!C27 = "","",'MainStation-OBS'!C27)</f>
        <v>ถ.ร่มเกล้า บึงขวาง</v>
      </c>
      <c r="C26" s="143" t="str">
        <f>IFERROR(INDEX('MainStation-OBS'!$B$58:$G$63,IF('MainStation-OBS'!G27="","",'MainStation-OBS'!G27),1),"")</f>
        <v>เริ่มเสี่ยง</v>
      </c>
      <c r="D26" s="143" t="str">
        <f>IFERROR(INDEX('MainStation-OBS'!$B$58:$G$63,IF('MainStation-OBS'!H27="","",'MainStation-OBS'!H27),2),"")</f>
        <v/>
      </c>
      <c r="E26" s="143" t="str">
        <f>IFERROR(INDEX('MainStation-OBS'!$B$58:$G$63,IF('MainStation-OBS'!I27="","",'MainStation-OBS'!I27),3),"")</f>
        <v>ปานกลาง</v>
      </c>
      <c r="F26" s="143">
        <f>IF('MainStation-OBS'!N27 = "","",'MainStation-OBS'!N27)</f>
        <v>32.5</v>
      </c>
      <c r="G26" s="143"/>
    </row>
    <row r="27" spans="1:7">
      <c r="A27" s="143" t="str">
        <f>IF('MainStation-OBS'!B28 = "","",'MainStation-OBS'!B28)</f>
        <v>E15</v>
      </c>
      <c r="B27" s="145" t="str">
        <f>IF('MainStation-OBS'!C28 = "","",'MainStation-OBS'!C28)</f>
        <v>สำโรง</v>
      </c>
      <c r="C27" s="143" t="str">
        <f>IFERROR(INDEX('MainStation-OBS'!$B$58:$G$63,IF('MainStation-OBS'!G28="","",'MainStation-OBS'!G28),1),"")</f>
        <v>ปกติ</v>
      </c>
      <c r="D27" s="143" t="str">
        <f>IFERROR(INDEX('MainStation-OBS'!$B$58:$G$63,IF('MainStation-OBS'!H28="","",'MainStation-OBS'!H28),2),"")</f>
        <v/>
      </c>
      <c r="E27" s="143" t="str">
        <f>IFERROR(INDEX('MainStation-OBS'!$B$58:$G$63,IF('MainStation-OBS'!I28="","",'MainStation-OBS'!I28),3),"")</f>
        <v/>
      </c>
      <c r="F27" s="143">
        <f>IF('MainStation-OBS'!N28 = "","",'MainStation-OBS'!N28)</f>
        <v>-2.4999999999999996</v>
      </c>
      <c r="G27" s="143"/>
    </row>
    <row r="28" spans="1:7">
      <c r="A28" s="143" t="str">
        <f>IF('MainStation-OBS'!B29 = "","",'MainStation-OBS'!B29)</f>
        <v>E16</v>
      </c>
      <c r="B28" s="145" t="str">
        <f>IF('MainStation-OBS'!C29 = "","",'MainStation-OBS'!C29)</f>
        <v>ค.บางนา-สรรพาวุธ</v>
      </c>
      <c r="C28" s="143" t="str">
        <f>IFERROR(INDEX('MainStation-OBS'!$B$58:$G$63,IF('MainStation-OBS'!G29="","",'MainStation-OBS'!G29),1),"")</f>
        <v>ปกติ</v>
      </c>
      <c r="D28" s="143" t="str">
        <f>IFERROR(INDEX('MainStation-OBS'!$B$58:$G$63,IF('MainStation-OBS'!H29="","",'MainStation-OBS'!H29),2),"")</f>
        <v/>
      </c>
      <c r="E28" s="143" t="str">
        <f>IFERROR(INDEX('MainStation-OBS'!$B$58:$G$63,IF('MainStation-OBS'!I29="","",'MainStation-OBS'!I29),3),"")</f>
        <v/>
      </c>
      <c r="F28" s="143">
        <f>IF('MainStation-OBS'!N29 = "","",'MainStation-OBS'!N29)</f>
        <v>-2.4999999999999996</v>
      </c>
      <c r="G28" s="143"/>
    </row>
    <row r="29" spans="1:7">
      <c r="A29" s="143" t="str">
        <f>IF('MainStation-OBS'!B30 = "","",'MainStation-OBS'!B30)</f>
        <v>E17</v>
      </c>
      <c r="B29" s="145" t="str">
        <f>IF('MainStation-OBS'!C30 = "","",'MainStation-OBS'!C30)</f>
        <v>ค.ประเวศบุรีรัมย์</v>
      </c>
      <c r="C29" s="143" t="str">
        <f>IFERROR(INDEX('MainStation-OBS'!$B$58:$G$63,IF('MainStation-OBS'!G30="","",'MainStation-OBS'!G30),1),"")</f>
        <v>ปกติ</v>
      </c>
      <c r="D29" s="143" t="str">
        <f>IFERROR(INDEX('MainStation-OBS'!$B$58:$G$63,IF('MainStation-OBS'!H30="","",'MainStation-OBS'!H30),2),"")</f>
        <v/>
      </c>
      <c r="E29" s="143" t="str">
        <f>IFERROR(INDEX('MainStation-OBS'!$B$58:$G$63,IF('MainStation-OBS'!I30="","",'MainStation-OBS'!I30),3),"")</f>
        <v/>
      </c>
      <c r="F29" s="143">
        <f>IF('MainStation-OBS'!N30 = "","",'MainStation-OBS'!N30)</f>
        <v>-1.7500000000000002</v>
      </c>
      <c r="G29" s="143"/>
    </row>
    <row r="30" spans="1:7">
      <c r="A30" s="143" t="str">
        <f>IF('MainStation-OBS'!B31 = "","",'MainStation-OBS'!B31)</f>
        <v>E18</v>
      </c>
      <c r="B30" s="145" t="str">
        <f>IF('MainStation-OBS'!C31 = "","",'MainStation-OBS'!C31)</f>
        <v>หนองบอน</v>
      </c>
      <c r="C30" s="143" t="str">
        <f>IFERROR(INDEX('MainStation-OBS'!$B$58:$G$63,IF('MainStation-OBS'!G31="","",'MainStation-OBS'!G31),1),"")</f>
        <v>ปกติ</v>
      </c>
      <c r="D30" s="143" t="str">
        <f>IFERROR(INDEX('MainStation-OBS'!$B$58:$G$63,IF('MainStation-OBS'!H31="","",'MainStation-OBS'!H31),2),"")</f>
        <v/>
      </c>
      <c r="E30" s="143" t="str">
        <f>IFERROR(INDEX('MainStation-OBS'!$B$58:$G$63,IF('MainStation-OBS'!I31="","",'MainStation-OBS'!I31),3),"")</f>
        <v>น้อย</v>
      </c>
      <c r="F30" s="143">
        <f>IF('MainStation-OBS'!N31 = "","",'MainStation-OBS'!N31)</f>
        <v>3</v>
      </c>
      <c r="G30" s="143"/>
    </row>
    <row r="31" spans="1:7" ht="46.5">
      <c r="A31" s="143" t="str">
        <f>IF('MainStation-OBS'!B32 = "","",'MainStation-OBS'!B32)</f>
        <v>E19</v>
      </c>
      <c r="B31" s="145" t="str">
        <f>IF('MainStation-OBS'!C32 = "","",'MainStation-OBS'!C32)</f>
        <v>สำนักงานเขตลาดกระบัง</v>
      </c>
      <c r="C31" s="143" t="str">
        <f>IFERROR(INDEX('MainStation-OBS'!$B$58:$G$63,IF('MainStation-OBS'!G32="","",'MainStation-OBS'!G32),1),"")</f>
        <v>ปกติ</v>
      </c>
      <c r="D31" s="143" t="str">
        <f>IFERROR(INDEX('MainStation-OBS'!$B$58:$G$63,IF('MainStation-OBS'!H32="","",'MainStation-OBS'!H32),2),"")</f>
        <v/>
      </c>
      <c r="E31" s="143" t="str">
        <f>IFERROR(INDEX('MainStation-OBS'!$B$58:$G$63,IF('MainStation-OBS'!I32="","",'MainStation-OBS'!I32),3),"")</f>
        <v/>
      </c>
      <c r="F31" s="143">
        <f>IF('MainStation-OBS'!N32 = "","",'MainStation-OBS'!N32)</f>
        <v>-2.5000000000000009</v>
      </c>
      <c r="G31" s="143"/>
    </row>
    <row r="32" spans="1:7">
      <c r="A32" s="143" t="str">
        <f>IF('MainStation-OBS'!B31 = "","",'MainStation-OBS'!B31)</f>
        <v>E18</v>
      </c>
      <c r="B32" s="145" t="str">
        <f>IF('MainStation-OBS'!C31 = "","",'MainStation-OBS'!C31)</f>
        <v>หนองบอน</v>
      </c>
      <c r="C32" s="143" t="str">
        <f>IFERROR(INDEX('MainStation-OBS'!$B$58:$G$63,IF('MainStation-OBS'!G31="","",'MainStation-OBS'!G31),1),"")</f>
        <v>ปกติ</v>
      </c>
      <c r="D32" s="143" t="str">
        <f>IFERROR(INDEX('MainStation-OBS'!$B$58:$G$63,IF('MainStation-OBS'!H31="","",'MainStation-OBS'!H31),2),"")</f>
        <v/>
      </c>
      <c r="E32" s="143" t="str">
        <f>IFERROR(INDEX('MainStation-OBS'!$B$58:$G$63,IF('MainStation-OBS'!I31="","",'MainStation-OBS'!I31),3),"")</f>
        <v>น้อย</v>
      </c>
      <c r="F32" s="143">
        <f>IF('MainStation-OBS'!N31 = "","",'MainStation-OBS'!N31)</f>
        <v>3</v>
      </c>
      <c r="G32" s="143"/>
    </row>
    <row r="33" spans="1:7">
      <c r="A33" s="267" t="str">
        <f>IF('MainStation-OBS'!B36 = "","",'MainStation-OBS'!B36)</f>
        <v>ด้านตะวันตก</v>
      </c>
      <c r="B33" s="267"/>
      <c r="C33" s="152"/>
      <c r="D33" s="152"/>
      <c r="E33" s="152"/>
      <c r="F33" s="143" t="str">
        <f>IF('MainStation-OBS'!N36 = "","",'MainStation-OBS'!N36)</f>
        <v/>
      </c>
      <c r="G33" s="143" t="str">
        <f>IF('MainStation-OBS'!U36 = "","",'MainStation-OBS'!U36)</f>
        <v/>
      </c>
    </row>
    <row r="34" spans="1:7" ht="69.75">
      <c r="A34" s="143" t="str">
        <f>IF('MainStation-OBS'!B37 = "","",'MainStation-OBS'!B37)</f>
        <v>W1inside</v>
      </c>
      <c r="B34" s="145" t="str">
        <f>IF('MainStation-OBS'!C37 = "","",'MainStation-OBS'!C37)</f>
        <v>ค.ทวีวัฒนา ศาลาธรรมสพน์ ในกทม.</v>
      </c>
      <c r="C34" s="143" t="str">
        <f>IFERROR(INDEX('MainStation-OBS'!$B$58:$G$63,IF('MainStation-OBS'!G37="","",'MainStation-OBS'!G37),1),"")</f>
        <v>ล้น</v>
      </c>
      <c r="D34" s="143" t="str">
        <f>IFERROR(INDEX('MainStation-OBS'!$B$58:$G$63,IF('MainStation-OBS'!H37="","",'MainStation-OBS'!H37),2),"")</f>
        <v/>
      </c>
      <c r="E34" s="143" t="str">
        <f>IFERROR(INDEX('MainStation-OBS'!$B$58:$G$63,IF('MainStation-OBS'!I37="","",'MainStation-OBS'!I37),3),"")</f>
        <v/>
      </c>
      <c r="F34" s="143">
        <f>IF('MainStation-OBS'!N37 = "","",'MainStation-OBS'!N37)</f>
        <v>-2.9999999999999973</v>
      </c>
      <c r="G34" s="143">
        <f>IF('MainStation-OBS'!U37 = "","",'MainStation-OBS'!U37)</f>
        <v>0</v>
      </c>
    </row>
    <row r="35" spans="1:7" ht="69.75">
      <c r="A35" s="143" t="str">
        <f>IF('MainStation-OBS'!B55 = "","",'MainStation-OBS'!B55)</f>
        <v>W1outside</v>
      </c>
      <c r="B35" s="145" t="str">
        <f>IF('MainStation-OBS'!C55 = "","",'MainStation-OBS'!C55)</f>
        <v>ค.ทวีวัฒนา ศาลาธรรมสพน์ นอกกทม.</v>
      </c>
      <c r="C35" s="143" t="str">
        <f>IFERROR(INDEX('MainStation-OBS'!$B$58:$G$63,IF('MainStation-OBS'!G55="","",'MainStation-OBS'!G55),1),"")</f>
        <v>ล้น</v>
      </c>
      <c r="D35" s="143" t="str">
        <f>IFERROR(INDEX('MainStation-OBS'!$B$58:$G$63,IF('MainStation-OBS'!H55="","",'MainStation-OBS'!H55),2),"")</f>
        <v/>
      </c>
      <c r="E35" s="143" t="str">
        <f>IFERROR(INDEX('MainStation-OBS'!$B$58:$G$63,IF('MainStation-OBS'!I55="","",'MainStation-OBS'!I55),3),"")</f>
        <v/>
      </c>
      <c r="F35" s="143">
        <f>IF('MainStation-OBS'!N55 = "","",'MainStation-OBS'!N55)</f>
        <v>-4.0000000000000036</v>
      </c>
      <c r="G35" s="143"/>
    </row>
    <row r="36" spans="1:7">
      <c r="A36" s="143" t="str">
        <f>IF('MainStation-OBS'!B38 = "","",'MainStation-OBS'!B38)</f>
        <v>W2</v>
      </c>
      <c r="B36" s="145" t="str">
        <f>IF('MainStation-OBS'!C38 = "","",'MainStation-OBS'!C38)</f>
        <v>ศาลาแดง / ทวีวัฒนา</v>
      </c>
      <c r="C36" s="143" t="str">
        <f>IFERROR(INDEX('MainStation-OBS'!$B$58:$G$63,IF('MainStation-OBS'!G38="","",'MainStation-OBS'!G38),1),"")</f>
        <v>ปกติ</v>
      </c>
      <c r="D36" s="143" t="str">
        <f>IFERROR(INDEX('MainStation-OBS'!$B$58:$G$63,IF('MainStation-OBS'!H38="","",'MainStation-OBS'!H38),2),"")</f>
        <v/>
      </c>
      <c r="E36" s="143" t="str">
        <f>IFERROR(INDEX('MainStation-OBS'!$B$58:$G$63,IF('MainStation-OBS'!I38="","",'MainStation-OBS'!I38),3),"")</f>
        <v>เล็กน้อย</v>
      </c>
      <c r="F36" s="143">
        <f>IF('MainStation-OBS'!N38 = "","",'MainStation-OBS'!N38)</f>
        <v>0</v>
      </c>
      <c r="G36" s="143">
        <f>IF('MainStation-OBS'!U38 = "","",'MainStation-OBS'!U38)</f>
        <v>0</v>
      </c>
    </row>
    <row r="37" spans="1:7">
      <c r="A37" s="143" t="str">
        <f>IF('MainStation-OBS'!B39 = "","",'MainStation-OBS'!B39)</f>
        <v>W3</v>
      </c>
      <c r="B37" s="145" t="str">
        <f>IF('MainStation-OBS'!C39 = "","",'MainStation-OBS'!C39)</f>
        <v>บางหว้า ถ.เพชรเกษม﻿﻿</v>
      </c>
      <c r="C37" s="143" t="str">
        <f>IFERROR(INDEX('MainStation-OBS'!$B$58:$G$63,IF('MainStation-OBS'!G39="","",'MainStation-OBS'!G39),1),"")</f>
        <v>ปกติ</v>
      </c>
      <c r="D37" s="143" t="str">
        <f>IFERROR(INDEX('MainStation-OBS'!$B$58:$G$63,IF('MainStation-OBS'!H39="","",'MainStation-OBS'!H39),2),"")</f>
        <v/>
      </c>
      <c r="E37" s="143" t="str">
        <f>IFERROR(INDEX('MainStation-OBS'!$B$58:$G$63,IF('MainStation-OBS'!I39="","",'MainStation-OBS'!I39),3),"")</f>
        <v>ปานกลาง</v>
      </c>
      <c r="F37" s="143">
        <f>IF('MainStation-OBS'!N39 = "","",'MainStation-OBS'!N39)</f>
        <v>16.25</v>
      </c>
      <c r="G37" s="143">
        <f>IF('MainStation-OBS'!U39 = "","",'MainStation-OBS'!U39)</f>
        <v>0</v>
      </c>
    </row>
    <row r="38" spans="1:7" ht="46.5">
      <c r="A38" s="143" t="str">
        <f>IF('MainStation-OBS'!B40 = "","",'MainStation-OBS'!B40)</f>
        <v>W4</v>
      </c>
      <c r="B38" s="145" t="str">
        <f>IF('MainStation-OBS'!C40 = "","",'MainStation-OBS'!C40)</f>
        <v xml:space="preserve">ค.ภาษีเจริญ หลักสอง/หนองแขม﻿ </v>
      </c>
      <c r="C38" s="143" t="str">
        <f>IFERROR(INDEX('MainStation-OBS'!$B$58:$G$63,IF('MainStation-OBS'!G40="","",'MainStation-OBS'!G40),1),"")</f>
        <v>เริ่มเสี่ยง</v>
      </c>
      <c r="D38" s="143" t="str">
        <f>IFERROR(INDEX('MainStation-OBS'!$B$58:$G$63,IF('MainStation-OBS'!H40="","",'MainStation-OBS'!H40),2),"")</f>
        <v/>
      </c>
      <c r="E38" s="143" t="str">
        <f>IFERROR(INDEX('MainStation-OBS'!$B$58:$G$63,IF('MainStation-OBS'!I40="","",'MainStation-OBS'!I40),3),"")</f>
        <v>เล็กน้อย</v>
      </c>
      <c r="F38" s="143">
        <f>IF('MainStation-OBS'!N40 = "","",'MainStation-OBS'!N40)</f>
        <v>0</v>
      </c>
      <c r="G38" s="143">
        <f>IF('MainStation-OBS'!U40 = "","",'MainStation-OBS'!U40)</f>
        <v>0</v>
      </c>
    </row>
    <row r="39" spans="1:7">
      <c r="A39" s="143" t="str">
        <f>IF('MainStation-OBS'!B41 = "","",'MainStation-OBS'!B41)</f>
        <v>W5</v>
      </c>
      <c r="B39" s="145" t="str">
        <f>IF('MainStation-OBS'!C41 = "","",'MainStation-OBS'!C41)</f>
        <v>บางน้ำจืด﻿ สมุทรสาคร</v>
      </c>
      <c r="C39" s="143" t="str">
        <f>IFERROR(INDEX('MainStation-OBS'!$B$58:$G$63,IF('MainStation-OBS'!G41="","",'MainStation-OBS'!G41),1),"")</f>
        <v>ล้น</v>
      </c>
      <c r="D39" s="143" t="str">
        <f>IFERROR(INDEX('MainStation-OBS'!$B$58:$G$63,IF('MainStation-OBS'!H41="","",'MainStation-OBS'!H41),2),"")</f>
        <v/>
      </c>
      <c r="E39" s="143" t="str">
        <f>IFERROR(INDEX('MainStation-OBS'!$B$58:$G$63,IF('MainStation-OBS'!I41="","",'MainStation-OBS'!I41),3),"")</f>
        <v>เล็กน้อย</v>
      </c>
      <c r="F39" s="143">
        <f>IF('MainStation-OBS'!N41 = "","",'MainStation-OBS'!N41)</f>
        <v>0</v>
      </c>
      <c r="G39" s="143">
        <f>IF('MainStation-OBS'!U41 = "","",'MainStation-OBS'!U41)</f>
        <v>0</v>
      </c>
    </row>
    <row r="40" spans="1:7" ht="46.5">
      <c r="A40" s="143" t="str">
        <f>IF('MainStation-OBS'!B42 = "","",'MainStation-OBS'!B42)</f>
        <v>W6</v>
      </c>
      <c r="B40" s="145" t="str">
        <f>IF('MainStation-OBS'!C42 = "","",'MainStation-OBS'!C42)</f>
        <v>ถ.กาญจนภิเษก / บางแวก﻿﻿﻿﻿﻿</v>
      </c>
      <c r="C40" s="143" t="str">
        <f>IFERROR(INDEX('MainStation-OBS'!$B$58:$G$63,IF('MainStation-OBS'!G42="","",'MainStation-OBS'!G42),1),"")</f>
        <v>เริ่มเสี่ยง</v>
      </c>
      <c r="D40" s="143" t="str">
        <f>IFERROR(INDEX('MainStation-OBS'!$B$58:$G$63,IF('MainStation-OBS'!H42="","",'MainStation-OBS'!H42),2),"")</f>
        <v/>
      </c>
      <c r="E40" s="143" t="str">
        <f>IFERROR(INDEX('MainStation-OBS'!$B$58:$G$63,IF('MainStation-OBS'!I42="","",'MainStation-OBS'!I42),3),"")</f>
        <v>เล็กน้อย</v>
      </c>
      <c r="F40" s="143">
        <f>IF('MainStation-OBS'!N42 = "","",'MainStation-OBS'!N42)</f>
        <v>0</v>
      </c>
      <c r="G40" s="143">
        <f>IF('MainStation-OBS'!U42 = "","",'MainStation-OBS'!U42)</f>
        <v>0</v>
      </c>
    </row>
    <row r="41" spans="1:7">
      <c r="A41" s="143" t="str">
        <f>IF('MainStation-OBS'!B43 = "","",'MainStation-OBS'!B43)</f>
        <v>W7</v>
      </c>
      <c r="B41" s="145" t="str">
        <f>IF('MainStation-OBS'!C43 = "","",'MainStation-OBS'!C43)</f>
        <v>ค.พระยาฯ บางขุนเทียน﻿</v>
      </c>
      <c r="C41" s="143" t="str">
        <f>IFERROR(INDEX('MainStation-OBS'!$B$58:$G$63,IF('MainStation-OBS'!G43="","",'MainStation-OBS'!G43),1),"")</f>
        <v>เสี่ยงมาก</v>
      </c>
      <c r="D41" s="143" t="str">
        <f>IFERROR(INDEX('MainStation-OBS'!$B$58:$G$63,IF('MainStation-OBS'!H43="","",'MainStation-OBS'!H43),2),"")</f>
        <v/>
      </c>
      <c r="E41" s="143" t="str">
        <f>IFERROR(INDEX('MainStation-OBS'!$B$58:$G$63,IF('MainStation-OBS'!I43="","",'MainStation-OBS'!I43),3),"")</f>
        <v>เล็กน้อย</v>
      </c>
      <c r="F41" s="143">
        <f>IF('MainStation-OBS'!N43 = "","",'MainStation-OBS'!N43)</f>
        <v>0</v>
      </c>
      <c r="G41" s="143">
        <f>IF('MainStation-OBS'!U43 = "","",'MainStation-OBS'!U43)</f>
        <v>1</v>
      </c>
    </row>
    <row r="42" spans="1:7">
      <c r="A42" s="143" t="str">
        <f>IF('MainStation-OBS'!B44 = "","",'MainStation-OBS'!B44)</f>
        <v>W8</v>
      </c>
      <c r="B42" s="145" t="str">
        <f>IF('MainStation-OBS'!C44 = "","",'MainStation-OBS'!C44)</f>
        <v>แสมดำ</v>
      </c>
      <c r="C42" s="143" t="str">
        <f>IFERROR(INDEX('MainStation-OBS'!$B$58:$G$63,IF('MainStation-OBS'!G44="","",'MainStation-OBS'!G44),1),"")</f>
        <v>ปริ่มตลิ่ง</v>
      </c>
      <c r="D42" s="143" t="str">
        <f>IFERROR(INDEX('MainStation-OBS'!$B$58:$G$63,IF('MainStation-OBS'!H44="","",'MainStation-OBS'!H44),2),"")</f>
        <v/>
      </c>
      <c r="E42" s="143" t="str">
        <f>IFERROR(INDEX('MainStation-OBS'!$B$58:$G$63,IF('MainStation-OBS'!I44="","",'MainStation-OBS'!I44),3),"")</f>
        <v/>
      </c>
      <c r="F42" s="143">
        <f>IF('MainStation-OBS'!N44 = "","",'MainStation-OBS'!N44)</f>
        <v>-6.75</v>
      </c>
      <c r="G42" s="143">
        <f>IF('MainStation-OBS'!U44 = "","",'MainStation-OBS'!U44)</f>
        <v>1</v>
      </c>
    </row>
    <row r="43" spans="1:7">
      <c r="A43" s="143" t="str">
        <f>IF('MainStation-OBS'!B45 = "","",'MainStation-OBS'!B45)</f>
        <v>W9</v>
      </c>
      <c r="B43" s="145" t="str">
        <f>IF('MainStation-OBS'!C45 = "","",'MainStation-OBS'!C45)</f>
        <v>ค.มอญ บางเชือกหนัง</v>
      </c>
      <c r="C43" s="143" t="str">
        <f>IFERROR(INDEX('MainStation-OBS'!$B$58:$G$63,IF('MainStation-OBS'!G45="","",'MainStation-OBS'!G45),1),"")</f>
        <v>ล้น</v>
      </c>
      <c r="D43" s="143" t="str">
        <f>IFERROR(INDEX('MainStation-OBS'!$B$58:$G$63,IF('MainStation-OBS'!H45="","",'MainStation-OBS'!H45),2),"")</f>
        <v/>
      </c>
      <c r="E43" s="143" t="str">
        <f>IFERROR(INDEX('MainStation-OBS'!$B$58:$G$63,IF('MainStation-OBS'!I45="","",'MainStation-OBS'!I45),3),"")</f>
        <v/>
      </c>
      <c r="F43" s="143">
        <f>IF('MainStation-OBS'!N45 = "","",'MainStation-OBS'!N45)</f>
        <v>-3.7499999999999978</v>
      </c>
      <c r="G43" s="143">
        <f>IF('MainStation-OBS'!U45 = "","",'MainStation-OBS'!U45)</f>
        <v>0</v>
      </c>
    </row>
    <row r="44" spans="1:7">
      <c r="A44" s="143" t="str">
        <f>IF('MainStation-OBS'!B46 = "","",'MainStation-OBS'!B46)</f>
        <v>W10</v>
      </c>
      <c r="B44" s="145" t="str">
        <f>IF('MainStation-OBS'!C46 = "","",'MainStation-OBS'!C46)</f>
        <v>ค.สี่บาท พระราม 2</v>
      </c>
      <c r="C44" s="143" t="str">
        <f>IFERROR(INDEX('MainStation-OBS'!$B$58:$G$63,IF('MainStation-OBS'!G46="","",'MainStation-OBS'!G46),1),"")</f>
        <v>เริ่มเสี่ยง</v>
      </c>
      <c r="D44" s="143" t="str">
        <f>IFERROR(INDEX('MainStation-OBS'!$B$58:$G$63,IF('MainStation-OBS'!H46="","",'MainStation-OBS'!H46),2),"")</f>
        <v/>
      </c>
      <c r="E44" s="143" t="str">
        <f>IFERROR(INDEX('MainStation-OBS'!$B$58:$G$63,IF('MainStation-OBS'!I46="","",'MainStation-OBS'!I46),3),"")</f>
        <v/>
      </c>
      <c r="F44" s="143">
        <f>IF('MainStation-OBS'!N46 = "","",'MainStation-OBS'!N46)</f>
        <v>-1.2500000000000004</v>
      </c>
      <c r="G44" s="143">
        <f>IF('MainStation-OBS'!U46 = "","",'MainStation-OBS'!U46)</f>
        <v>1</v>
      </c>
    </row>
    <row r="45" spans="1:7">
      <c r="A45" s="143" t="str">
        <f>IF('MainStation-OBS'!B47 = "","",'MainStation-OBS'!B47)</f>
        <v>W11</v>
      </c>
      <c r="B45" s="145" t="str">
        <f>IF('MainStation-OBS'!C47 = "","",'MainStation-OBS'!C47)</f>
        <v>ค.บางกอกใหญ่</v>
      </c>
      <c r="C45" s="143" t="str">
        <f>IFERROR(INDEX('MainStation-OBS'!$B$58:$G$63,IF('MainStation-OBS'!G47="","",'MainStation-OBS'!G47),1),"")</f>
        <v>ปกติ</v>
      </c>
      <c r="D45" s="143" t="str">
        <f>IFERROR(INDEX('MainStation-OBS'!$B$58:$G$63,IF('MainStation-OBS'!H47="","",'MainStation-OBS'!H47),2),"")</f>
        <v/>
      </c>
      <c r="E45" s="143" t="str">
        <f>IFERROR(INDEX('MainStation-OBS'!$B$58:$G$63,IF('MainStation-OBS'!I47="","",'MainStation-OBS'!I47),3),"")</f>
        <v/>
      </c>
      <c r="F45" s="143">
        <f>IF('MainStation-OBS'!N47 = "","",'MainStation-OBS'!N47)</f>
        <v>-4</v>
      </c>
      <c r="G45" s="143">
        <f>IF('MainStation-OBS'!U47 = "","",'MainStation-OBS'!U47)</f>
        <v>0</v>
      </c>
    </row>
    <row r="46" spans="1:7">
      <c r="A46" s="143" t="str">
        <f>IF('MainStation-OBS'!B48 = "","",'MainStation-OBS'!B48)</f>
        <v>W12</v>
      </c>
      <c r="B46" s="145" t="str">
        <f>IF('MainStation-OBS'!C48 = "","",'MainStation-OBS'!C48)</f>
        <v>บางคล้อ ค.บางขุนเทียน</v>
      </c>
      <c r="C46" s="143" t="str">
        <f>IFERROR(INDEX('MainStation-OBS'!$B$58:$G$63,IF('MainStation-OBS'!G48="","",'MainStation-OBS'!G48),1),"")</f>
        <v>ปกติ</v>
      </c>
      <c r="D46" s="143" t="str">
        <f>IFERROR(INDEX('MainStation-OBS'!$B$58:$G$63,IF('MainStation-OBS'!H48="","",'MainStation-OBS'!H48),2),"")</f>
        <v/>
      </c>
      <c r="E46" s="143" t="str">
        <f>IFERROR(INDEX('MainStation-OBS'!$B$58:$G$63,IF('MainStation-OBS'!I48="","",'MainStation-OBS'!I48),3),"")</f>
        <v/>
      </c>
      <c r="F46" s="143">
        <f>IF('MainStation-OBS'!N48 = "","",'MainStation-OBS'!N48)</f>
        <v>-3</v>
      </c>
      <c r="G46" s="143">
        <f>IF('MainStation-OBS'!U48 = "","",'MainStation-OBS'!U48)</f>
        <v>0</v>
      </c>
    </row>
    <row r="47" spans="1:7">
      <c r="A47" s="143" t="str">
        <f>IF('MainStation-OBS'!B49 = "","",'MainStation-OBS'!B49)</f>
        <v>W13</v>
      </c>
      <c r="B47" s="145" t="str">
        <f>IF('MainStation-OBS'!C49 = "","",'MainStation-OBS'!C49)</f>
        <v>ค.ชักพระ ตลิ่งชัน</v>
      </c>
      <c r="C47" s="143" t="str">
        <f>IFERROR(INDEX('MainStation-OBS'!$B$58:$G$63,IF('MainStation-OBS'!G49="","",'MainStation-OBS'!G49),1),"")</f>
        <v>ปริ่มตลิ่ง</v>
      </c>
      <c r="D47" s="143" t="str">
        <f>IFERROR(INDEX('MainStation-OBS'!$B$58:$G$63,IF('MainStation-OBS'!H49="","",'MainStation-OBS'!H49),2),"")</f>
        <v/>
      </c>
      <c r="E47" s="143" t="str">
        <f>IFERROR(INDEX('MainStation-OBS'!$B$58:$G$63,IF('MainStation-OBS'!I49="","",'MainStation-OBS'!I49),3),"")</f>
        <v/>
      </c>
      <c r="F47" s="143">
        <f>IF('MainStation-OBS'!N49 = "","",'MainStation-OBS'!N49)</f>
        <v>-3.7499999999999978</v>
      </c>
    </row>
    <row r="48" spans="1:7" ht="69.75">
      <c r="A48" s="143" t="str">
        <f>IF('MainStation-OBS'!B50 = "","",'MainStation-OBS'!B50)</f>
        <v>W14inside</v>
      </c>
      <c r="B48" s="145" t="str">
        <f>IF('MainStation-OBS'!C50 = "","",'MainStation-OBS'!C50)</f>
        <v>ทางรถไฟสายใต้ ในกทม.</v>
      </c>
      <c r="C48" s="143" t="str">
        <f>IFERROR(INDEX('MainStation-OBS'!$B$58:$G$63,IF('MainStation-OBS'!G50="","",'MainStation-OBS'!G50),1),"")</f>
        <v>ล้น</v>
      </c>
      <c r="D48" s="143" t="str">
        <f>IFERROR(INDEX('MainStation-OBS'!$B$58:$G$63,IF('MainStation-OBS'!H50="","",'MainStation-OBS'!H50),2),"")</f>
        <v/>
      </c>
      <c r="E48" s="143" t="str">
        <f>IFERROR(INDEX('MainStation-OBS'!$B$58:$G$63,IF('MainStation-OBS'!I50="","",'MainStation-OBS'!I50),3),"")</f>
        <v/>
      </c>
      <c r="F48" s="143">
        <f>IF('MainStation-OBS'!N50 = "","",'MainStation-OBS'!N50)</f>
        <v>-21.249999999999996</v>
      </c>
    </row>
    <row r="49" spans="1:6" ht="69.75">
      <c r="A49" s="143" t="str">
        <f>IF('MainStation-OBS'!B56 = "","",'MainStation-OBS'!B56)</f>
        <v>W14outside</v>
      </c>
      <c r="B49" s="145" t="str">
        <f>IF('MainStation-OBS'!C56 = "","",'MainStation-OBS'!C56)</f>
        <v>ทางรถไฟสายใต้ นอกกทม.</v>
      </c>
      <c r="C49" s="143" t="str">
        <f>IFERROR(INDEX('MainStation-OBS'!$B$58:$G$63,IF('MainStation-OBS'!G56="","",'MainStation-OBS'!G56),1),"")</f>
        <v>ล้น</v>
      </c>
      <c r="D49" s="143" t="str">
        <f>IFERROR(INDEX('MainStation-OBS'!$B$58:$G$63,IF('MainStation-OBS'!H56="","",'MainStation-OBS'!H56),2),"")</f>
        <v/>
      </c>
      <c r="E49" s="143" t="str">
        <f>IFERROR(INDEX('MainStation-OBS'!$B$58:$G$63,IF('MainStation-OBS'!I56="","",'MainStation-OBS'!I56),3),"")</f>
        <v>เล็กน้อย</v>
      </c>
      <c r="F49" s="143">
        <f>IF('MainStation-OBS'!N56 = "","",'MainStation-OBS'!N56)</f>
        <v>0</v>
      </c>
    </row>
    <row r="50" spans="1:6">
      <c r="A50" s="143" t="str">
        <f>IF('MainStation-OBS'!B51 = "","",'MainStation-OBS'!B51)</f>
        <v>W15</v>
      </c>
      <c r="B50" s="145" t="str">
        <f>IF('MainStation-OBS'!C51 = "","",'MainStation-OBS'!C51)</f>
        <v>สำเหร่</v>
      </c>
      <c r="C50" s="143" t="str">
        <f>IFERROR(INDEX('MainStation-OBS'!$B$58:$G$63,IF('MainStation-OBS'!G51="","",'MainStation-OBS'!G51),1),"")</f>
        <v>เริ่มเสี่ยง</v>
      </c>
      <c r="D50" s="143" t="str">
        <f>IFERROR(INDEX('MainStation-OBS'!$B$58:$G$63,IF('MainStation-OBS'!H51="","",'MainStation-OBS'!H51),2),"")</f>
        <v/>
      </c>
      <c r="E50" s="143" t="str">
        <f>IFERROR(INDEX('MainStation-OBS'!$B$58:$G$63,IF('MainStation-OBS'!I51="","",'MainStation-OBS'!I51),3),"")</f>
        <v>เล็กน้อย</v>
      </c>
      <c r="F50" s="143">
        <f>IF('MainStation-OBS'!N51 = "","",'MainStation-OBS'!N51)</f>
        <v>-0.75</v>
      </c>
    </row>
    <row r="51" spans="1:6">
      <c r="A51" s="143" t="str">
        <f>IF('MainStation-OBS'!B52 = "","",'MainStation-OBS'!B52)</f>
        <v>W16</v>
      </c>
      <c r="B51" s="145" t="str">
        <f>IF('MainStation-OBS'!C52 = "","",'MainStation-OBS'!C52)</f>
        <v>แจงร้อน</v>
      </c>
      <c r="C51" s="143" t="str">
        <f>IFERROR(INDEX('MainStation-OBS'!$B$58:$G$63,IF('MainStation-OBS'!G52="","",'MainStation-OBS'!G52),1),"")</f>
        <v>เริ่มเสี่ยง</v>
      </c>
      <c r="D51" s="143" t="str">
        <f>IFERROR(INDEX('MainStation-OBS'!$B$58:$G$63,IF('MainStation-OBS'!H52="","",'MainStation-OBS'!H52),2),"")</f>
        <v/>
      </c>
      <c r="E51" s="143" t="str">
        <f>IFERROR(INDEX('MainStation-OBS'!$B$58:$G$63,IF('MainStation-OBS'!I52="","",'MainStation-OBS'!I52),3),"")</f>
        <v>เล็กน้อย</v>
      </c>
      <c r="F51" s="143">
        <f>IF('MainStation-OBS'!N52 = "","",'MainStation-OBS'!N52)</f>
        <v>-1.0000000000000009</v>
      </c>
    </row>
    <row r="52" spans="1:6">
      <c r="A52" s="143" t="str">
        <f>IF('MainStation-OBS'!B53 = "","",'MainStation-OBS'!B53)</f>
        <v>W17</v>
      </c>
      <c r="B52" s="145" t="str">
        <f>IF('MainStation-OBS'!C53 = "","",'MainStation-OBS'!C53)</f>
        <v>แยกครุใน</v>
      </c>
      <c r="C52" s="143" t="str">
        <f>IFERROR(INDEX('MainStation-OBS'!$B$58:$G$63,IF('MainStation-OBS'!G53="","",'MainStation-OBS'!G53),1),"")</f>
        <v>เริ่มเสี่ยง</v>
      </c>
      <c r="D52" s="143" t="str">
        <f>IFERROR(INDEX('MainStation-OBS'!$B$58:$G$63,IF('MainStation-OBS'!H53="","",'MainStation-OBS'!H53),2),"")</f>
        <v/>
      </c>
      <c r="E52" s="143" t="str">
        <f>IFERROR(INDEX('MainStation-OBS'!$B$58:$G$63,IF('MainStation-OBS'!I53="","",'MainStation-OBS'!I53),3),"")</f>
        <v>เล็กน้อย</v>
      </c>
      <c r="F52" s="143">
        <f>IF('MainStation-OBS'!N53 = "","",'MainStation-OBS'!N53)</f>
        <v>-0.49999999999999906</v>
      </c>
    </row>
    <row r="53" spans="1:6">
      <c r="A53" s="143" t="str">
        <f>IF('MainStation-OBS'!B54 = "","",'MainStation-OBS'!B54)</f>
        <v>W18</v>
      </c>
      <c r="B53" s="145" t="str">
        <f>IF('MainStation-OBS'!C54 = "","",'MainStation-OBS'!C54)</f>
        <v>ค.เลนเปน</v>
      </c>
      <c r="C53" s="143" t="str">
        <f>IFERROR(INDEX('MainStation-OBS'!$B$58:$G$63,IF('MainStation-OBS'!G54="","",'MainStation-OBS'!G54),1),"")</f>
        <v>ปกติ</v>
      </c>
      <c r="D53" s="143" t="str">
        <f>IFERROR(INDEX('MainStation-OBS'!$B$58:$G$63,IF('MainStation-OBS'!H54="","",'MainStation-OBS'!H54),2),"")</f>
        <v/>
      </c>
      <c r="E53" s="143" t="str">
        <f>IFERROR(INDEX('MainStation-OBS'!$B$58:$G$63,IF('MainStation-OBS'!I54="","",'MainStation-OBS'!I54),3),"")</f>
        <v/>
      </c>
      <c r="F53" s="143">
        <f>IF('MainStation-OBS'!N54 = "","",'MainStation-OBS'!N54)</f>
        <v>-3.7500000000000004</v>
      </c>
    </row>
  </sheetData>
  <mergeCells count="3">
    <mergeCell ref="A2:B2"/>
    <mergeCell ref="A12:B12"/>
    <mergeCell ref="A33:B33"/>
  </mergeCells>
  <conditionalFormatting sqref="B4:B11 B9:D11 C3:D11 B13:D32 B34:D53">
    <cfRule type="containsText" dxfId="5" priority="6" operator="containsText" text="ล้น">
      <formula>NOT(ISERROR(SEARCH("ล้น",B3)))</formula>
    </cfRule>
  </conditionalFormatting>
  <conditionalFormatting sqref="E3:E11 E13:E32 E34:E53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13:C32 C34:C53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8">
    <webPublishItem id="23185" divId="Status WL-v5 - lag more retard_23185" sourceType="range" sourceRef="A1:F43" destinationFile="C:\Dokumente und Einstellungen\Child\Desktop\Flood2011\WebPage Temp\Status WL-v8.htm"/>
    <webPublishItem id="29931" divId="Status WL-v6 4-11-2011_29931" sourceType="range" sourceRef="A1:F50" destinationFile="C:\Dokumente und Einstellungen\Child\Desktop\Flood2011\WebPage Temp\Status WL-v12.htm"/>
    <webPublishItem id="22599" divId="Status WL-v6 10-11-2011_22599" sourceType="range" sourceRef="A1:F52" destinationFile="D:\Flood2011\WebPage Temp\Status WL-v23.htm"/>
    <webPublishItem id="13983" divId="Status WL-v6 16-11-2011v3_13983" sourceType="range" sourceRef="A1:F53" destinationFile="D:\Flood2011\WebPage Temp\Status WL-v6 30-11-2011v3.htm"/>
    <webPublishItem id="9513" divId="Status WL-v6_9513" sourceType="range" sourceRef="A1:G46" destinationFile="C:\Dokumente und Einstellungen\Child\Desktop\Flood2011\WebPage Temp\Status WL-v9.htm"/>
    <webPublishItem id="9521" divId="Status WL-v6_9521" sourceType="range" sourceRef="A1:G47" destinationFile="C:\Dokumente und Einstellungen\Child\Desktop\Flood2011\WebPage Temp\Status WL-v6 3-11-2011.htm"/>
    <webPublishItem id="9040" divId="Status WL-v6 4-11-2011_9040" sourceType="range" sourceRef="A1:G50" destinationFile="D:\Flood2011\WebPage Temp\Status WL-v5.htm"/>
    <webPublishItem id="2703" divId="Status WL-v6 9-11-2011_2703" sourceType="range" sourceRef="A1:G52" destinationFile="D:\Flood2011\WebPage Temp\Status WL-v6 9-11-2011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K50"/>
  <sheetViews>
    <sheetView topLeftCell="A37" workbookViewId="0">
      <selection sqref="A1:K50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1">
      <c r="A1" t="s">
        <v>240</v>
      </c>
      <c r="B1" t="s">
        <v>241</v>
      </c>
      <c r="C1" t="s">
        <v>243</v>
      </c>
      <c r="D1" t="str">
        <f>'MainStation-OBS'!F1</f>
        <v>Tofull_cm</v>
      </c>
      <c r="E1" t="s">
        <v>242</v>
      </c>
      <c r="F1" t="s">
        <v>343</v>
      </c>
      <c r="G1" t="s">
        <v>244</v>
      </c>
      <c r="H1" s="191" t="s">
        <v>377</v>
      </c>
      <c r="I1" s="191" t="s">
        <v>378</v>
      </c>
      <c r="J1" s="191" t="s">
        <v>379</v>
      </c>
      <c r="K1" s="191" t="s">
        <v>440</v>
      </c>
    </row>
    <row r="2" spans="1:11">
      <c r="A2" t="str">
        <f>'MainStation-OBS'!A3</f>
        <v>E04</v>
      </c>
      <c r="B2" t="str">
        <f>'MainStation-OBS'!B3</f>
        <v>N1</v>
      </c>
      <c r="C2">
        <f>'MainStation-OBS'!E3</f>
        <v>1.17</v>
      </c>
      <c r="D2" s="190">
        <f>'MainStation-OBS'!F3</f>
        <v>2</v>
      </c>
      <c r="E2">
        <f>'MainStation-OBS'!G3</f>
        <v>1</v>
      </c>
      <c r="F2">
        <f>'MainStation-OBS'!H3</f>
        <v>54.666666666667012</v>
      </c>
      <c r="G2" s="138">
        <f>'MainStation-OBS'!I3</f>
        <v>0</v>
      </c>
      <c r="H2" s="138">
        <f>'MainStation-OBS'!J3</f>
        <v>-4.4999999999999982</v>
      </c>
      <c r="I2" s="138">
        <f>'MainStation-OBS'!K3</f>
        <v>-1</v>
      </c>
      <c r="J2" s="138">
        <f>'MainStation-OBS'!L3</f>
        <v>56.666666666667012</v>
      </c>
      <c r="K2" s="138">
        <f>'MainStation-OBS'!M3</f>
        <v>0</v>
      </c>
    </row>
    <row r="3" spans="1:11">
      <c r="A3" t="str">
        <f>'MainStation-OBS'!A4</f>
        <v>E10</v>
      </c>
      <c r="B3" t="str">
        <f>'MainStation-OBS'!B4</f>
        <v>N2</v>
      </c>
      <c r="C3">
        <f>'MainStation-OBS'!E4</f>
        <v>-0.6</v>
      </c>
      <c r="D3" s="190">
        <f>'MainStation-OBS'!F4</f>
        <v>2</v>
      </c>
      <c r="E3">
        <f>'MainStation-OBS'!G4</f>
        <v>1</v>
      </c>
      <c r="F3">
        <f>'MainStation-OBS'!H4</f>
        <v>-2</v>
      </c>
      <c r="G3" s="138">
        <f>'MainStation-OBS'!I4</f>
        <v>0</v>
      </c>
      <c r="H3" s="138">
        <f>'MainStation-OBS'!J4</f>
        <v>-5.0000000000000018</v>
      </c>
      <c r="I3" s="138">
        <f>'MainStation-OBS'!K4</f>
        <v>-1</v>
      </c>
      <c r="J3" s="138">
        <f>'MainStation-OBS'!L4</f>
        <v>0</v>
      </c>
      <c r="K3" s="138">
        <f>'MainStation-OBS'!M4</f>
        <v>0</v>
      </c>
    </row>
    <row r="4" spans="1:11">
      <c r="A4" t="str">
        <f>'MainStation-OBS'!A5</f>
        <v>E12</v>
      </c>
      <c r="B4" t="str">
        <f>'MainStation-OBS'!B5</f>
        <v>N3</v>
      </c>
      <c r="C4">
        <f>'MainStation-OBS'!E5</f>
        <v>0.3</v>
      </c>
      <c r="D4" s="190">
        <f>'MainStation-OBS'!F5</f>
        <v>1</v>
      </c>
      <c r="E4">
        <f>'MainStation-OBS'!G5</f>
        <v>2</v>
      </c>
      <c r="F4">
        <f>'MainStation-OBS'!H5</f>
        <v>-1</v>
      </c>
      <c r="G4" s="138">
        <f>'MainStation-OBS'!I5</f>
        <v>0</v>
      </c>
      <c r="H4" s="138">
        <f>'MainStation-OBS'!J5</f>
        <v>-3.2499999999999996</v>
      </c>
      <c r="I4" s="138">
        <f>'MainStation-OBS'!K5</f>
        <v>-1</v>
      </c>
      <c r="J4" s="138">
        <f>'MainStation-OBS'!L5</f>
        <v>0</v>
      </c>
      <c r="K4" s="138">
        <f>'MainStation-OBS'!M5</f>
        <v>1</v>
      </c>
    </row>
    <row r="5" spans="1:11">
      <c r="A5" t="str">
        <f>'MainStation-OBS'!A6</f>
        <v>E13</v>
      </c>
      <c r="B5" t="str">
        <f>'MainStation-OBS'!B6</f>
        <v>N4</v>
      </c>
      <c r="C5">
        <f>'MainStation-OBS'!E6</f>
        <v>-1.3</v>
      </c>
      <c r="D5" s="190">
        <f>'MainStation-OBS'!F6</f>
        <v>2</v>
      </c>
      <c r="E5">
        <f>'MainStation-OBS'!G6</f>
        <v>1</v>
      </c>
      <c r="F5">
        <f>'MainStation-OBS'!H6</f>
        <v>-2</v>
      </c>
      <c r="G5" s="138">
        <f>'MainStation-OBS'!I6</f>
        <v>1</v>
      </c>
      <c r="H5" s="138">
        <f>'MainStation-OBS'!J6</f>
        <v>0</v>
      </c>
      <c r="I5" s="138">
        <f>'MainStation-OBS'!K6</f>
        <v>-1</v>
      </c>
      <c r="J5" s="138">
        <f>'MainStation-OBS'!L6</f>
        <v>0</v>
      </c>
      <c r="K5" s="138">
        <f>'MainStation-OBS'!M6</f>
        <v>0</v>
      </c>
    </row>
    <row r="6" spans="1:11">
      <c r="A6" t="str">
        <f>'MainStation-OBS'!A7</f>
        <v>E14</v>
      </c>
      <c r="B6" t="str">
        <f>'MainStation-OBS'!B7</f>
        <v>N5</v>
      </c>
      <c r="C6">
        <f>'MainStation-OBS'!E7</f>
        <v>-0.12</v>
      </c>
      <c r="D6" s="190">
        <f>'MainStation-OBS'!F7</f>
        <v>2</v>
      </c>
      <c r="E6">
        <f>'MainStation-OBS'!G7</f>
        <v>1</v>
      </c>
      <c r="F6">
        <f>'MainStation-OBS'!H7</f>
        <v>-2</v>
      </c>
      <c r="G6" s="138">
        <f>'MainStation-OBS'!I7</f>
        <v>2</v>
      </c>
      <c r="H6" s="138">
        <f>'MainStation-OBS'!J7</f>
        <v>3</v>
      </c>
      <c r="I6" s="138">
        <f>'MainStation-OBS'!K7</f>
        <v>-1</v>
      </c>
      <c r="J6" s="138">
        <f>'MainStation-OBS'!L7</f>
        <v>0</v>
      </c>
      <c r="K6" s="138">
        <f>'MainStation-OBS'!M7</f>
        <v>0</v>
      </c>
    </row>
    <row r="7" spans="1:11">
      <c r="A7" t="str">
        <f>'MainStation-OBS'!A8</f>
        <v>E17</v>
      </c>
      <c r="B7" t="str">
        <f>'MainStation-OBS'!B8</f>
        <v>N6</v>
      </c>
      <c r="C7">
        <f>'MainStation-OBS'!E8</f>
        <v>0.19</v>
      </c>
      <c r="D7" s="190">
        <f>'MainStation-OBS'!F8</f>
        <v>2</v>
      </c>
      <c r="E7">
        <f>'MainStation-OBS'!G8</f>
        <v>1</v>
      </c>
      <c r="F7">
        <f>'MainStation-OBS'!H8</f>
        <v>-2</v>
      </c>
      <c r="G7" s="138">
        <f>'MainStation-OBS'!I8</f>
        <v>0</v>
      </c>
      <c r="H7" s="138">
        <f>'MainStation-OBS'!J8</f>
        <v>-4.75</v>
      </c>
      <c r="I7" s="138">
        <f>'MainStation-OBS'!K8</f>
        <v>-1</v>
      </c>
      <c r="J7" s="138">
        <f>'MainStation-OBS'!L8</f>
        <v>0</v>
      </c>
      <c r="K7" s="138">
        <f>'MainStation-OBS'!M8</f>
        <v>0</v>
      </c>
    </row>
    <row r="8" spans="1:11">
      <c r="A8" t="str">
        <f>'MainStation-OBS'!A14</f>
        <v>E03</v>
      </c>
      <c r="B8" t="str">
        <f>'MainStation-OBS'!B14</f>
        <v>E1</v>
      </c>
      <c r="C8">
        <f>'MainStation-OBS'!E14</f>
        <v>1.67</v>
      </c>
      <c r="D8" s="190">
        <f>'MainStation-OBS'!F14</f>
        <v>2</v>
      </c>
      <c r="E8">
        <f>'MainStation-OBS'!G14</f>
        <v>3</v>
      </c>
      <c r="F8">
        <f>'MainStation-OBS'!H14</f>
        <v>291.37278106508961</v>
      </c>
      <c r="G8" s="138">
        <f>'MainStation-OBS'!I14</f>
        <v>0</v>
      </c>
      <c r="H8" s="138">
        <f>'MainStation-OBS'!J14</f>
        <v>-2.5000000000000022</v>
      </c>
      <c r="I8" s="138">
        <f>'MainStation-OBS'!K14</f>
        <v>56.666666666667012</v>
      </c>
      <c r="J8" s="138">
        <f>'MainStation-OBS'!L14</f>
        <v>293.37278106508961</v>
      </c>
      <c r="K8" s="138">
        <f>'MainStation-OBS'!M14</f>
        <v>1</v>
      </c>
    </row>
    <row r="9" spans="1:11">
      <c r="A9" t="str">
        <f>'MainStation-OBS'!A15</f>
        <v>E11</v>
      </c>
      <c r="B9" t="str">
        <f>'MainStation-OBS'!B15</f>
        <v>E2</v>
      </c>
      <c r="C9">
        <f>'MainStation-OBS'!E15</f>
        <v>0.78</v>
      </c>
      <c r="D9" s="190">
        <f>'MainStation-OBS'!F15</f>
        <v>1</v>
      </c>
      <c r="E9">
        <f>'MainStation-OBS'!G15</f>
        <v>4</v>
      </c>
      <c r="F9">
        <f>'MainStation-OBS'!H15</f>
        <v>-1</v>
      </c>
      <c r="G9" s="138">
        <f>'MainStation-OBS'!I15</f>
        <v>0</v>
      </c>
      <c r="H9" s="138">
        <f>'MainStation-OBS'!J15</f>
        <v>-3</v>
      </c>
      <c r="I9" s="138">
        <f>'MainStation-OBS'!K15</f>
        <v>-1</v>
      </c>
      <c r="J9" s="138">
        <f>'MainStation-OBS'!L15</f>
        <v>0</v>
      </c>
      <c r="K9" s="138">
        <f>'MainStation-OBS'!M15</f>
        <v>1</v>
      </c>
    </row>
    <row r="10" spans="1:11">
      <c r="A10" t="str">
        <f>'MainStation-OBS'!A16</f>
        <v>E07</v>
      </c>
      <c r="B10" t="str">
        <f>'MainStation-OBS'!B16</f>
        <v>E3</v>
      </c>
      <c r="C10">
        <f>'MainStation-OBS'!E16</f>
        <v>1.35</v>
      </c>
      <c r="D10" s="190">
        <f>'MainStation-OBS'!F16</f>
        <v>2</v>
      </c>
      <c r="E10">
        <f>'MainStation-OBS'!G16</f>
        <v>2</v>
      </c>
      <c r="F10">
        <f>'MainStation-OBS'!H16</f>
        <v>182.99999999999977</v>
      </c>
      <c r="G10" s="138">
        <f>'MainStation-OBS'!I16</f>
        <v>0</v>
      </c>
      <c r="H10" s="138">
        <f>'MainStation-OBS'!J16</f>
        <v>-2.4999999999999996</v>
      </c>
      <c r="I10" s="138">
        <f>'MainStation-OBS'!K16</f>
        <v>-1</v>
      </c>
      <c r="J10" s="138">
        <f>'MainStation-OBS'!L16</f>
        <v>184.99999999999977</v>
      </c>
      <c r="K10" s="138">
        <f>'MainStation-OBS'!M16</f>
        <v>1</v>
      </c>
    </row>
    <row r="11" spans="1:11">
      <c r="A11" t="str">
        <f>'MainStation-OBS'!A17</f>
        <v>E34</v>
      </c>
      <c r="B11" t="str">
        <f>'MainStation-OBS'!B17</f>
        <v>E4</v>
      </c>
      <c r="C11">
        <f>'MainStation-OBS'!E17</f>
        <v>1.63</v>
      </c>
      <c r="D11" s="190">
        <f>'MainStation-OBS'!F17</f>
        <v>2</v>
      </c>
      <c r="E11">
        <f>'MainStation-OBS'!G17</f>
        <v>3</v>
      </c>
      <c r="F11">
        <f>'MainStation-OBS'!H17</f>
        <v>429.66666666667101</v>
      </c>
      <c r="G11" s="138">
        <f>'MainStation-OBS'!I17</f>
        <v>0</v>
      </c>
      <c r="H11" s="138">
        <f>'MainStation-OBS'!J17</f>
        <v>-2.0000000000000018</v>
      </c>
      <c r="I11" s="138">
        <f>'MainStation-OBS'!K17</f>
        <v>43.333333333333577</v>
      </c>
      <c r="J11" s="138">
        <f>'MainStation-OBS'!L17</f>
        <v>431.66666666667101</v>
      </c>
      <c r="K11" s="138">
        <f>'MainStation-OBS'!M17</f>
        <v>1</v>
      </c>
    </row>
    <row r="12" spans="1:11">
      <c r="A12" t="str">
        <f>'MainStation-OBS'!A18</f>
        <v>E43</v>
      </c>
      <c r="B12" t="str">
        <f>'MainStation-OBS'!B18</f>
        <v>E5</v>
      </c>
      <c r="C12">
        <f>'MainStation-OBS'!E18</f>
        <v>1.36</v>
      </c>
      <c r="D12" s="190">
        <f>'MainStation-OBS'!F18</f>
        <v>2</v>
      </c>
      <c r="E12">
        <f>'MainStation-OBS'!G18</f>
        <v>2</v>
      </c>
      <c r="F12">
        <f>'MainStation-OBS'!H18</f>
        <v>176.79194630872524</v>
      </c>
      <c r="G12" s="138">
        <f>'MainStation-OBS'!I18</f>
        <v>0</v>
      </c>
      <c r="H12" s="138">
        <f>'MainStation-OBS'!J18</f>
        <v>-2.5000000000000022</v>
      </c>
      <c r="I12" s="138">
        <f>'MainStation-OBS'!K18</f>
        <v>-1</v>
      </c>
      <c r="J12" s="138">
        <f>'MainStation-OBS'!L18</f>
        <v>178.79194630872524</v>
      </c>
      <c r="K12" s="138">
        <f>'MainStation-OBS'!M18</f>
        <v>0</v>
      </c>
    </row>
    <row r="13" spans="1:11">
      <c r="A13" t="str">
        <f>'MainStation-OBS'!A19</f>
        <v>E21</v>
      </c>
      <c r="B13" t="str">
        <f>'MainStation-OBS'!B19</f>
        <v>E6</v>
      </c>
      <c r="C13">
        <f>'MainStation-OBS'!E19</f>
        <v>0.53</v>
      </c>
      <c r="D13" s="190">
        <f>'MainStation-OBS'!F19</f>
        <v>2</v>
      </c>
      <c r="E13">
        <f>'MainStation-OBS'!G19</f>
        <v>1</v>
      </c>
      <c r="F13">
        <f>'MainStation-OBS'!H19</f>
        <v>-2</v>
      </c>
      <c r="G13" s="138">
        <f>'MainStation-OBS'!I19</f>
        <v>0</v>
      </c>
      <c r="H13" s="138">
        <f>'MainStation-OBS'!J19</f>
        <v>-2.5000000000000009</v>
      </c>
      <c r="I13" s="138">
        <f>'MainStation-OBS'!K19</f>
        <v>-1</v>
      </c>
      <c r="J13" s="138">
        <f>'MainStation-OBS'!L19</f>
        <v>0</v>
      </c>
      <c r="K13" s="138">
        <f>'MainStation-OBS'!M19</f>
        <v>1</v>
      </c>
    </row>
    <row r="14" spans="1:11">
      <c r="A14" t="str">
        <f>'MainStation-OBS'!A20</f>
        <v>E32</v>
      </c>
      <c r="B14" t="str">
        <f>'MainStation-OBS'!B20</f>
        <v>E7</v>
      </c>
      <c r="C14">
        <f>'MainStation-OBS'!E20</f>
        <v>-1.3</v>
      </c>
      <c r="D14" s="190">
        <f>'MainStation-OBS'!F20</f>
        <v>2</v>
      </c>
      <c r="E14">
        <f>'MainStation-OBS'!G20</f>
        <v>1</v>
      </c>
      <c r="F14">
        <f>'MainStation-OBS'!H20</f>
        <v>-2</v>
      </c>
      <c r="G14" s="138">
        <f>'MainStation-OBS'!I20</f>
        <v>1</v>
      </c>
      <c r="H14" s="138">
        <f>'MainStation-OBS'!J20</f>
        <v>-0.75000000000000067</v>
      </c>
      <c r="I14" s="138">
        <f>'MainStation-OBS'!K20</f>
        <v>-1</v>
      </c>
      <c r="J14" s="138">
        <f>'MainStation-OBS'!L20</f>
        <v>0</v>
      </c>
      <c r="K14" s="138">
        <f>'MainStation-OBS'!M20</f>
        <v>0</v>
      </c>
    </row>
    <row r="15" spans="1:11">
      <c r="A15" t="str">
        <f>'MainStation-OBS'!A21</f>
        <v>E45</v>
      </c>
      <c r="B15" t="str">
        <f>'MainStation-OBS'!B21</f>
        <v>E8</v>
      </c>
      <c r="C15">
        <f>'MainStation-OBS'!E21</f>
        <v>1.23</v>
      </c>
      <c r="D15" s="190">
        <f>'MainStation-OBS'!F21</f>
        <v>2</v>
      </c>
      <c r="E15">
        <f>'MainStation-OBS'!G21</f>
        <v>2</v>
      </c>
      <c r="F15">
        <f>'MainStation-OBS'!H21</f>
        <v>155.59259259259179</v>
      </c>
      <c r="G15" s="138">
        <f>'MainStation-OBS'!I21</f>
        <v>1</v>
      </c>
      <c r="H15" s="138">
        <f>'MainStation-OBS'!J21</f>
        <v>0</v>
      </c>
      <c r="I15" s="138">
        <f>'MainStation-OBS'!K21</f>
        <v>-1</v>
      </c>
      <c r="J15" s="138">
        <f>'MainStation-OBS'!L21</f>
        <v>157.59259259259179</v>
      </c>
      <c r="K15" s="138">
        <f>'MainStation-OBS'!M21</f>
        <v>1</v>
      </c>
    </row>
    <row r="16" spans="1:11">
      <c r="A16" t="str">
        <f>'MainStation-OBS'!A37</f>
        <v>W01</v>
      </c>
      <c r="B16" t="str">
        <f>'MainStation-OBS'!B37</f>
        <v>W1inside</v>
      </c>
      <c r="C16">
        <f>'MainStation-OBS'!E37</f>
        <v>1.92</v>
      </c>
      <c r="D16" s="190">
        <f>'MainStation-OBS'!F37</f>
        <v>1</v>
      </c>
      <c r="E16">
        <f>'MainStation-OBS'!G37</f>
        <v>6</v>
      </c>
      <c r="F16">
        <f>'MainStation-OBS'!H37</f>
        <v>168.77556109725666</v>
      </c>
      <c r="G16" s="138">
        <f>'MainStation-OBS'!I37</f>
        <v>0</v>
      </c>
      <c r="H16" s="138">
        <f>'MainStation-OBS'!J37</f>
        <v>-2.9999999999999973</v>
      </c>
      <c r="I16" s="138">
        <f>'MainStation-OBS'!K37</f>
        <v>140.00000000000088</v>
      </c>
      <c r="J16" s="138">
        <f>'MainStation-OBS'!L37</f>
        <v>169.77556109725666</v>
      </c>
      <c r="K16" s="138">
        <f>'MainStation-OBS'!M37</f>
        <v>0</v>
      </c>
    </row>
    <row r="17" spans="1:11">
      <c r="A17" t="str">
        <f>'MainStation-OBS'!A38</f>
        <v>W23</v>
      </c>
      <c r="B17" t="str">
        <f>'MainStation-OBS'!B38</f>
        <v>W2</v>
      </c>
      <c r="C17">
        <f>'MainStation-OBS'!E38</f>
        <v>0</v>
      </c>
      <c r="D17" s="190">
        <f>'MainStation-OBS'!F38</f>
        <v>1</v>
      </c>
      <c r="E17">
        <f>'MainStation-OBS'!G38</f>
        <v>1</v>
      </c>
      <c r="F17">
        <f>'MainStation-OBS'!H38</f>
        <v>-1</v>
      </c>
      <c r="G17" s="138">
        <f>'MainStation-OBS'!I38</f>
        <v>1</v>
      </c>
      <c r="H17" s="138">
        <f>'MainStation-OBS'!J38</f>
        <v>0</v>
      </c>
      <c r="I17" s="138">
        <f>'MainStation-OBS'!K38</f>
        <v>-1</v>
      </c>
      <c r="J17" s="138">
        <f>'MainStation-OBS'!L38</f>
        <v>0</v>
      </c>
      <c r="K17" s="138">
        <f>'MainStation-OBS'!M38</f>
        <v>0</v>
      </c>
    </row>
    <row r="18" spans="1:11">
      <c r="A18" t="str">
        <f>'MainStation-OBS'!A39</f>
        <v>W08</v>
      </c>
      <c r="B18" t="str">
        <f>'MainStation-OBS'!B39</f>
        <v>W3</v>
      </c>
      <c r="C18">
        <f>'MainStation-OBS'!E39</f>
        <v>0.4</v>
      </c>
      <c r="D18" s="190">
        <f>'MainStation-OBS'!F39</f>
        <v>2</v>
      </c>
      <c r="E18">
        <f>'MainStation-OBS'!G39</f>
        <v>1</v>
      </c>
      <c r="F18">
        <f>'MainStation-OBS'!H39</f>
        <v>-2</v>
      </c>
      <c r="G18" s="138">
        <f>'MainStation-OBS'!I39</f>
        <v>3</v>
      </c>
      <c r="H18" s="138">
        <f>'MainStation-OBS'!J39</f>
        <v>16.25</v>
      </c>
      <c r="I18" s="138">
        <f>'MainStation-OBS'!K39</f>
        <v>-1</v>
      </c>
      <c r="J18" s="138">
        <f>'MainStation-OBS'!L39</f>
        <v>0</v>
      </c>
      <c r="K18" s="138">
        <f>'MainStation-OBS'!M39</f>
        <v>0</v>
      </c>
    </row>
    <row r="19" spans="1:11">
      <c r="A19" t="str">
        <f>'MainStation-OBS'!A40</f>
        <v>W12</v>
      </c>
      <c r="B19" t="str">
        <f>'MainStation-OBS'!B40</f>
        <v>W4</v>
      </c>
      <c r="C19">
        <f>'MainStation-OBS'!E40</f>
        <v>1.2</v>
      </c>
      <c r="D19" s="190">
        <f>'MainStation-OBS'!F40</f>
        <v>2</v>
      </c>
      <c r="E19">
        <f>'MainStation-OBS'!G40</f>
        <v>2</v>
      </c>
      <c r="F19">
        <f>'MainStation-OBS'!H40</f>
        <v>334.36363636363973</v>
      </c>
      <c r="G19" s="138">
        <f>'MainStation-OBS'!I40</f>
        <v>1</v>
      </c>
      <c r="H19" s="138">
        <f>'MainStation-OBS'!J40</f>
        <v>0</v>
      </c>
      <c r="I19" s="138">
        <f>'MainStation-OBS'!K40</f>
        <v>-1</v>
      </c>
      <c r="J19" s="138">
        <f>'MainStation-OBS'!L40</f>
        <v>336.36363636363973</v>
      </c>
      <c r="K19" s="138">
        <f>'MainStation-OBS'!M40</f>
        <v>0</v>
      </c>
    </row>
    <row r="20" spans="1:11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 s="190">
        <f>'MainStation-OBS'!F41</f>
        <v>1</v>
      </c>
      <c r="E20">
        <f>'MainStation-OBS'!G41</f>
        <v>6</v>
      </c>
      <c r="F20">
        <f>'MainStation-OBS'!H41</f>
        <v>119</v>
      </c>
      <c r="G20" s="138">
        <f>'MainStation-OBS'!I41</f>
        <v>1</v>
      </c>
      <c r="H20" s="138">
        <f>'MainStation-OBS'!J41</f>
        <v>0</v>
      </c>
      <c r="I20" s="138">
        <f>'MainStation-OBS'!K41</f>
        <v>-1</v>
      </c>
      <c r="J20" s="138">
        <f>'MainStation-OBS'!L41</f>
        <v>120</v>
      </c>
      <c r="K20" s="138">
        <f>'MainStation-OBS'!M41</f>
        <v>0</v>
      </c>
    </row>
    <row r="21" spans="1:11">
      <c r="A21" t="str">
        <f>'MainStation-OBS'!A42</f>
        <v>W05</v>
      </c>
      <c r="B21" t="str">
        <f>'MainStation-OBS'!B42</f>
        <v>W6</v>
      </c>
      <c r="C21">
        <f>'MainStation-OBS'!E42</f>
        <v>1.2</v>
      </c>
      <c r="D21" s="190">
        <f>'MainStation-OBS'!F42</f>
        <v>2</v>
      </c>
      <c r="E21">
        <f>'MainStation-OBS'!G42</f>
        <v>2</v>
      </c>
      <c r="F21">
        <f>'MainStation-OBS'!H42</f>
        <v>118</v>
      </c>
      <c r="G21" s="138">
        <f>'MainStation-OBS'!I42</f>
        <v>1</v>
      </c>
      <c r="H21" s="138">
        <f>'MainStation-OBS'!J42</f>
        <v>0</v>
      </c>
      <c r="I21" s="138">
        <f>'MainStation-OBS'!K42</f>
        <v>-1</v>
      </c>
      <c r="J21" s="138">
        <f>'MainStation-OBS'!L42</f>
        <v>120</v>
      </c>
      <c r="K21" s="138">
        <f>'MainStation-OBS'!M42</f>
        <v>0</v>
      </c>
    </row>
    <row r="22" spans="1:11">
      <c r="A22" t="str">
        <f>'MainStation-OBS'!A43</f>
        <v>W18</v>
      </c>
      <c r="B22" t="str">
        <f>'MainStation-OBS'!B43</f>
        <v>W7</v>
      </c>
      <c r="C22">
        <f>'MainStation-OBS'!E43</f>
        <v>0.88</v>
      </c>
      <c r="D22" s="190">
        <f>'MainStation-OBS'!F43</f>
        <v>1</v>
      </c>
      <c r="E22">
        <f>'MainStation-OBS'!G43</f>
        <v>4</v>
      </c>
      <c r="F22">
        <f>'MainStation-OBS'!H43</f>
        <v>-1</v>
      </c>
      <c r="G22" s="138">
        <f>'MainStation-OBS'!I43</f>
        <v>1</v>
      </c>
      <c r="H22" s="138">
        <f>'MainStation-OBS'!J43</f>
        <v>0</v>
      </c>
      <c r="I22" s="138">
        <f>'MainStation-OBS'!K43</f>
        <v>-1</v>
      </c>
      <c r="J22" s="138">
        <f>'MainStation-OBS'!L43</f>
        <v>0</v>
      </c>
      <c r="K22" s="138">
        <f>'MainStation-OBS'!M43</f>
        <v>1</v>
      </c>
    </row>
    <row r="23" spans="1:11">
      <c r="A23" t="str">
        <f>'MainStation-OBS'!A44</f>
        <v>W17</v>
      </c>
      <c r="B23" t="str">
        <f>'MainStation-OBS'!B44</f>
        <v>W8</v>
      </c>
      <c r="C23">
        <f>'MainStation-OBS'!E44</f>
        <v>0.9</v>
      </c>
      <c r="D23" s="190">
        <f>'MainStation-OBS'!F44</f>
        <v>1</v>
      </c>
      <c r="E23">
        <f>'MainStation-OBS'!G44</f>
        <v>5</v>
      </c>
      <c r="F23">
        <f>'MainStation-OBS'!H44</f>
        <v>-1</v>
      </c>
      <c r="G23" s="138">
        <f>'MainStation-OBS'!I44</f>
        <v>-1</v>
      </c>
      <c r="H23" s="138">
        <f>'MainStation-OBS'!J44</f>
        <v>-6.75</v>
      </c>
      <c r="I23" s="138">
        <f>'MainStation-OBS'!K44</f>
        <v>-1</v>
      </c>
      <c r="J23" s="138">
        <f>'MainStation-OBS'!L44</f>
        <v>0</v>
      </c>
      <c r="K23" s="138">
        <f>'MainStation-OBS'!M44</f>
        <v>1</v>
      </c>
    </row>
    <row r="24" spans="1:11">
      <c r="A24" t="str">
        <f>'MainStation-OBS'!A45</f>
        <v>W22</v>
      </c>
      <c r="B24" t="str">
        <f>'MainStation-OBS'!B45</f>
        <v>W9</v>
      </c>
      <c r="C24">
        <f>'MainStation-OBS'!E45</f>
        <v>1.1599999999999999</v>
      </c>
      <c r="D24" s="190">
        <f>'MainStation-OBS'!F45</f>
        <v>1</v>
      </c>
      <c r="E24">
        <f>'MainStation-OBS'!G45</f>
        <v>6</v>
      </c>
      <c r="F24">
        <f>'MainStation-OBS'!H45</f>
        <v>33.823529411764866</v>
      </c>
      <c r="G24" s="138">
        <f>'MainStation-OBS'!I45</f>
        <v>0</v>
      </c>
      <c r="H24" s="138">
        <f>'MainStation-OBS'!J45</f>
        <v>-3.7499999999999978</v>
      </c>
      <c r="I24" s="138">
        <f>'MainStation-OBS'!K45</f>
        <v>-1</v>
      </c>
      <c r="J24" s="138">
        <f>'MainStation-OBS'!L45</f>
        <v>34.823529411764866</v>
      </c>
      <c r="K24" s="138">
        <f>'MainStation-OBS'!M45</f>
        <v>0</v>
      </c>
    </row>
    <row r="25" spans="1:11">
      <c r="A25" t="str">
        <f>'MainStation-OBS'!A23</f>
        <v>E19</v>
      </c>
      <c r="B25" t="str">
        <f>'MainStation-OBS'!B23</f>
        <v>E10</v>
      </c>
      <c r="C25">
        <f>'MainStation-OBS'!E23</f>
        <v>-0.32</v>
      </c>
      <c r="D25" s="190">
        <f>'MainStation-OBS'!F23</f>
        <v>1</v>
      </c>
      <c r="E25">
        <f>'MainStation-OBS'!G23</f>
        <v>1</v>
      </c>
      <c r="F25">
        <f>'MainStation-OBS'!H23</f>
        <v>-1</v>
      </c>
      <c r="G25" s="138">
        <f>'MainStation-OBS'!I23</f>
        <v>1</v>
      </c>
      <c r="H25" s="138">
        <f>'MainStation-OBS'!J23</f>
        <v>-0.50000000000000044</v>
      </c>
      <c r="I25" s="138">
        <f>'MainStation-OBS'!K23</f>
        <v>-1</v>
      </c>
      <c r="J25" s="138">
        <f>'MainStation-OBS'!L23</f>
        <v>0</v>
      </c>
      <c r="K25" s="138">
        <f>'MainStation-OBS'!M23</f>
        <v>1</v>
      </c>
    </row>
    <row r="26" spans="1:11">
      <c r="A26" t="str">
        <f>'MainStation-OBS'!A9</f>
        <v>E16</v>
      </c>
      <c r="B26" t="str">
        <f>'MainStation-OBS'!B9</f>
        <v>N7</v>
      </c>
      <c r="C26">
        <f>'MainStation-OBS'!E9</f>
        <v>0.19</v>
      </c>
      <c r="D26" s="190">
        <f>'MainStation-OBS'!F9</f>
        <v>2</v>
      </c>
      <c r="E26">
        <f>'MainStation-OBS'!G9</f>
        <v>1</v>
      </c>
      <c r="F26">
        <f>'MainStation-OBS'!H9</f>
        <v>-2</v>
      </c>
      <c r="G26" s="138">
        <f>'MainStation-OBS'!I9</f>
        <v>0</v>
      </c>
      <c r="H26" s="138">
        <f>'MainStation-OBS'!J9</f>
        <v>-4.75</v>
      </c>
      <c r="I26" s="138">
        <f>'MainStation-OBS'!K9</f>
        <v>-1</v>
      </c>
      <c r="J26" s="138">
        <f>'MainStation-OBS'!L9</f>
        <v>0</v>
      </c>
      <c r="K26" s="138">
        <f>'MainStation-OBS'!M9</f>
        <v>0</v>
      </c>
    </row>
    <row r="27" spans="1:11">
      <c r="A27" t="str">
        <f>'MainStation-OBS'!A46</f>
        <v>W13</v>
      </c>
      <c r="B27" t="str">
        <f>'MainStation-OBS'!B46</f>
        <v>W10</v>
      </c>
      <c r="C27">
        <f>'MainStation-OBS'!E46</f>
        <v>0.2</v>
      </c>
      <c r="D27" s="190">
        <f>'MainStation-OBS'!F46</f>
        <v>1</v>
      </c>
      <c r="E27">
        <f>'MainStation-OBS'!G46</f>
        <v>2</v>
      </c>
      <c r="F27">
        <f>'MainStation-OBS'!H46</f>
        <v>-1</v>
      </c>
      <c r="G27" s="138">
        <f>'MainStation-OBS'!I46</f>
        <v>0</v>
      </c>
      <c r="H27" s="138">
        <f>'MainStation-OBS'!J46</f>
        <v>-1.2500000000000004</v>
      </c>
      <c r="I27" s="138">
        <f>'MainStation-OBS'!K46</f>
        <v>-1</v>
      </c>
      <c r="J27" s="138">
        <f>'MainStation-OBS'!L46</f>
        <v>0</v>
      </c>
      <c r="K27" s="138">
        <f>'MainStation-OBS'!M46</f>
        <v>1</v>
      </c>
    </row>
    <row r="28" spans="1:11">
      <c r="A28" t="str">
        <f>'MainStation-OBS'!A24</f>
        <v>E22</v>
      </c>
      <c r="B28" t="str">
        <f>'MainStation-OBS'!B24</f>
        <v>E11</v>
      </c>
      <c r="C28">
        <f>'MainStation-OBS'!E24</f>
        <v>0.31</v>
      </c>
      <c r="D28" s="190">
        <f>'MainStation-OBS'!F24</f>
        <v>2</v>
      </c>
      <c r="E28">
        <f>'MainStation-OBS'!G24</f>
        <v>1</v>
      </c>
      <c r="F28">
        <f>'MainStation-OBS'!H24</f>
        <v>-2</v>
      </c>
      <c r="G28" s="138">
        <f>'MainStation-OBS'!I24</f>
        <v>0</v>
      </c>
      <c r="H28" s="138">
        <f>'MainStation-OBS'!J24</f>
        <v>-3</v>
      </c>
      <c r="I28" s="138">
        <f>'MainStation-OBS'!K24</f>
        <v>-1</v>
      </c>
      <c r="J28" s="138">
        <f>'MainStation-OBS'!L24</f>
        <v>0</v>
      </c>
      <c r="K28" s="138">
        <f>'MainStation-OBS'!M24</f>
        <v>1</v>
      </c>
    </row>
    <row r="29" spans="1:11">
      <c r="A29" t="str">
        <f>'MainStation-OBS'!A25</f>
        <v>E24</v>
      </c>
      <c r="B29" t="str">
        <f>'MainStation-OBS'!B25</f>
        <v>E12</v>
      </c>
      <c r="C29">
        <f>'MainStation-OBS'!E25</f>
        <v>0.1</v>
      </c>
      <c r="D29" s="190">
        <f>'MainStation-OBS'!F25</f>
        <v>2</v>
      </c>
      <c r="E29">
        <f>'MainStation-OBS'!G25</f>
        <v>1</v>
      </c>
      <c r="F29">
        <f>'MainStation-OBS'!H25</f>
        <v>-2</v>
      </c>
      <c r="G29" s="138">
        <f>'MainStation-OBS'!I25</f>
        <v>0</v>
      </c>
      <c r="H29" s="138">
        <f>'MainStation-OBS'!J25</f>
        <v>-2</v>
      </c>
      <c r="I29" s="138">
        <f>'MainStation-OBS'!K25</f>
        <v>-1</v>
      </c>
      <c r="J29" s="138">
        <f>'MainStation-OBS'!L25</f>
        <v>0</v>
      </c>
      <c r="K29" s="138">
        <f>'MainStation-OBS'!M25</f>
        <v>0</v>
      </c>
    </row>
    <row r="30" spans="1:11">
      <c r="A30" t="str">
        <f>'MainStation-OBS'!A47</f>
        <v>W06</v>
      </c>
      <c r="B30" t="str">
        <f>'MainStation-OBS'!B47</f>
        <v>W11</v>
      </c>
      <c r="C30">
        <f>'MainStation-OBS'!E47</f>
        <v>0.38</v>
      </c>
      <c r="D30" s="190">
        <f>'MainStation-OBS'!F47</f>
        <v>2</v>
      </c>
      <c r="E30">
        <f>'MainStation-OBS'!G47</f>
        <v>1</v>
      </c>
      <c r="F30">
        <f>'MainStation-OBS'!H47</f>
        <v>-2</v>
      </c>
      <c r="G30" s="138">
        <f>'MainStation-OBS'!I47</f>
        <v>0</v>
      </c>
      <c r="H30" s="138">
        <f>'MainStation-OBS'!J47</f>
        <v>-4</v>
      </c>
      <c r="I30" s="138">
        <f>'MainStation-OBS'!K47</f>
        <v>-1</v>
      </c>
      <c r="J30" s="138">
        <f>'MainStation-OBS'!L47</f>
        <v>0</v>
      </c>
      <c r="K30" s="138">
        <f>'MainStation-OBS'!M47</f>
        <v>0</v>
      </c>
    </row>
    <row r="31" spans="1:11">
      <c r="A31" t="str">
        <f>'MainStation-OBS'!A48</f>
        <v>W10</v>
      </c>
      <c r="B31" t="str">
        <f>'MainStation-OBS'!B48</f>
        <v>W12</v>
      </c>
      <c r="C31">
        <f>'MainStation-OBS'!E48</f>
        <v>0.37</v>
      </c>
      <c r="D31" s="190">
        <f>'MainStation-OBS'!F48</f>
        <v>2</v>
      </c>
      <c r="E31">
        <f>'MainStation-OBS'!G48</f>
        <v>1</v>
      </c>
      <c r="F31">
        <f>'MainStation-OBS'!H48</f>
        <v>-2</v>
      </c>
      <c r="G31" s="138">
        <f>'MainStation-OBS'!I48</f>
        <v>0</v>
      </c>
      <c r="H31" s="138">
        <f>'MainStation-OBS'!J48</f>
        <v>-3</v>
      </c>
      <c r="I31" s="138">
        <f>'MainStation-OBS'!K48</f>
        <v>-1</v>
      </c>
      <c r="J31" s="138">
        <f>'MainStation-OBS'!L48</f>
        <v>0</v>
      </c>
      <c r="K31" s="138">
        <f>'MainStation-OBS'!M48</f>
        <v>0</v>
      </c>
    </row>
    <row r="32" spans="1:11">
      <c r="A32" t="str">
        <f>'MainStation-OBS'!A22</f>
        <v>E06</v>
      </c>
      <c r="B32" t="str">
        <f>'MainStation-OBS'!B22</f>
        <v>E9</v>
      </c>
      <c r="C32">
        <f>'MainStation-OBS'!E22</f>
        <v>1.48</v>
      </c>
      <c r="D32" s="190">
        <f>'MainStation-OBS'!F22</f>
        <v>2</v>
      </c>
      <c r="E32">
        <f>'MainStation-OBS'!G22</f>
        <v>2</v>
      </c>
      <c r="F32">
        <f>'MainStation-OBS'!H22</f>
        <v>420.85714285714715</v>
      </c>
      <c r="G32" s="138">
        <f>'MainStation-OBS'!I22</f>
        <v>0</v>
      </c>
      <c r="H32" s="138">
        <f>'MainStation-OBS'!J22</f>
        <v>-2.9999999999999973</v>
      </c>
      <c r="I32" s="138">
        <f>'MainStation-OBS'!K22</f>
        <v>-1</v>
      </c>
      <c r="J32" s="138">
        <f>'MainStation-OBS'!L22</f>
        <v>422.85714285714715</v>
      </c>
      <c r="K32" s="138">
        <f>'MainStation-OBS'!M22</f>
        <v>0</v>
      </c>
    </row>
    <row r="33" spans="1:11">
      <c r="A33" t="str">
        <f>'MainStation-OBS'!A49</f>
        <v>W03</v>
      </c>
      <c r="B33" t="str">
        <f>'MainStation-OBS'!B49</f>
        <v>W13</v>
      </c>
      <c r="C33">
        <f>'MainStation-OBS'!E49</f>
        <v>0.95</v>
      </c>
      <c r="D33" s="190">
        <f>'MainStation-OBS'!F49</f>
        <v>1</v>
      </c>
      <c r="E33">
        <f>'MainStation-OBS'!G49</f>
        <v>5</v>
      </c>
      <c r="F33">
        <f>'MainStation-OBS'!H49</f>
        <v>-1</v>
      </c>
      <c r="G33" s="138">
        <f>'MainStation-OBS'!I49</f>
        <v>0</v>
      </c>
      <c r="H33" s="138">
        <f>'MainStation-OBS'!J49</f>
        <v>-3.7499999999999978</v>
      </c>
      <c r="I33" s="138">
        <f>'MainStation-OBS'!K49</f>
        <v>-1</v>
      </c>
      <c r="J33" s="138">
        <f>'MainStation-OBS'!L49</f>
        <v>0</v>
      </c>
      <c r="K33" s="138">
        <f>'MainStation-OBS'!M49</f>
        <v>0</v>
      </c>
    </row>
    <row r="34" spans="1:11">
      <c r="A34" t="str">
        <f>'MainStation-OBS'!A26</f>
        <v>E26</v>
      </c>
      <c r="B34" t="str">
        <f>'MainStation-OBS'!B26</f>
        <v>E13</v>
      </c>
      <c r="C34">
        <f>'MainStation-OBS'!E26</f>
        <v>0</v>
      </c>
      <c r="D34" s="190">
        <f>'MainStation-OBS'!F26</f>
        <v>2</v>
      </c>
      <c r="E34">
        <f>'MainStation-OBS'!G26</f>
        <v>1</v>
      </c>
      <c r="F34">
        <f>'MainStation-OBS'!H26</f>
        <v>-2</v>
      </c>
      <c r="G34" s="138">
        <f>'MainStation-OBS'!I26</f>
        <v>1</v>
      </c>
      <c r="H34" s="138">
        <f>'MainStation-OBS'!J26</f>
        <v>0</v>
      </c>
      <c r="I34" s="138">
        <f>'MainStation-OBS'!K26</f>
        <v>-1</v>
      </c>
      <c r="J34" s="138">
        <f>'MainStation-OBS'!L26</f>
        <v>0</v>
      </c>
      <c r="K34" s="138">
        <f>'MainStation-OBS'!M26</f>
        <v>0</v>
      </c>
    </row>
    <row r="35" spans="1:11">
      <c r="A35" t="str">
        <f>'MainStation-OBS'!A10</f>
        <v>E01</v>
      </c>
      <c r="B35" t="str">
        <f>'MainStation-OBS'!B10</f>
        <v>N8</v>
      </c>
      <c r="C35">
        <f>'MainStation-OBS'!E10</f>
        <v>3.1599999999999997</v>
      </c>
      <c r="D35" s="190">
        <f>'MainStation-OBS'!F10</f>
        <v>2</v>
      </c>
      <c r="E35">
        <f>'MainStation-OBS'!G10</f>
        <v>6</v>
      </c>
      <c r="F35">
        <f>'MainStation-OBS'!H10</f>
        <v>1077.9999999999989</v>
      </c>
      <c r="G35" s="138">
        <f>'MainStation-OBS'!I10</f>
        <v>0</v>
      </c>
      <c r="H35" s="138">
        <f>'MainStation-OBS'!J10</f>
        <v>-2.0000000000000018</v>
      </c>
      <c r="I35" s="138">
        <f>'MainStation-OBS'!K10</f>
        <v>553.3333333333369</v>
      </c>
      <c r="J35" s="138">
        <f>'MainStation-OBS'!L10</f>
        <v>1079.9999999999989</v>
      </c>
      <c r="K35" s="138">
        <f>'MainStation-OBS'!M10</f>
        <v>0</v>
      </c>
    </row>
    <row r="36" spans="1:11">
      <c r="A36" t="str">
        <f>'MainStation-OBS'!A11</f>
        <v>E02</v>
      </c>
      <c r="B36" t="str">
        <f>'MainStation-OBS'!B11</f>
        <v>N9</v>
      </c>
      <c r="C36">
        <f>'MainStation-OBS'!E11</f>
        <v>3.1599999999999997</v>
      </c>
      <c r="D36" s="190">
        <f>'MainStation-OBS'!F11</f>
        <v>2</v>
      </c>
      <c r="E36">
        <f>'MainStation-OBS'!G11</f>
        <v>6</v>
      </c>
      <c r="F36">
        <f>'MainStation-OBS'!H11</f>
        <v>1077.9999999999989</v>
      </c>
      <c r="G36" s="138">
        <f>'MainStation-OBS'!I11</f>
        <v>0</v>
      </c>
      <c r="H36" s="138">
        <f>'MainStation-OBS'!J11</f>
        <v>-2.0000000000000018</v>
      </c>
      <c r="I36" s="138">
        <f>'MainStation-OBS'!K11</f>
        <v>553.3333333333369</v>
      </c>
      <c r="J36" s="138">
        <f>'MainStation-OBS'!L11</f>
        <v>1079.9999999999989</v>
      </c>
      <c r="K36" s="138">
        <f>'MainStation-OBS'!M11</f>
        <v>0</v>
      </c>
    </row>
    <row r="37" spans="1:11">
      <c r="A37" t="str">
        <f>'MainStation-OBS'!A27</f>
        <v>E09</v>
      </c>
      <c r="B37" t="str">
        <f>'MainStation-OBS'!B27</f>
        <v>E14</v>
      </c>
      <c r="C37">
        <f>'MainStation-OBS'!E27</f>
        <v>1.22</v>
      </c>
      <c r="D37" s="190">
        <f>'MainStation-OBS'!F27</f>
        <v>2</v>
      </c>
      <c r="E37">
        <f>'MainStation-OBS'!G27</f>
        <v>2</v>
      </c>
      <c r="F37">
        <f>'MainStation-OBS'!H27</f>
        <v>114.28571428571411</v>
      </c>
      <c r="G37" s="138">
        <f>'MainStation-OBS'!I27</f>
        <v>3</v>
      </c>
      <c r="H37" s="138">
        <f>'MainStation-OBS'!J27</f>
        <v>32.5</v>
      </c>
      <c r="I37" s="138">
        <f>'MainStation-OBS'!K27</f>
        <v>-1</v>
      </c>
      <c r="J37" s="138">
        <f>'MainStation-OBS'!L27</f>
        <v>116.28571428571411</v>
      </c>
      <c r="K37" s="138">
        <f>'MainStation-OBS'!M27</f>
        <v>1</v>
      </c>
    </row>
    <row r="38" spans="1:11">
      <c r="A38" t="str">
        <f>'MainStation-OBS'!A50</f>
        <v>W02</v>
      </c>
      <c r="B38" t="str">
        <f>'MainStation-OBS'!B50</f>
        <v>W14inside</v>
      </c>
      <c r="C38">
        <f>'MainStation-OBS'!E50</f>
        <v>1.63</v>
      </c>
      <c r="D38" s="190">
        <f>'MainStation-OBS'!F50</f>
        <v>1</v>
      </c>
      <c r="E38">
        <f>'MainStation-OBS'!G50</f>
        <v>6</v>
      </c>
      <c r="F38">
        <f>'MainStation-OBS'!H50</f>
        <v>270.04651162790714</v>
      </c>
      <c r="G38" s="138">
        <f>'MainStation-OBS'!I50</f>
        <v>-1</v>
      </c>
      <c r="H38" s="138">
        <f>'MainStation-OBS'!J50</f>
        <v>-21.249999999999996</v>
      </c>
      <c r="I38" s="138">
        <f>'MainStation-OBS'!K50</f>
        <v>43.333333333333577</v>
      </c>
      <c r="J38" s="138">
        <f>'MainStation-OBS'!L50</f>
        <v>271.04651162790714</v>
      </c>
      <c r="K38" s="138">
        <f>'MainStation-OBS'!M50</f>
        <v>0</v>
      </c>
    </row>
    <row r="39" spans="1:11">
      <c r="A39" t="str">
        <f>'MainStation-OBS'!A51</f>
        <v>W09</v>
      </c>
      <c r="B39" t="str">
        <f>'MainStation-OBS'!B51</f>
        <v>W15</v>
      </c>
      <c r="C39">
        <f>'MainStation-OBS'!E51</f>
        <v>0.25</v>
      </c>
      <c r="D39" s="190">
        <f>'MainStation-OBS'!F51</f>
        <v>1</v>
      </c>
      <c r="E39">
        <f>'MainStation-OBS'!G51</f>
        <v>2</v>
      </c>
      <c r="F39">
        <f>'MainStation-OBS'!H51</f>
        <v>-1</v>
      </c>
      <c r="G39" s="138">
        <f>'MainStation-OBS'!I51</f>
        <v>1</v>
      </c>
      <c r="H39" s="138">
        <f>'MainStation-OBS'!J51</f>
        <v>-0.75</v>
      </c>
      <c r="I39" s="138">
        <f>'MainStation-OBS'!K51</f>
        <v>-1</v>
      </c>
      <c r="J39" s="138">
        <f>'MainStation-OBS'!L51</f>
        <v>0</v>
      </c>
      <c r="K39" s="138">
        <f>'MainStation-OBS'!M51</f>
        <v>0</v>
      </c>
    </row>
    <row r="40" spans="1:11">
      <c r="A40" t="str">
        <f>'MainStation-OBS'!A28</f>
        <v>E33</v>
      </c>
      <c r="B40" t="str">
        <f>'MainStation-OBS'!B28</f>
        <v>E15</v>
      </c>
      <c r="C40">
        <f>'MainStation-OBS'!E28</f>
        <v>-0.9</v>
      </c>
      <c r="D40">
        <f>'MainStation-OBS'!F28</f>
        <v>1</v>
      </c>
      <c r="E40">
        <f>'MainStation-OBS'!G28</f>
        <v>1</v>
      </c>
      <c r="F40">
        <f>'MainStation-OBS'!H28</f>
        <v>-1</v>
      </c>
      <c r="G40" s="138">
        <f>'MainStation-OBS'!I28</f>
        <v>0</v>
      </c>
      <c r="H40" s="138">
        <f>'MainStation-OBS'!J28</f>
        <v>-2.4999999999999996</v>
      </c>
      <c r="I40" s="138">
        <f>'MainStation-OBS'!K28</f>
        <v>-1</v>
      </c>
      <c r="J40" s="138">
        <f>'MainStation-OBS'!L28</f>
        <v>0</v>
      </c>
      <c r="K40" s="138">
        <f>'MainStation-OBS'!M28</f>
        <v>0</v>
      </c>
    </row>
    <row r="41" spans="1:11">
      <c r="A41" t="str">
        <f>'MainStation-OBS'!A29</f>
        <v>E31</v>
      </c>
      <c r="B41" t="str">
        <f>'MainStation-OBS'!B29</f>
        <v>E16</v>
      </c>
      <c r="C41">
        <f>'MainStation-OBS'!E29</f>
        <v>-0.4</v>
      </c>
      <c r="D41">
        <f>'MainStation-OBS'!F29</f>
        <v>2</v>
      </c>
      <c r="E41">
        <f>'MainStation-OBS'!G29</f>
        <v>1</v>
      </c>
      <c r="F41">
        <f>'MainStation-OBS'!H29</f>
        <v>-2</v>
      </c>
      <c r="G41" s="138">
        <f>'MainStation-OBS'!I29</f>
        <v>0</v>
      </c>
      <c r="H41" s="138">
        <f>'MainStation-OBS'!J29</f>
        <v>-2.4999999999999996</v>
      </c>
      <c r="I41" s="138">
        <f>'MainStation-OBS'!K29</f>
        <v>-1</v>
      </c>
      <c r="J41" s="138">
        <f>'MainStation-OBS'!L29</f>
        <v>0</v>
      </c>
      <c r="K41" s="138">
        <f>'MainStation-OBS'!M29</f>
        <v>0</v>
      </c>
    </row>
    <row r="42" spans="1:11">
      <c r="A42" t="str">
        <f>'MainStation-OBS'!A53</f>
        <v>W15</v>
      </c>
      <c r="B42" t="str">
        <f>'MainStation-OBS'!B53</f>
        <v>W17</v>
      </c>
      <c r="C42">
        <f>'MainStation-OBS'!E53</f>
        <v>0.48</v>
      </c>
      <c r="D42">
        <f>'MainStation-OBS'!F53</f>
        <v>1</v>
      </c>
      <c r="E42">
        <f>'MainStation-OBS'!G53</f>
        <v>2</v>
      </c>
      <c r="F42">
        <f>'MainStation-OBS'!H53</f>
        <v>-1</v>
      </c>
      <c r="G42" s="138">
        <f>'MainStation-OBS'!I53</f>
        <v>1</v>
      </c>
      <c r="H42" s="138">
        <f>'MainStation-OBS'!J53</f>
        <v>-0.49999999999999906</v>
      </c>
      <c r="I42" s="138">
        <f>'MainStation-OBS'!K53</f>
        <v>-1</v>
      </c>
      <c r="J42" s="138">
        <f>'MainStation-OBS'!L53</f>
        <v>0</v>
      </c>
      <c r="K42" s="138">
        <f>'MainStation-OBS'!M53</f>
        <v>0</v>
      </c>
    </row>
    <row r="43" spans="1:11">
      <c r="A43" t="str">
        <f>'MainStation-OBS'!A52</f>
        <v>W14</v>
      </c>
      <c r="B43" t="str">
        <f>'MainStation-OBS'!B52</f>
        <v>W16</v>
      </c>
      <c r="C43">
        <f>'MainStation-OBS'!E52</f>
        <v>0.34</v>
      </c>
      <c r="D43">
        <f>'MainStation-OBS'!F52</f>
        <v>1</v>
      </c>
      <c r="E43">
        <f>'MainStation-OBS'!G52</f>
        <v>2</v>
      </c>
      <c r="F43">
        <f>'MainStation-OBS'!H52</f>
        <v>-1</v>
      </c>
      <c r="G43" s="138">
        <f>'MainStation-OBS'!I52</f>
        <v>1</v>
      </c>
      <c r="H43" s="138">
        <f>'MainStation-OBS'!J52</f>
        <v>-1.0000000000000009</v>
      </c>
      <c r="I43" s="138">
        <f>'MainStation-OBS'!K52</f>
        <v>-1</v>
      </c>
      <c r="J43" s="138">
        <f>'MainStation-OBS'!L52</f>
        <v>0</v>
      </c>
      <c r="K43" s="138">
        <f>'MainStation-OBS'!M52</f>
        <v>0</v>
      </c>
    </row>
    <row r="44" spans="1:11">
      <c r="A44" t="str">
        <f>'MainStation-OBS'!A30</f>
        <v>E49</v>
      </c>
      <c r="B44" t="str">
        <f>'MainStation-OBS'!B30</f>
        <v>E17</v>
      </c>
      <c r="C44">
        <f>'MainStation-OBS'!E30</f>
        <v>0.45</v>
      </c>
      <c r="D44">
        <f>'MainStation-OBS'!F30</f>
        <v>2</v>
      </c>
      <c r="E44">
        <f>'MainStation-OBS'!G30</f>
        <v>1</v>
      </c>
      <c r="F44">
        <f>'MainStation-OBS'!H30</f>
        <v>-2</v>
      </c>
      <c r="G44" s="138">
        <f>'MainStation-OBS'!I30</f>
        <v>0</v>
      </c>
      <c r="H44" s="138">
        <f>'MainStation-OBS'!J30</f>
        <v>-1.7500000000000002</v>
      </c>
      <c r="I44" s="138">
        <f>'MainStation-OBS'!K30</f>
        <v>-1</v>
      </c>
      <c r="J44" s="138">
        <f>'MainStation-OBS'!L30</f>
        <v>0</v>
      </c>
      <c r="K44" s="138">
        <f>'MainStation-OBS'!M30</f>
        <v>0</v>
      </c>
    </row>
    <row r="45" spans="1:11">
      <c r="A45" t="str">
        <f>'MainStation-OBS'!A31</f>
        <v>E50</v>
      </c>
      <c r="B45" t="str">
        <f>'MainStation-OBS'!B31</f>
        <v>E18</v>
      </c>
      <c r="C45">
        <f>'MainStation-OBS'!E31</f>
        <v>0.1</v>
      </c>
      <c r="D45">
        <f>'MainStation-OBS'!F31</f>
        <v>2</v>
      </c>
      <c r="E45">
        <f>'MainStation-OBS'!G31</f>
        <v>1</v>
      </c>
      <c r="F45">
        <f>'MainStation-OBS'!H31</f>
        <v>-2</v>
      </c>
      <c r="G45" s="138">
        <f>'MainStation-OBS'!I31</f>
        <v>2</v>
      </c>
      <c r="H45" s="138">
        <f>'MainStation-OBS'!J31</f>
        <v>3</v>
      </c>
      <c r="I45" s="138">
        <f>'MainStation-OBS'!K31</f>
        <v>-1</v>
      </c>
      <c r="J45" s="138">
        <f>'MainStation-OBS'!L31</f>
        <v>0</v>
      </c>
      <c r="K45" s="138">
        <f>'MainStation-OBS'!M31</f>
        <v>1</v>
      </c>
    </row>
    <row r="46" spans="1:11">
      <c r="A46" t="str">
        <f>'MainStation-OBS'!A54</f>
        <v>W16</v>
      </c>
      <c r="B46" t="str">
        <f>'MainStation-OBS'!B54</f>
        <v>W18</v>
      </c>
      <c r="C46">
        <f>'MainStation-OBS'!E54</f>
        <v>-0.4</v>
      </c>
      <c r="D46">
        <f>'MainStation-OBS'!F54</f>
        <v>1</v>
      </c>
      <c r="E46">
        <f>'MainStation-OBS'!G54</f>
        <v>1</v>
      </c>
      <c r="F46">
        <f>'MainStation-OBS'!H54</f>
        <v>-1</v>
      </c>
      <c r="G46" s="138">
        <f>'MainStation-OBS'!I54</f>
        <v>0</v>
      </c>
      <c r="H46" s="138">
        <f>'MainStation-OBS'!J54</f>
        <v>-3.7500000000000004</v>
      </c>
      <c r="I46" s="138">
        <f>'MainStation-OBS'!K54</f>
        <v>-1</v>
      </c>
      <c r="J46" s="138">
        <f>'MainStation-OBS'!L54</f>
        <v>0</v>
      </c>
      <c r="K46" s="138">
        <f>'MainStation-OBS'!M54</f>
        <v>1</v>
      </c>
    </row>
    <row r="47" spans="1:11">
      <c r="A47" t="str">
        <f>'MainStation-OBS'!A32</f>
        <v>E48</v>
      </c>
      <c r="B47" t="str">
        <f>'MainStation-OBS'!B32</f>
        <v>E19</v>
      </c>
      <c r="C47">
        <f>'MainStation-OBS'!E32</f>
        <v>0.53</v>
      </c>
      <c r="D47">
        <f>'MainStation-OBS'!F32</f>
        <v>3</v>
      </c>
      <c r="E47">
        <f>'MainStation-OBS'!G32</f>
        <v>1</v>
      </c>
      <c r="F47">
        <f>'MainStation-OBS'!H32</f>
        <v>-3</v>
      </c>
      <c r="G47">
        <f>'MainStation-OBS'!I32</f>
        <v>0</v>
      </c>
      <c r="H47">
        <f>'MainStation-OBS'!J32</f>
        <v>-2.5000000000000009</v>
      </c>
      <c r="I47">
        <f>'MainStation-OBS'!K32</f>
        <v>-1</v>
      </c>
      <c r="J47">
        <f>'MainStation-OBS'!L32</f>
        <v>0</v>
      </c>
      <c r="K47">
        <f>'MainStation-OBS'!M32</f>
        <v>0</v>
      </c>
    </row>
    <row r="48" spans="1:11">
      <c r="A48" t="str">
        <f>'MainStation-OBS'!A33</f>
        <v>E47</v>
      </c>
      <c r="B48" t="str">
        <f>'MainStation-OBS'!B33</f>
        <v>E20</v>
      </c>
      <c r="C48">
        <f>'MainStation-OBS'!E33</f>
        <v>1.07</v>
      </c>
      <c r="D48">
        <f>'MainStation-OBS'!F33</f>
        <v>4</v>
      </c>
      <c r="E48">
        <f>'MainStation-OBS'!G33</f>
        <v>1</v>
      </c>
      <c r="F48">
        <f>'MainStation-OBS'!H33</f>
        <v>44.411214953270637</v>
      </c>
      <c r="G48">
        <f>'MainStation-OBS'!I33</f>
        <v>0</v>
      </c>
      <c r="H48">
        <f>'MainStation-OBS'!J33</f>
        <v>-3.0000000000000027</v>
      </c>
      <c r="I48">
        <f>'MainStation-OBS'!K33</f>
        <v>-1</v>
      </c>
      <c r="J48">
        <f>'MainStation-OBS'!L33</f>
        <v>48.411214953270637</v>
      </c>
      <c r="K48">
        <f>'MainStation-OBS'!M33</f>
        <v>0</v>
      </c>
    </row>
    <row r="49" spans="1:11">
      <c r="A49" t="str">
        <f>'MainStation-OBS'!A55</f>
        <v>W01</v>
      </c>
      <c r="B49" t="str">
        <f>'MainStation-OBS'!B55</f>
        <v>W1outside</v>
      </c>
      <c r="C49">
        <f>'MainStation-OBS'!E55</f>
        <v>2.48</v>
      </c>
      <c r="D49">
        <f>'MainStation-OBS'!F55</f>
        <v>1</v>
      </c>
      <c r="E49">
        <f>'MainStation-OBS'!G55</f>
        <v>6</v>
      </c>
      <c r="F49">
        <f>'MainStation-OBS'!H55</f>
        <v>675.04938271605965</v>
      </c>
      <c r="G49">
        <f>'MainStation-OBS'!I55</f>
        <v>0</v>
      </c>
      <c r="H49">
        <f>'MainStation-OBS'!J55</f>
        <v>-4.0000000000000036</v>
      </c>
      <c r="I49">
        <f>'MainStation-OBS'!K55</f>
        <v>326.66666666666879</v>
      </c>
      <c r="J49">
        <f>'MainStation-OBS'!L55</f>
        <v>676.04938271605965</v>
      </c>
      <c r="K49">
        <f>'MainStation-OBS'!M55</f>
        <v>1</v>
      </c>
    </row>
    <row r="50" spans="1:11">
      <c r="A50" t="str">
        <f>'MainStation-OBS'!A56</f>
        <v>W02</v>
      </c>
      <c r="B50" t="str">
        <f>'MainStation-OBS'!B56</f>
        <v>W14outside</v>
      </c>
      <c r="C50">
        <f>'MainStation-OBS'!E56</f>
        <v>2.2799999999999998</v>
      </c>
      <c r="D50">
        <f>'MainStation-OBS'!F56</f>
        <v>1</v>
      </c>
      <c r="E50">
        <f>'MainStation-OBS'!G56</f>
        <v>6</v>
      </c>
      <c r="F50">
        <f>'MainStation-OBS'!H56</f>
        <v>630.46666666666954</v>
      </c>
      <c r="G50">
        <f>'MainStation-OBS'!I56</f>
        <v>1</v>
      </c>
      <c r="H50">
        <f>'MainStation-OBS'!J56</f>
        <v>0</v>
      </c>
      <c r="I50">
        <f>'MainStation-OBS'!K56</f>
        <v>260.00000000000159</v>
      </c>
      <c r="J50">
        <f>'MainStation-OBS'!L56</f>
        <v>631.46666666666954</v>
      </c>
      <c r="K50">
        <f>'MainStation-OBS'!M56</f>
        <v>1</v>
      </c>
    </row>
  </sheetData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19" sqref="D19"/>
    </sheetView>
  </sheetViews>
  <sheetFormatPr defaultRowHeight="23.25"/>
  <cols>
    <col min="1" max="1" width="13.85546875" bestFit="1" customWidth="1"/>
    <col min="2" max="2" width="16.7109375" bestFit="1" customWidth="1"/>
    <col min="4" max="4" width="21.140625" bestFit="1" customWidth="1"/>
    <col min="5" max="5" width="33.42578125" bestFit="1" customWidth="1"/>
  </cols>
  <sheetData>
    <row r="1" spans="1:5">
      <c r="A1" s="229" t="s">
        <v>410</v>
      </c>
      <c r="B1" s="229" t="s">
        <v>411</v>
      </c>
      <c r="C1" s="229" t="s">
        <v>412</v>
      </c>
      <c r="D1" s="230" t="s">
        <v>413</v>
      </c>
      <c r="E1" s="230" t="s">
        <v>414</v>
      </c>
    </row>
    <row r="2" spans="1:5">
      <c r="A2" s="190" t="s">
        <v>170</v>
      </c>
      <c r="B2" s="190" t="s">
        <v>218</v>
      </c>
      <c r="C2" s="190">
        <v>2</v>
      </c>
      <c r="D2" s="138">
        <v>0</v>
      </c>
      <c r="E2" s="138">
        <v>-3</v>
      </c>
    </row>
    <row r="3" spans="1:5">
      <c r="A3" s="190" t="s">
        <v>163</v>
      </c>
      <c r="B3" s="190" t="s">
        <v>219</v>
      </c>
      <c r="C3" s="190">
        <v>1</v>
      </c>
      <c r="D3" s="138">
        <v>0</v>
      </c>
      <c r="E3" s="138">
        <v>-1.25</v>
      </c>
    </row>
    <row r="4" spans="1:5">
      <c r="A4" s="191" t="s">
        <v>415</v>
      </c>
      <c r="B4" s="191" t="s">
        <v>416</v>
      </c>
      <c r="C4" s="191" t="s">
        <v>417</v>
      </c>
      <c r="D4" s="191" t="s">
        <v>418</v>
      </c>
      <c r="E4" s="191" t="s">
        <v>425</v>
      </c>
    </row>
    <row r="5" spans="1:5">
      <c r="D5" s="136"/>
    </row>
    <row r="6" spans="1:5">
      <c r="D6" s="136"/>
    </row>
    <row r="7" spans="1:5">
      <c r="D7" s="136"/>
    </row>
    <row r="8" spans="1:5">
      <c r="D8" s="136"/>
    </row>
    <row r="9" spans="1:5">
      <c r="D9" s="136"/>
    </row>
    <row r="10" spans="1:5">
      <c r="A10" s="229" t="s">
        <v>412</v>
      </c>
      <c r="C10" s="230" t="s">
        <v>413</v>
      </c>
      <c r="D10" s="136"/>
      <c r="E10" s="136"/>
    </row>
    <row r="11" spans="1:5">
      <c r="A11">
        <v>1</v>
      </c>
      <c r="B11" s="136" t="s">
        <v>210</v>
      </c>
      <c r="C11">
        <v>-1</v>
      </c>
      <c r="D11" s="191" t="s">
        <v>419</v>
      </c>
      <c r="E11" s="136"/>
    </row>
    <row r="12" spans="1:5">
      <c r="A12">
        <v>2</v>
      </c>
      <c r="B12" s="136" t="s">
        <v>339</v>
      </c>
      <c r="C12">
        <v>0</v>
      </c>
      <c r="D12" s="191" t="s">
        <v>420</v>
      </c>
    </row>
    <row r="13" spans="1:5">
      <c r="A13">
        <v>3</v>
      </c>
      <c r="B13" s="136" t="s">
        <v>209</v>
      </c>
      <c r="C13">
        <v>1</v>
      </c>
      <c r="D13" s="191" t="s">
        <v>421</v>
      </c>
    </row>
    <row r="14" spans="1:5">
      <c r="A14">
        <v>4</v>
      </c>
      <c r="B14" s="136" t="s">
        <v>268</v>
      </c>
      <c r="C14">
        <v>2</v>
      </c>
      <c r="D14" s="191" t="s">
        <v>422</v>
      </c>
    </row>
    <row r="15" spans="1:5">
      <c r="A15">
        <v>5</v>
      </c>
      <c r="B15" s="136" t="s">
        <v>249</v>
      </c>
      <c r="C15">
        <v>3</v>
      </c>
      <c r="D15" s="191" t="s">
        <v>424</v>
      </c>
    </row>
    <row r="16" spans="1:5">
      <c r="A16">
        <v>6</v>
      </c>
      <c r="B16" s="136" t="s">
        <v>236</v>
      </c>
      <c r="C16">
        <v>4</v>
      </c>
      <c r="D16" s="191" t="s">
        <v>423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56"/>
  <sheetViews>
    <sheetView workbookViewId="0">
      <selection activeCell="L2" sqref="A1:L2"/>
    </sheetView>
  </sheetViews>
  <sheetFormatPr defaultRowHeight="23.25"/>
  <cols>
    <col min="2" max="2" width="12.5703125" bestFit="1" customWidth="1"/>
    <col min="3" max="3" width="9.85546875" customWidth="1"/>
    <col min="4" max="4" width="10.42578125" bestFit="1" customWidth="1"/>
    <col min="12" max="13" width="10.140625" bestFit="1" customWidth="1"/>
    <col min="23" max="28" width="10.140625" bestFit="1" customWidth="1"/>
    <col min="29" max="29" width="11.85546875" bestFit="1" customWidth="1"/>
    <col min="30" max="30" width="10.140625" bestFit="1" customWidth="1"/>
  </cols>
  <sheetData>
    <row r="1" spans="1:30">
      <c r="A1" s="237" t="s">
        <v>240</v>
      </c>
      <c r="B1" s="237" t="s">
        <v>241</v>
      </c>
      <c r="C1" s="138" t="s">
        <v>428</v>
      </c>
      <c r="D1" s="138" t="s">
        <v>429</v>
      </c>
      <c r="E1" t="s">
        <v>441</v>
      </c>
      <c r="F1" s="148" t="s">
        <v>161</v>
      </c>
      <c r="G1" s="148" t="s">
        <v>211</v>
      </c>
      <c r="H1" s="148" t="s">
        <v>97</v>
      </c>
      <c r="I1" s="148" t="s">
        <v>311</v>
      </c>
      <c r="J1" s="240" t="s">
        <v>437</v>
      </c>
      <c r="K1" s="239" t="s">
        <v>432</v>
      </c>
      <c r="L1" s="268" t="s">
        <v>433</v>
      </c>
      <c r="M1" s="73">
        <f>INDEX('OBS data OUTSIDE'!$E$58:$Z$58,1,M52)+$L$2</f>
        <v>40847</v>
      </c>
      <c r="N1" s="73">
        <f>INDEX('OBS data OUTSIDE'!$E$58:$Z$58,1,N52)+$L$2</f>
        <v>40848</v>
      </c>
      <c r="O1" s="73">
        <f>INDEX('OBS data OUTSIDE'!$E$58:$Z$58,1,O52)+$L$2</f>
        <v>40849</v>
      </c>
      <c r="P1" s="73">
        <f>INDEX('OBS data OUTSIDE'!$E$58:$Z$58,1,P52)+$L$2</f>
        <v>40850</v>
      </c>
      <c r="Q1" s="73">
        <f>INDEX('OBS data OUTSIDE'!$E$58:$Z$58,1,Q52)+$L$2</f>
        <v>40851</v>
      </c>
      <c r="R1" s="73">
        <f>INDEX('OBS data OUTSIDE'!$E$58:$Z$58,1,R52)+$L$2</f>
        <v>40853</v>
      </c>
      <c r="S1" s="73">
        <f>INDEX('OBS data OUTSIDE'!$E$58:$Z$58,1,S52)+$L$2</f>
        <v>40854</v>
      </c>
      <c r="T1" s="73">
        <f>INDEX('OBS data OUTSIDE'!$E$58:$Z$58,1,T52)+$L$2</f>
        <v>40855</v>
      </c>
      <c r="U1" s="73">
        <f>INDEX('OBS data OUTSIDE'!$E$58:$Z$58,1,U52)+$L$2</f>
        <v>40856</v>
      </c>
      <c r="V1" s="73">
        <f>INDEX('OBS data OUTSIDE'!$E$58:$Z$58,1,V52)+$L$2</f>
        <v>40857</v>
      </c>
      <c r="W1" s="73">
        <f>INDEX('OBS data OUTSIDE'!$E$58:$Z$58,1,W52)+$L$2</f>
        <v>40858</v>
      </c>
      <c r="X1" s="73">
        <f>INDEX('OBS data OUTSIDE'!$E$58:$Z$58,1,X52)+$L$2</f>
        <v>40859</v>
      </c>
      <c r="Y1" s="73">
        <f>INDEX('OBS data OUTSIDE'!$E$58:$Z$58,1,Y52)+$L$2</f>
        <v>40860</v>
      </c>
      <c r="Z1" s="73">
        <f>INDEX('OBS data OUTSIDE'!$E$58:$Z$58,1,Z52)+$L$2</f>
        <v>40861</v>
      </c>
      <c r="AA1" s="73">
        <f>INDEX('OBS data OUTSIDE'!$E$58:$Z$58,1,AA52)+$L$2</f>
        <v>40864</v>
      </c>
      <c r="AB1" s="73">
        <f>INDEX('OBS data OUTSIDE'!$E$58:$Z$58,1,AB52)+$L$2</f>
        <v>40868</v>
      </c>
      <c r="AC1" s="73">
        <f>INDEX('OBS data OUTSIDE'!$E$58:$Z$58,1,AC52)+$L$2</f>
        <v>40872</v>
      </c>
      <c r="AD1" s="73">
        <f>INDEX('OBS data OUTSIDE'!$E$58:$Z$58,1,AD52)+$L$2</f>
        <v>40877</v>
      </c>
    </row>
    <row r="2" spans="1:30">
      <c r="A2" s="237" t="s">
        <v>176</v>
      </c>
      <c r="B2" s="237" t="s">
        <v>212</v>
      </c>
      <c r="C2" s="138">
        <v>687636.15</v>
      </c>
      <c r="D2" s="138">
        <v>1533223.8</v>
      </c>
      <c r="E2">
        <v>14</v>
      </c>
      <c r="F2" s="136" t="s">
        <v>176</v>
      </c>
      <c r="G2" s="136" t="s">
        <v>212</v>
      </c>
      <c r="H2" t="s">
        <v>323</v>
      </c>
      <c r="I2" t="s">
        <v>175</v>
      </c>
      <c r="J2" s="173">
        <v>2</v>
      </c>
      <c r="K2">
        <v>1</v>
      </c>
      <c r="L2" s="269">
        <v>40846</v>
      </c>
      <c r="M2">
        <f>INDEX('OBS data OUTSIDE'!$E$1:$Z$62,$E2,M$52)</f>
        <v>0</v>
      </c>
      <c r="N2">
        <f>INDEX('OBS data OUTSIDE'!$E$1:$Z$62,$E2,N$52)</f>
        <v>1.92</v>
      </c>
      <c r="O2">
        <f>INDEX('OBS data OUTSIDE'!$E$1:$Z$62,$E2,O$52)</f>
        <v>2</v>
      </c>
      <c r="P2">
        <f>INDEX('OBS data OUTSIDE'!$E$1:$Z$62,$E2,P$52)</f>
        <v>2.0499999999999998</v>
      </c>
      <c r="Q2">
        <f>INDEX('OBS data OUTSIDE'!$E$1:$Z$62,$E2,Q$52)</f>
        <v>2.02</v>
      </c>
      <c r="R2">
        <f>INDEX('OBS data OUTSIDE'!$E$1:$Z$62,$E2,R$52)</f>
        <v>2.04</v>
      </c>
      <c r="S2">
        <f>INDEX('OBS data OUTSIDE'!$E$1:$Z$62,$E2,S$52)</f>
        <v>2.06</v>
      </c>
      <c r="T2">
        <f>INDEX('OBS data OUTSIDE'!$E$1:$Z$62,$E2,T$52)</f>
        <v>2.0499999999999998</v>
      </c>
      <c r="U2">
        <f>INDEX('OBS data OUTSIDE'!$E$1:$Z$62,$E2,U$52)</f>
        <v>2.06</v>
      </c>
      <c r="V2">
        <f>INDEX('OBS data OUTSIDE'!$E$1:$Z$62,$E2,V$52)</f>
        <v>2.02</v>
      </c>
      <c r="W2">
        <f>INDEX('OBS data OUTSIDE'!$E$1:$Z$62,$E2,W$52)</f>
        <v>2.02</v>
      </c>
      <c r="X2">
        <f>INDEX('OBS data OUTSIDE'!$E$1:$Z$62,$E2,X$52)</f>
        <v>2.0099999999999998</v>
      </c>
      <c r="Y2">
        <f>INDEX('OBS data OUTSIDE'!$E$1:$Z$62,$E2,Y$52)</f>
        <v>1.97</v>
      </c>
      <c r="Z2">
        <f>INDEX('OBS data OUTSIDE'!$E$1:$Z$62,$E2,Z$52)</f>
        <v>1.95</v>
      </c>
      <c r="AA2">
        <f>INDEX('OBS data OUTSIDE'!$E$1:$Z$62,$E2,AA$52)</f>
        <v>1.88</v>
      </c>
      <c r="AB2">
        <f>INDEX('OBS data OUTSIDE'!$E$1:$Z$62,$E2,AB$52)</f>
        <v>1.79</v>
      </c>
      <c r="AC2">
        <f>INDEX('OBS data OUTSIDE'!$E$1:$Z$62,$E2,AC$52)</f>
        <v>1.67</v>
      </c>
      <c r="AD2">
        <f>INDEX('OBS data OUTSIDE'!$E$1:$Z$62,$E2,AD$52)</f>
        <v>1.57</v>
      </c>
    </row>
    <row r="3" spans="1:30">
      <c r="A3" s="237" t="s">
        <v>252</v>
      </c>
      <c r="B3" s="237" t="s">
        <v>163</v>
      </c>
      <c r="C3" s="138">
        <v>672695.38</v>
      </c>
      <c r="D3" s="138">
        <v>1519614.21</v>
      </c>
      <c r="E3">
        <v>23</v>
      </c>
      <c r="F3" t="s">
        <v>252</v>
      </c>
      <c r="G3" s="137" t="s">
        <v>163</v>
      </c>
      <c r="H3" t="s">
        <v>325</v>
      </c>
      <c r="I3" t="s">
        <v>253</v>
      </c>
      <c r="J3" s="173">
        <v>1</v>
      </c>
      <c r="K3">
        <v>1</v>
      </c>
      <c r="M3">
        <f>INDEX('OBS data OUTSIDE'!$E$1:$Z$62,$E3,M$52)</f>
        <v>0</v>
      </c>
      <c r="N3">
        <f>INDEX('OBS data OUTSIDE'!$E$1:$Z$62,$E3,N$52)</f>
        <v>0</v>
      </c>
      <c r="O3">
        <f>INDEX('OBS data OUTSIDE'!$E$1:$Z$62,$E3,O$52)</f>
        <v>0</v>
      </c>
      <c r="P3">
        <f>INDEX('OBS data OUTSIDE'!$E$1:$Z$62,$E3,P$52)</f>
        <v>-0.27</v>
      </c>
      <c r="Q3">
        <f>INDEX('OBS data OUTSIDE'!$E$1:$Z$62,$E3,Q$52)</f>
        <v>-0.27</v>
      </c>
      <c r="R3">
        <f>INDEX('OBS data OUTSIDE'!$E$1:$Z$62,$E3,R$52)</f>
        <v>-0.13</v>
      </c>
      <c r="S3">
        <f>INDEX('OBS data OUTSIDE'!$E$1:$Z$62,$E3,S$52)</f>
        <v>-0.11</v>
      </c>
      <c r="T3">
        <f>INDEX('OBS data OUTSIDE'!$E$1:$Z$62,$E3,T$52)</f>
        <v>-0.08</v>
      </c>
      <c r="U3">
        <f>INDEX('OBS data OUTSIDE'!$E$1:$Z$62,$E3,U$52)</f>
        <v>-0.1</v>
      </c>
      <c r="V3">
        <f>INDEX('OBS data OUTSIDE'!$E$1:$Z$62,$E3,V$52)</f>
        <v>-0.04</v>
      </c>
      <c r="W3">
        <f>INDEX('OBS data OUTSIDE'!$E$1:$Z$62,$E3,W$52)</f>
        <v>-0.05</v>
      </c>
      <c r="X3">
        <f>INDEX('OBS data OUTSIDE'!$E$1:$Z$62,$E3,X$52)</f>
        <v>-0.05</v>
      </c>
      <c r="Y3">
        <f>INDEX('OBS data OUTSIDE'!$E$1:$Z$62,$E3,Y$52)</f>
        <v>-0.08</v>
      </c>
      <c r="Z3">
        <f>INDEX('OBS data OUTSIDE'!$E$1:$Z$62,$E3,Z$52)</f>
        <v>-0.11</v>
      </c>
      <c r="AA3">
        <f>INDEX('OBS data OUTSIDE'!$E$1:$Z$62,$E3,AA$52)</f>
        <v>-0.08</v>
      </c>
      <c r="AB3">
        <f>INDEX('OBS data OUTSIDE'!$E$1:$Z$62,$E3,AB$52)</f>
        <v>-0.09</v>
      </c>
      <c r="AC3">
        <f>INDEX('OBS data OUTSIDE'!$E$1:$Z$62,$E3,AC$52)</f>
        <v>-0.32</v>
      </c>
      <c r="AD3">
        <f>INDEX('OBS data OUTSIDE'!$E$1:$Z$62,$E3,AD$52)</f>
        <v>-0.34</v>
      </c>
    </row>
    <row r="4" spans="1:30">
      <c r="A4" s="237" t="s">
        <v>183</v>
      </c>
      <c r="B4" s="237" t="s">
        <v>174</v>
      </c>
      <c r="C4" s="138">
        <v>682471.21</v>
      </c>
      <c r="D4" s="138">
        <v>1517904.06</v>
      </c>
      <c r="E4">
        <v>24</v>
      </c>
      <c r="F4" t="s">
        <v>183</v>
      </c>
      <c r="G4" s="136" t="s">
        <v>174</v>
      </c>
      <c r="H4" t="s">
        <v>314</v>
      </c>
      <c r="I4" t="s">
        <v>262</v>
      </c>
      <c r="J4" s="173">
        <v>2</v>
      </c>
      <c r="K4">
        <v>1</v>
      </c>
      <c r="M4">
        <f>INDEX('OBS data OUTSIDE'!$E$1:$Z$62,$E4,M$52)</f>
        <v>0</v>
      </c>
      <c r="N4">
        <f>INDEX('OBS data OUTSIDE'!$E$1:$Z$62,$E4,N$52)</f>
        <v>0</v>
      </c>
      <c r="O4">
        <f>INDEX('OBS data OUTSIDE'!$E$1:$Z$62,$E4,O$52)</f>
        <v>0.2</v>
      </c>
      <c r="P4">
        <f>INDEX('OBS data OUTSIDE'!$E$1:$Z$62,$E4,P$52)</f>
        <v>0.21</v>
      </c>
      <c r="Q4">
        <f>INDEX('OBS data OUTSIDE'!$E$1:$Z$62,$E4,Q$52)</f>
        <v>0.25</v>
      </c>
      <c r="R4">
        <f>INDEX('OBS data OUTSIDE'!$E$1:$Z$62,$E4,R$52)</f>
        <v>0.28000000000000003</v>
      </c>
      <c r="S4">
        <f>INDEX('OBS data OUTSIDE'!$E$1:$Z$62,$E4,S$52)</f>
        <v>0.31</v>
      </c>
      <c r="T4">
        <f>INDEX('OBS data OUTSIDE'!$E$1:$Z$62,$E4,T$52)</f>
        <v>0.34</v>
      </c>
      <c r="U4">
        <f>INDEX('OBS data OUTSIDE'!$E$1:$Z$62,$E4,U$52)</f>
        <v>0.36</v>
      </c>
      <c r="V4">
        <f>INDEX('OBS data OUTSIDE'!$E$1:$Z$62,$E4,V$52)</f>
        <v>0.38</v>
      </c>
      <c r="W4">
        <f>INDEX('OBS data OUTSIDE'!$E$1:$Z$62,$E4,W$52)</f>
        <v>0.41</v>
      </c>
      <c r="X4">
        <f>INDEX('OBS data OUTSIDE'!$E$1:$Z$62,$E4,X$52)</f>
        <v>0.43</v>
      </c>
      <c r="Y4">
        <f>INDEX('OBS data OUTSIDE'!$E$1:$Z$62,$E4,Y$52)</f>
        <v>0.44</v>
      </c>
      <c r="Z4">
        <f>INDEX('OBS data OUTSIDE'!$E$1:$Z$62,$E4,Z$52)</f>
        <v>0.45</v>
      </c>
      <c r="AA4">
        <f>INDEX('OBS data OUTSIDE'!$E$1:$Z$62,$E4,AA$52)</f>
        <v>0.45</v>
      </c>
      <c r="AB4">
        <f>INDEX('OBS data OUTSIDE'!$E$1:$Z$62,$E4,AB$52)</f>
        <v>0.4</v>
      </c>
      <c r="AC4">
        <f>INDEX('OBS data OUTSIDE'!$E$1:$Z$62,$E4,AC$52)</f>
        <v>0.31</v>
      </c>
      <c r="AD4">
        <f>INDEX('OBS data OUTSIDE'!$E$1:$Z$62,$E4,AD$52)</f>
        <v>0.19</v>
      </c>
    </row>
    <row r="5" spans="1:30">
      <c r="A5" s="237" t="s">
        <v>261</v>
      </c>
      <c r="B5" s="237" t="s">
        <v>164</v>
      </c>
      <c r="C5" s="138">
        <v>678077.45</v>
      </c>
      <c r="D5" s="138">
        <v>1516719.23</v>
      </c>
      <c r="E5">
        <v>25</v>
      </c>
      <c r="F5" t="s">
        <v>261</v>
      </c>
      <c r="G5" s="137" t="s">
        <v>164</v>
      </c>
      <c r="H5" s="136" t="s">
        <v>333</v>
      </c>
      <c r="I5" s="136" t="s">
        <v>303</v>
      </c>
      <c r="J5" s="173">
        <v>2</v>
      </c>
      <c r="K5">
        <v>0</v>
      </c>
      <c r="M5">
        <f>INDEX('OBS data INSIDE'!$E$1:$Z$62,$E5,M$52)</f>
        <v>0</v>
      </c>
      <c r="N5">
        <f>INDEX('OBS data INSIDE'!$E$1:$Z$62,$E5,N$52)</f>
        <v>0</v>
      </c>
      <c r="O5">
        <f>INDEX('OBS data INSIDE'!$E$1:$Z$62,$E5,O$52)</f>
        <v>0.04</v>
      </c>
      <c r="P5">
        <f>INDEX('OBS data INSIDE'!$E$1:$Z$62,$E5,P$52)</f>
        <v>0.04</v>
      </c>
      <c r="Q5">
        <f>INDEX('OBS data INSIDE'!$E$1:$Z$62,$E5,Q$52)</f>
        <v>0.06</v>
      </c>
      <c r="R5">
        <f>INDEX('OBS data INSIDE'!$E$1:$Z$62,$E5,R$52)</f>
        <v>0.11</v>
      </c>
      <c r="S5">
        <f>INDEX('OBS data INSIDE'!$E$1:$Z$62,$E5,S$52)</f>
        <v>0.16</v>
      </c>
      <c r="T5">
        <f>INDEX('OBS data INSIDE'!$E$1:$Z$62,$E5,T$52)</f>
        <v>0.18</v>
      </c>
      <c r="U5">
        <f>INDEX('OBS data INSIDE'!$E$1:$Z$62,$E5,U$52)</f>
        <v>0.2</v>
      </c>
      <c r="V5">
        <f>INDEX('OBS data INSIDE'!$E$1:$Z$62,$E5,V$52)</f>
        <v>0.22</v>
      </c>
      <c r="W5">
        <f>INDEX('OBS data INSIDE'!$E$1:$Z$62,$E5,W$52)</f>
        <v>0.24</v>
      </c>
      <c r="X5">
        <f>INDEX('OBS data INSIDE'!$E$1:$Z$62,$E5,X$52)</f>
        <v>0.27</v>
      </c>
      <c r="Y5">
        <f>INDEX('OBS data INSIDE'!$E$1:$Z$62,$E5,Y$52)</f>
        <v>0.27</v>
      </c>
      <c r="Z5">
        <f>INDEX('OBS data INSIDE'!$E$1:$Z$62,$E5,Z$52)</f>
        <v>0.27</v>
      </c>
      <c r="AA5">
        <f>INDEX('OBS data INSIDE'!$E$1:$Z$62,$E5,AA$52)</f>
        <v>0.27</v>
      </c>
      <c r="AB5">
        <f>INDEX('OBS data INSIDE'!$E$1:$Z$62,$E5,AB$52)</f>
        <v>0.23</v>
      </c>
      <c r="AC5">
        <f>INDEX('OBS data INSIDE'!$E$1:$Z$62,$E5,AC$52)</f>
        <v>0.1</v>
      </c>
      <c r="AD5">
        <f>INDEX('OBS data INSIDE'!$E$1:$Z$62,$E5,AD$52)</f>
        <v>0.02</v>
      </c>
    </row>
    <row r="6" spans="1:30">
      <c r="A6" s="237" t="s">
        <v>282</v>
      </c>
      <c r="B6" s="237" t="s">
        <v>165</v>
      </c>
      <c r="C6" s="138">
        <v>672842.67</v>
      </c>
      <c r="D6" s="138">
        <v>1516297.8</v>
      </c>
      <c r="E6">
        <v>26</v>
      </c>
      <c r="F6" s="136" t="s">
        <v>282</v>
      </c>
      <c r="G6" s="185" t="s">
        <v>165</v>
      </c>
      <c r="H6" s="136" t="s">
        <v>283</v>
      </c>
      <c r="I6" s="136" t="s">
        <v>283</v>
      </c>
      <c r="J6" s="173">
        <v>2</v>
      </c>
      <c r="K6">
        <v>0</v>
      </c>
      <c r="M6">
        <f>INDEX('OBS data INSIDE'!$E$1:$Z$62,$E6,M$52)</f>
        <v>0</v>
      </c>
      <c r="N6">
        <f>INDEX('OBS data INSIDE'!$E$1:$Z$62,$E6,N$52)</f>
        <v>-0.4</v>
      </c>
      <c r="O6">
        <f>INDEX('OBS data INSIDE'!$E$1:$Z$62,$E6,O$52)</f>
        <v>-0.3</v>
      </c>
      <c r="P6">
        <f>INDEX('OBS data INSIDE'!$E$1:$Z$62,$E6,P$52)</f>
        <v>-0.55000000000000004</v>
      </c>
      <c r="Q6">
        <f>INDEX('OBS data INSIDE'!$E$1:$Z$62,$E6,Q$52)</f>
        <v>-0.6</v>
      </c>
      <c r="R6">
        <f>INDEX('OBS data INSIDE'!$E$1:$Z$62,$E6,R$52)</f>
        <v>-0.2</v>
      </c>
      <c r="S6">
        <f>INDEX('OBS data INSIDE'!$E$1:$Z$62,$E6,S$52)</f>
        <v>-0.2</v>
      </c>
      <c r="T6">
        <f>INDEX('OBS data INSIDE'!$E$1:$Z$62,$E6,T$52)</f>
        <v>-0.2</v>
      </c>
      <c r="U6">
        <f>INDEX('OBS data INSIDE'!$E$1:$Z$62,$E6,U$52)</f>
        <v>-0.18</v>
      </c>
      <c r="V6">
        <f>INDEX('OBS data INSIDE'!$E$1:$Z$62,$E6,V$52)</f>
        <v>-0.25</v>
      </c>
      <c r="W6">
        <f>INDEX('OBS data INSIDE'!$E$1:$Z$62,$E6,W$52)</f>
        <v>-0.12</v>
      </c>
      <c r="X6">
        <f>INDEX('OBS data INSIDE'!$E$1:$Z$62,$E6,X$52)</f>
        <v>-0.16</v>
      </c>
      <c r="Y6">
        <f>INDEX('OBS data INSIDE'!$E$1:$Z$62,$E6,Y$52)</f>
        <v>-0.3</v>
      </c>
      <c r="Z6">
        <f>INDEX('OBS data INSIDE'!$E$1:$Z$62,$E6,Z$52)</f>
        <v>-0.32</v>
      </c>
      <c r="AA6">
        <f>INDEX('OBS data INSIDE'!$E$1:$Z$62,$E6,AA$52)</f>
        <v>-0.32</v>
      </c>
      <c r="AB6">
        <f>INDEX('OBS data INSIDE'!$E$1:$Z$62,$E6,AB$52)</f>
        <v>-0.24</v>
      </c>
      <c r="AC6">
        <f>INDEX('OBS data INSIDE'!$E$1:$Z$62,$E6,AC$52)</f>
        <v>0</v>
      </c>
      <c r="AD6">
        <f>INDEX('OBS data INSIDE'!$E$1:$Z$62,$E6,AD$52)</f>
        <v>0</v>
      </c>
    </row>
    <row r="7" spans="1:30">
      <c r="A7" s="237" t="s">
        <v>287</v>
      </c>
      <c r="B7" s="237" t="s">
        <v>168</v>
      </c>
      <c r="C7" s="138">
        <v>691300.7</v>
      </c>
      <c r="D7" s="138">
        <v>1526366.94</v>
      </c>
      <c r="E7">
        <v>27</v>
      </c>
      <c r="F7" s="136" t="s">
        <v>287</v>
      </c>
      <c r="G7" s="136" t="s">
        <v>168</v>
      </c>
      <c r="H7" s="136" t="s">
        <v>315</v>
      </c>
      <c r="I7" s="136" t="s">
        <v>288</v>
      </c>
      <c r="J7" s="173">
        <v>2</v>
      </c>
      <c r="K7">
        <v>1</v>
      </c>
      <c r="M7">
        <f>INDEX('OBS data OUTSIDE'!$E$1:$Z$62,$E7,M$52)</f>
        <v>0</v>
      </c>
      <c r="N7">
        <f>INDEX('OBS data OUTSIDE'!$E$1:$Z$62,$E7,N$52)</f>
        <v>0</v>
      </c>
      <c r="O7">
        <f>INDEX('OBS data OUTSIDE'!$E$1:$Z$62,$E7,O$52)</f>
        <v>1.3</v>
      </c>
      <c r="P7">
        <f>INDEX('OBS data OUTSIDE'!$E$1:$Z$62,$E7,P$52)</f>
        <v>1.36</v>
      </c>
      <c r="Q7">
        <f>INDEX('OBS data OUTSIDE'!$E$1:$Z$62,$E7,Q$52)</f>
        <v>1.27</v>
      </c>
      <c r="R7">
        <f>INDEX('OBS data OUTSIDE'!$E$1:$Z$62,$E7,R$52)</f>
        <v>1.42</v>
      </c>
      <c r="S7">
        <f>INDEX('OBS data OUTSIDE'!$E$1:$Z$62,$E7,S$52)</f>
        <v>1.43</v>
      </c>
      <c r="T7">
        <f>INDEX('OBS data OUTSIDE'!$E$1:$Z$62,$E7,T$52)</f>
        <v>1.45</v>
      </c>
      <c r="U7">
        <f>INDEX('OBS data OUTSIDE'!$E$1:$Z$62,$E7,U$52)</f>
        <v>1.46</v>
      </c>
      <c r="V7">
        <f>INDEX('OBS data OUTSIDE'!$E$1:$Z$62,$E7,V$52)</f>
        <v>1.46</v>
      </c>
      <c r="W7">
        <f>INDEX('OBS data OUTSIDE'!$E$1:$Z$62,$E7,W$52)</f>
        <v>1.46</v>
      </c>
      <c r="X7">
        <f>INDEX('OBS data OUTSIDE'!$E$1:$Z$62,$E7,X$52)</f>
        <v>1.45</v>
      </c>
      <c r="Y7">
        <f>INDEX('OBS data OUTSIDE'!$E$1:$Z$62,$E7,Y$52)</f>
        <v>1.4300000000000002</v>
      </c>
      <c r="Z7">
        <f>INDEX('OBS data OUTSIDE'!$E$1:$Z$62,$E7,Z$52)</f>
        <v>1.4100000000000001</v>
      </c>
      <c r="AA7">
        <f>INDEX('OBS data OUTSIDE'!$E$1:$Z$62,$E7,AA$52)</f>
        <v>1.3800000000000001</v>
      </c>
      <c r="AB7">
        <f>INDEX('OBS data OUTSIDE'!$E$1:$Z$62,$E7,AB$52)</f>
        <v>1.28</v>
      </c>
      <c r="AC7">
        <f>INDEX('OBS data OUTSIDE'!$E$1:$Z$62,$E7,AC$52)</f>
        <v>1.22</v>
      </c>
      <c r="AD7">
        <f>INDEX('OBS data OUTSIDE'!$E$1:$Z$62,$E7,AD$52)</f>
        <v>0.89</v>
      </c>
    </row>
    <row r="8" spans="1:30">
      <c r="A8" s="237" t="s">
        <v>347</v>
      </c>
      <c r="B8" s="237" t="s">
        <v>361</v>
      </c>
      <c r="C8" s="138">
        <v>672225.21</v>
      </c>
      <c r="D8" s="138">
        <v>1509648.39</v>
      </c>
      <c r="E8">
        <v>28</v>
      </c>
      <c r="F8" s="191" t="s">
        <v>347</v>
      </c>
      <c r="G8" s="185" t="s">
        <v>361</v>
      </c>
      <c r="H8" s="191" t="s">
        <v>349</v>
      </c>
      <c r="I8" s="191" t="s">
        <v>353</v>
      </c>
      <c r="J8" s="173">
        <v>1</v>
      </c>
      <c r="K8">
        <v>0</v>
      </c>
      <c r="M8">
        <f>INDEX('OBS data INSIDE'!$E$1:$Z$62,$E8,M$52)</f>
        <v>0</v>
      </c>
      <c r="N8">
        <f>INDEX('OBS data INSIDE'!$E$1:$Z$62,$E8,N$52)</f>
        <v>0</v>
      </c>
      <c r="O8">
        <f>INDEX('OBS data INSIDE'!$E$1:$Z$62,$E8,O$52)</f>
        <v>0</v>
      </c>
      <c r="P8">
        <f>INDEX('OBS data INSIDE'!$E$1:$Z$62,$E8,P$52)</f>
        <v>0</v>
      </c>
      <c r="Q8">
        <f>INDEX('OBS data INSIDE'!$E$1:$Z$62,$E8,Q$52)</f>
        <v>0</v>
      </c>
      <c r="R8">
        <f>INDEX('OBS data INSIDE'!$E$1:$Z$62,$E8,R$52)</f>
        <v>0</v>
      </c>
      <c r="S8">
        <f>INDEX('OBS data INSIDE'!$E$1:$Z$62,$E8,S$52)</f>
        <v>-1.2</v>
      </c>
      <c r="T8">
        <f>INDEX('OBS data INSIDE'!$E$1:$Z$62,$E8,T$52)</f>
        <v>-1.03</v>
      </c>
      <c r="U8">
        <f>INDEX('OBS data INSIDE'!$E$1:$Z$62,$E8,U$52)</f>
        <v>-0.97</v>
      </c>
      <c r="V8">
        <f>INDEX('OBS data INSIDE'!$E$1:$Z$62,$E8,V$52)</f>
        <v>-0.9</v>
      </c>
      <c r="W8">
        <f>INDEX('OBS data INSIDE'!$E$1:$Z$62,$E8,W$52)</f>
        <v>-0.89</v>
      </c>
      <c r="X8">
        <f>INDEX('OBS data INSIDE'!$E$1:$Z$62,$E8,X$52)</f>
        <v>-0.93</v>
      </c>
      <c r="Y8">
        <f>INDEX('OBS data INSIDE'!$E$1:$Z$62,$E8,Y$52)</f>
        <v>-1.02</v>
      </c>
      <c r="Z8">
        <f>INDEX('OBS data INSIDE'!$E$1:$Z$62,$E8,Z$52)</f>
        <v>-1.08</v>
      </c>
      <c r="AA8">
        <f>INDEX('OBS data INSIDE'!$E$1:$Z$62,$E8,AA$52)</f>
        <v>-1.02</v>
      </c>
      <c r="AB8">
        <f>INDEX('OBS data INSIDE'!$E$1:$Z$62,$E8,AB$52)</f>
        <v>-0.96</v>
      </c>
      <c r="AC8">
        <f>INDEX('OBS data INSIDE'!$E$1:$Z$62,$E8,AC$52)</f>
        <v>-0.9</v>
      </c>
      <c r="AD8">
        <f>INDEX('OBS data INSIDE'!$E$1:$Z$62,$E8,AD$52)</f>
        <v>-1</v>
      </c>
    </row>
    <row r="9" spans="1:30">
      <c r="A9" s="237" t="s">
        <v>348</v>
      </c>
      <c r="B9" s="237" t="s">
        <v>255</v>
      </c>
      <c r="C9" s="138">
        <v>671631.59</v>
      </c>
      <c r="D9" s="138">
        <v>1512362.07</v>
      </c>
      <c r="E9">
        <v>29</v>
      </c>
      <c r="F9" s="191" t="s">
        <v>348</v>
      </c>
      <c r="G9" s="136" t="s">
        <v>255</v>
      </c>
      <c r="H9" s="191" t="s">
        <v>350</v>
      </c>
      <c r="I9" s="191" t="s">
        <v>354</v>
      </c>
      <c r="J9" s="173">
        <v>2</v>
      </c>
      <c r="K9">
        <v>0</v>
      </c>
      <c r="M9">
        <f>INDEX('OBS data INSIDE'!$E$1:$Z$62,$E9,M$52)</f>
        <v>0</v>
      </c>
      <c r="N9">
        <f>INDEX('OBS data INSIDE'!$E$1:$Z$62,$E9,N$52)</f>
        <v>0</v>
      </c>
      <c r="O9">
        <f>INDEX('OBS data INSIDE'!$E$1:$Z$62,$E9,O$52)</f>
        <v>0</v>
      </c>
      <c r="P9">
        <f>INDEX('OBS data INSIDE'!$E$1:$Z$62,$E9,P$52)</f>
        <v>0</v>
      </c>
      <c r="Q9">
        <f>INDEX('OBS data INSIDE'!$E$1:$Z$62,$E9,Q$52)</f>
        <v>0</v>
      </c>
      <c r="R9">
        <f>INDEX('OBS data INSIDE'!$E$1:$Z$62,$E9,R$52)</f>
        <v>0</v>
      </c>
      <c r="S9">
        <f>INDEX('OBS data INSIDE'!$E$1:$Z$62,$E9,S$52)</f>
        <v>-0.45</v>
      </c>
      <c r="T9">
        <f>INDEX('OBS data INSIDE'!$E$1:$Z$62,$E9,T$52)</f>
        <v>-0.36</v>
      </c>
      <c r="U9">
        <f>INDEX('OBS data INSIDE'!$E$1:$Z$62,$E9,U$52)</f>
        <v>-0.32</v>
      </c>
      <c r="V9">
        <f>INDEX('OBS data INSIDE'!$E$1:$Z$62,$E9,V$52)</f>
        <v>-0.28000000000000003</v>
      </c>
      <c r="W9">
        <f>INDEX('OBS data INSIDE'!$E$1:$Z$62,$E9,W$52)</f>
        <v>-0.28000000000000003</v>
      </c>
      <c r="X9">
        <f>INDEX('OBS data INSIDE'!$E$1:$Z$62,$E9,X$52)</f>
        <v>-0.15</v>
      </c>
      <c r="Y9">
        <f>INDEX('OBS data INSIDE'!$E$1:$Z$62,$E9,Y$52)</f>
        <v>-0.27</v>
      </c>
      <c r="Z9">
        <f>INDEX('OBS data INSIDE'!$E$1:$Z$62,$E9,Z$52)</f>
        <v>-0.3</v>
      </c>
      <c r="AA9">
        <f>INDEX('OBS data INSIDE'!$E$1:$Z$62,$E9,AA$52)</f>
        <v>-0.42</v>
      </c>
      <c r="AB9">
        <f>INDEX('OBS data INSIDE'!$E$1:$Z$62,$E9,AB$52)</f>
        <v>-0.35</v>
      </c>
      <c r="AC9">
        <f>INDEX('OBS data INSIDE'!$E$1:$Z$62,$E9,AC$52)</f>
        <v>-0.4</v>
      </c>
      <c r="AD9">
        <f>INDEX('OBS data INSIDE'!$E$1:$Z$62,$E9,AD$52)</f>
        <v>-0.5</v>
      </c>
    </row>
    <row r="10" spans="1:30">
      <c r="A10" s="237" t="s">
        <v>351</v>
      </c>
      <c r="B10" s="237" t="s">
        <v>169</v>
      </c>
      <c r="C10" s="138">
        <v>698225.4</v>
      </c>
      <c r="D10" s="138">
        <v>1516340.66</v>
      </c>
      <c r="E10">
        <v>30</v>
      </c>
      <c r="F10" s="191" t="s">
        <v>351</v>
      </c>
      <c r="G10" s="185" t="s">
        <v>169</v>
      </c>
      <c r="H10" s="191" t="s">
        <v>352</v>
      </c>
      <c r="I10" s="191" t="s">
        <v>355</v>
      </c>
      <c r="J10" s="173">
        <v>2</v>
      </c>
      <c r="K10">
        <v>0</v>
      </c>
      <c r="M10">
        <f>INDEX('OBS data INSIDE'!$E$1:$Z$62,$E10,M$52)</f>
        <v>0</v>
      </c>
      <c r="N10">
        <f>INDEX('OBS data INSIDE'!$E$1:$Z$62,$E10,N$52)</f>
        <v>0</v>
      </c>
      <c r="O10">
        <f>INDEX('OBS data INSIDE'!$E$1:$Z$62,$E10,O$52)</f>
        <v>0</v>
      </c>
      <c r="P10">
        <f>INDEX('OBS data INSIDE'!$E$1:$Z$62,$E10,P$52)</f>
        <v>0</v>
      </c>
      <c r="Q10">
        <f>INDEX('OBS data INSIDE'!$E$1:$Z$62,$E10,Q$52)</f>
        <v>0</v>
      </c>
      <c r="R10">
        <f>INDEX('OBS data INSIDE'!$E$1:$Z$62,$E10,R$52)</f>
        <v>0</v>
      </c>
      <c r="S10">
        <f>INDEX('OBS data INSIDE'!$E$1:$Z$62,$E10,S$52)</f>
        <v>0.54</v>
      </c>
      <c r="T10">
        <f>INDEX('OBS data INSIDE'!$E$1:$Z$62,$E10,T$52)</f>
        <v>0.56000000000000005</v>
      </c>
      <c r="U10">
        <f>INDEX('OBS data INSIDE'!$E$1:$Z$62,$E10,U$52)</f>
        <v>0.57999999999999996</v>
      </c>
      <c r="V10">
        <f>INDEX('OBS data INSIDE'!$E$1:$Z$62,$E10,V$52)</f>
        <v>0.57999999999999996</v>
      </c>
      <c r="W10">
        <f>INDEX('OBS data INSIDE'!$E$1:$Z$62,$E10,W$52)</f>
        <v>0.6</v>
      </c>
      <c r="X10">
        <f>INDEX('OBS data INSIDE'!$E$1:$Z$62,$E10,X$52)</f>
        <v>0.61</v>
      </c>
      <c r="Y10">
        <f>INDEX('OBS data INSIDE'!$E$1:$Z$62,$E10,Y$52)</f>
        <v>0.61</v>
      </c>
      <c r="Z10">
        <f>INDEX('OBS data INSIDE'!$E$1:$Z$62,$E10,Z$52)</f>
        <v>0.61</v>
      </c>
      <c r="AA10">
        <f>INDEX('OBS data INSIDE'!$E$1:$Z$62,$E10,AA$52)</f>
        <v>0.66</v>
      </c>
      <c r="AB10">
        <f>INDEX('OBS data INSIDE'!$E$1:$Z$62,$E10,AB$52)</f>
        <v>0.53</v>
      </c>
      <c r="AC10">
        <f>INDEX('OBS data INSIDE'!$E$1:$Z$62,$E10,AC$52)</f>
        <v>0.45</v>
      </c>
      <c r="AD10">
        <f>INDEX('OBS data INSIDE'!$E$1:$Z$62,$E10,AD$52)</f>
        <v>0.38</v>
      </c>
    </row>
    <row r="11" spans="1:30">
      <c r="A11" s="237" t="s">
        <v>364</v>
      </c>
      <c r="B11" s="237" t="s">
        <v>367</v>
      </c>
      <c r="C11" s="138">
        <v>679899.14</v>
      </c>
      <c r="D11" s="138">
        <v>1512404.09</v>
      </c>
      <c r="E11">
        <v>31</v>
      </c>
      <c r="F11" s="191" t="s">
        <v>364</v>
      </c>
      <c r="G11" s="136" t="s">
        <v>367</v>
      </c>
      <c r="H11" s="191" t="s">
        <v>365</v>
      </c>
      <c r="I11" s="191" t="s">
        <v>366</v>
      </c>
      <c r="J11" s="173">
        <v>2</v>
      </c>
      <c r="K11">
        <v>1</v>
      </c>
      <c r="M11">
        <f>INDEX('OBS data OUTSIDE'!$E$1:$Z$62,$E11,M$52)</f>
        <v>0</v>
      </c>
      <c r="N11">
        <f>INDEX('OBS data OUTSIDE'!$E$1:$Z$62,$E11,N$52)</f>
        <v>0</v>
      </c>
      <c r="O11">
        <f>INDEX('OBS data OUTSIDE'!$E$1:$Z$62,$E11,O$52)</f>
        <v>0</v>
      </c>
      <c r="P11">
        <f>INDEX('OBS data OUTSIDE'!$E$1:$Z$62,$E11,P$52)</f>
        <v>0</v>
      </c>
      <c r="Q11">
        <f>INDEX('OBS data OUTSIDE'!$E$1:$Z$62,$E11,Q$52)</f>
        <v>0</v>
      </c>
      <c r="R11">
        <f>INDEX('OBS data OUTSIDE'!$E$1:$Z$62,$E11,R$52)</f>
        <v>0</v>
      </c>
      <c r="S11">
        <f>INDEX('OBS data OUTSIDE'!$E$1:$Z$62,$E11,S$52)</f>
        <v>0.1</v>
      </c>
      <c r="T11">
        <f>INDEX('OBS data OUTSIDE'!$E$1:$Z$62,$E11,T$52)</f>
        <v>0.12</v>
      </c>
      <c r="U11">
        <f>INDEX('OBS data OUTSIDE'!$E$1:$Z$62,$E11,U$52)</f>
        <v>0.18</v>
      </c>
      <c r="V11">
        <f>INDEX('OBS data OUTSIDE'!$E$1:$Z$62,$E11,V$52)</f>
        <v>0.18</v>
      </c>
      <c r="W11">
        <f>INDEX('OBS data OUTSIDE'!$E$1:$Z$62,$E11,W$52)</f>
        <v>0.2</v>
      </c>
      <c r="X11">
        <f>INDEX('OBS data OUTSIDE'!$E$1:$Z$62,$E11,X$52)</f>
        <v>0.19</v>
      </c>
      <c r="Y11">
        <f>INDEX('OBS data OUTSIDE'!$E$1:$Z$62,$E11,Y$52)</f>
        <v>0.2</v>
      </c>
      <c r="Z11">
        <f>INDEX('OBS data OUTSIDE'!$E$1:$Z$62,$E11,Z$52)</f>
        <v>0.21</v>
      </c>
      <c r="AA11">
        <f>INDEX('OBS data OUTSIDE'!$E$1:$Z$62,$E11,AA$52)</f>
        <v>0.2</v>
      </c>
      <c r="AB11">
        <f>INDEX('OBS data OUTSIDE'!$E$1:$Z$62,$E11,AB$52)</f>
        <v>0.19</v>
      </c>
      <c r="AC11">
        <f>INDEX('OBS data OUTSIDE'!$E$1:$Z$62,$E11,AC$52)</f>
        <v>0.1</v>
      </c>
      <c r="AD11">
        <f>INDEX('OBS data OUTSIDE'!$E$1:$Z$62,$E11,AD$52)</f>
        <v>-0.01</v>
      </c>
    </row>
    <row r="12" spans="1:30">
      <c r="A12" s="237" t="s">
        <v>386</v>
      </c>
      <c r="B12" s="237" t="s">
        <v>252</v>
      </c>
      <c r="C12" s="138">
        <v>693835.41</v>
      </c>
      <c r="D12" s="138">
        <v>1518189.15</v>
      </c>
      <c r="E12">
        <v>32</v>
      </c>
      <c r="F12" s="191" t="s">
        <v>386</v>
      </c>
      <c r="G12" s="191" t="s">
        <v>252</v>
      </c>
      <c r="H12" s="191" t="s">
        <v>387</v>
      </c>
      <c r="I12" s="191" t="s">
        <v>352</v>
      </c>
      <c r="J12" s="173">
        <v>3</v>
      </c>
      <c r="K12">
        <v>0</v>
      </c>
      <c r="M12">
        <f>INDEX('OBS data INSIDE'!$E$1:$Z$62,$E12,M$52)</f>
        <v>0</v>
      </c>
      <c r="N12">
        <f>INDEX('OBS data INSIDE'!$E$1:$Z$62,$E12,N$52)</f>
        <v>0</v>
      </c>
      <c r="O12">
        <f>INDEX('OBS data INSIDE'!$E$1:$Z$62,$E12,O$52)</f>
        <v>0</v>
      </c>
      <c r="P12">
        <f>INDEX('OBS data INSIDE'!$E$1:$Z$62,$E12,P$52)</f>
        <v>0</v>
      </c>
      <c r="Q12">
        <f>INDEX('OBS data INSIDE'!$E$1:$Z$62,$E12,Q$52)</f>
        <v>0</v>
      </c>
      <c r="R12">
        <f>INDEX('OBS data INSIDE'!$E$1:$Z$62,$E12,R$52)</f>
        <v>0</v>
      </c>
      <c r="S12">
        <f>INDEX('OBS data INSIDE'!$E$1:$Z$62,$E12,S$52)</f>
        <v>0</v>
      </c>
      <c r="T12">
        <f>INDEX('OBS data INSIDE'!$E$1:$Z$62,$E12,T$52)</f>
        <v>0</v>
      </c>
      <c r="U12">
        <f>INDEX('OBS data INSIDE'!$E$1:$Z$62,$E12,U$52)</f>
        <v>0</v>
      </c>
      <c r="V12">
        <f>INDEX('OBS data INSIDE'!$E$1:$Z$62,$E12,V$52)</f>
        <v>0</v>
      </c>
      <c r="W12">
        <f>INDEX('OBS data INSIDE'!$E$1:$Z$62,$E12,W$52)</f>
        <v>0.7</v>
      </c>
      <c r="X12">
        <f>INDEX('OBS data INSIDE'!$E$1:$Z$62,$E12,X$52)</f>
        <v>0.71</v>
      </c>
      <c r="Y12">
        <f>INDEX('OBS data INSIDE'!$E$1:$Z$62,$E12,Y$52)</f>
        <v>0.72</v>
      </c>
      <c r="Z12">
        <f>INDEX('OBS data INSIDE'!$E$1:$Z$62,$E12,Z$52)</f>
        <v>0.71</v>
      </c>
      <c r="AA12">
        <f>INDEX('OBS data INSIDE'!$E$1:$Z$62,$E12,AA$52)</f>
        <v>0.71</v>
      </c>
      <c r="AB12">
        <f>INDEX('OBS data INSIDE'!$E$1:$Z$62,$E12,AB$52)</f>
        <v>0.64</v>
      </c>
      <c r="AC12">
        <f>INDEX('OBS data INSIDE'!$E$1:$Z$62,$E12,AC$52)</f>
        <v>0.53</v>
      </c>
      <c r="AD12">
        <f>INDEX('OBS data INSIDE'!$E$1:$Z$62,$E12,AD$52)</f>
        <v>0.43</v>
      </c>
    </row>
    <row r="13" spans="1:30">
      <c r="A13" s="237" t="s">
        <v>174</v>
      </c>
      <c r="B13" s="237" t="s">
        <v>213</v>
      </c>
      <c r="C13" s="138">
        <v>684210.94</v>
      </c>
      <c r="D13" s="138">
        <v>1525903.94</v>
      </c>
      <c r="E13">
        <v>15</v>
      </c>
      <c r="F13" s="136" t="s">
        <v>174</v>
      </c>
      <c r="G13" s="136" t="s">
        <v>213</v>
      </c>
      <c r="H13" s="136" t="s">
        <v>301</v>
      </c>
      <c r="I13" s="136" t="s">
        <v>301</v>
      </c>
      <c r="J13" s="173">
        <v>1</v>
      </c>
      <c r="K13">
        <v>1</v>
      </c>
      <c r="M13">
        <f>INDEX('OBS data OUTSIDE'!$E$1:$Z$62,$E13,M$52)</f>
        <v>0</v>
      </c>
      <c r="N13">
        <f>INDEX('OBS data OUTSIDE'!$E$1:$Z$62,$E13,N$52)</f>
        <v>0</v>
      </c>
      <c r="O13">
        <f>INDEX('OBS data OUTSIDE'!$E$1:$Z$62,$E13,O$52)</f>
        <v>0.71</v>
      </c>
      <c r="P13">
        <f>INDEX('OBS data OUTSIDE'!$E$1:$Z$62,$E13,P$52)</f>
        <v>0.76</v>
      </c>
      <c r="Q13">
        <f>INDEX('OBS data OUTSIDE'!$E$1:$Z$62,$E13,Q$52)</f>
        <v>0.84</v>
      </c>
      <c r="R13">
        <f>INDEX('OBS data OUTSIDE'!$E$1:$Z$62,$E13,R$52)</f>
        <v>0.88</v>
      </c>
      <c r="S13">
        <f>INDEX('OBS data OUTSIDE'!$E$1:$Z$62,$E13,S$52)</f>
        <v>0.92</v>
      </c>
      <c r="T13">
        <f>INDEX('OBS data OUTSIDE'!$E$1:$Z$62,$E13,T$52)</f>
        <v>0.97</v>
      </c>
      <c r="U13">
        <f>INDEX('OBS data OUTSIDE'!$E$1:$Z$62,$E13,U$52)</f>
        <v>1.01</v>
      </c>
      <c r="V13">
        <f>INDEX('OBS data OUTSIDE'!$E$1:$Z$62,$E13,V$52)</f>
        <v>1.02</v>
      </c>
      <c r="W13">
        <f>INDEX('OBS data OUTSIDE'!$E$1:$Z$62,$E13,W$52)</f>
        <v>1.04</v>
      </c>
      <c r="X13">
        <f>INDEX('OBS data OUTSIDE'!$E$1:$Z$62,$E13,X$52)</f>
        <v>1.04</v>
      </c>
      <c r="Y13">
        <f>INDEX('OBS data OUTSIDE'!$E$1:$Z$62,$E13,Y$52)</f>
        <v>1.03</v>
      </c>
      <c r="Z13">
        <f>INDEX('OBS data OUTSIDE'!$E$1:$Z$62,$E13,Z$52)</f>
        <v>1.02</v>
      </c>
      <c r="AA13">
        <f>INDEX('OBS data OUTSIDE'!$E$1:$Z$62,$E13,AA$52)</f>
        <v>1</v>
      </c>
      <c r="AB13">
        <f>INDEX('OBS data OUTSIDE'!$E$1:$Z$62,$E13,AB$52)</f>
        <v>0.9</v>
      </c>
      <c r="AC13">
        <f>INDEX('OBS data OUTSIDE'!$E$1:$Z$62,$E13,AC$52)</f>
        <v>0.78</v>
      </c>
      <c r="AD13">
        <f>INDEX('OBS data OUTSIDE'!$E$1:$Z$62,$E13,AD$52)</f>
        <v>0.68</v>
      </c>
    </row>
    <row r="14" spans="1:30">
      <c r="A14" s="237" t="s">
        <v>388</v>
      </c>
      <c r="B14" s="237" t="s">
        <v>389</v>
      </c>
      <c r="C14" s="138">
        <v>698683.41</v>
      </c>
      <c r="D14" s="138">
        <v>1526216.17</v>
      </c>
      <c r="E14">
        <v>33</v>
      </c>
      <c r="F14" s="191" t="s">
        <v>388</v>
      </c>
      <c r="G14" s="217" t="s">
        <v>389</v>
      </c>
      <c r="H14" s="191" t="s">
        <v>390</v>
      </c>
      <c r="I14" s="191" t="s">
        <v>391</v>
      </c>
      <c r="J14" s="173">
        <v>4</v>
      </c>
      <c r="K14">
        <v>0</v>
      </c>
      <c r="M14">
        <f>INDEX('OBS data INSIDE'!$E$1:$Z$62,$E14,M$52)</f>
        <v>0</v>
      </c>
      <c r="N14">
        <f>INDEX('OBS data INSIDE'!$E$1:$Z$62,$E14,N$52)</f>
        <v>0</v>
      </c>
      <c r="O14">
        <f>INDEX('OBS data INSIDE'!$E$1:$Z$62,$E14,O$52)</f>
        <v>0</v>
      </c>
      <c r="P14">
        <f>INDEX('OBS data INSIDE'!$E$1:$Z$62,$E14,P$52)</f>
        <v>0</v>
      </c>
      <c r="Q14">
        <f>INDEX('OBS data INSIDE'!$E$1:$Z$62,$E14,Q$52)</f>
        <v>0</v>
      </c>
      <c r="R14">
        <f>INDEX('OBS data INSIDE'!$E$1:$Z$62,$E14,R$52)</f>
        <v>0</v>
      </c>
      <c r="S14">
        <f>INDEX('OBS data INSIDE'!$E$1:$Z$62,$E14,S$52)</f>
        <v>0</v>
      </c>
      <c r="T14">
        <f>INDEX('OBS data INSIDE'!$E$1:$Z$62,$E14,T$52)</f>
        <v>0</v>
      </c>
      <c r="U14">
        <f>INDEX('OBS data INSIDE'!$E$1:$Z$62,$E14,U$52)</f>
        <v>0</v>
      </c>
      <c r="V14">
        <f>INDEX('OBS data INSIDE'!$E$1:$Z$62,$E14,V$52)</f>
        <v>0</v>
      </c>
      <c r="W14">
        <f>INDEX('OBS data INSIDE'!$E$1:$Z$62,$E14,W$52)</f>
        <v>1.28</v>
      </c>
      <c r="X14">
        <f>INDEX('OBS data INSIDE'!$E$1:$Z$62,$E14,X$52)</f>
        <v>1.28</v>
      </c>
      <c r="Y14">
        <f>INDEX('OBS data INSIDE'!$E$1:$Z$62,$E14,Y$52)</f>
        <v>1.27</v>
      </c>
      <c r="Z14">
        <f>INDEX('OBS data INSIDE'!$E$1:$Z$62,$E14,Z$52)</f>
        <v>1.26</v>
      </c>
      <c r="AA14">
        <f>INDEX('OBS data INSIDE'!$E$1:$Z$62,$E14,AA$52)</f>
        <v>1.23</v>
      </c>
      <c r="AB14">
        <f>INDEX('OBS data INSIDE'!$E$1:$Z$62,$E14,AB$52)</f>
        <v>1.1599999999999999</v>
      </c>
      <c r="AC14">
        <f>INDEX('OBS data INSIDE'!$E$1:$Z$62,$E14,AC$52)</f>
        <v>1.07</v>
      </c>
      <c r="AD14">
        <f>INDEX('OBS data INSIDE'!$E$1:$Z$62,$E14,AD$52)</f>
        <v>0.95</v>
      </c>
    </row>
    <row r="15" spans="1:30">
      <c r="A15" s="237" t="s">
        <v>178</v>
      </c>
      <c r="B15" s="237" t="s">
        <v>214</v>
      </c>
      <c r="C15" s="138">
        <v>689424.91</v>
      </c>
      <c r="D15" s="138">
        <v>1528913.37</v>
      </c>
      <c r="E15">
        <v>16</v>
      </c>
      <c r="F15" s="136" t="s">
        <v>178</v>
      </c>
      <c r="G15" s="136" t="s">
        <v>214</v>
      </c>
      <c r="H15" t="s">
        <v>177</v>
      </c>
      <c r="I15" t="s">
        <v>177</v>
      </c>
      <c r="J15" s="173">
        <v>2</v>
      </c>
      <c r="K15">
        <v>1</v>
      </c>
      <c r="M15">
        <f>INDEX('OBS data OUTSIDE'!$E$1:$Z$62,$E15,M$52)</f>
        <v>0</v>
      </c>
      <c r="N15">
        <f>INDEX('OBS data OUTSIDE'!$E$1:$Z$62,$E15,N$52)</f>
        <v>1.5</v>
      </c>
      <c r="O15">
        <f>INDEX('OBS data OUTSIDE'!$E$1:$Z$62,$E15,O$52)</f>
        <v>1.55</v>
      </c>
      <c r="P15">
        <f>INDEX('OBS data OUTSIDE'!$E$1:$Z$62,$E15,P$52)</f>
        <v>1.61</v>
      </c>
      <c r="Q15">
        <f>INDEX('OBS data OUTSIDE'!$E$1:$Z$62,$E15,Q$52)</f>
        <v>1.64</v>
      </c>
      <c r="R15">
        <f>INDEX('OBS data OUTSIDE'!$E$1:$Z$62,$E15,R$52)</f>
        <v>1.65</v>
      </c>
      <c r="S15">
        <f>INDEX('OBS data OUTSIDE'!$E$1:$Z$62,$E15,S$52)</f>
        <v>1.65</v>
      </c>
      <c r="T15">
        <f>INDEX('OBS data OUTSIDE'!$E$1:$Z$62,$E15,T$52)</f>
        <v>1.66</v>
      </c>
      <c r="U15">
        <f>INDEX('OBS data OUTSIDE'!$E$1:$Z$62,$E15,U$52)</f>
        <v>1.65</v>
      </c>
      <c r="V15">
        <f>INDEX('OBS data OUTSIDE'!$E$1:$Z$62,$E15,V$52)</f>
        <v>1.65</v>
      </c>
      <c r="W15">
        <f>INDEX('OBS data OUTSIDE'!$E$1:$Z$62,$E15,W$52)</f>
        <v>1.64</v>
      </c>
      <c r="X15">
        <f>INDEX('OBS data OUTSIDE'!$E$1:$Z$62,$E15,X$52)</f>
        <v>1.63</v>
      </c>
      <c r="Y15">
        <f>INDEX('OBS data OUTSIDE'!$E$1:$Z$62,$E15,Y$52)</f>
        <v>1.61</v>
      </c>
      <c r="Z15">
        <f>INDEX('OBS data OUTSIDE'!$E$1:$Z$62,$E15,Z$52)</f>
        <v>1.59</v>
      </c>
      <c r="AA15">
        <f>INDEX('OBS data OUTSIDE'!$E$1:$Z$62,$E15,AA$52)</f>
        <v>1.56</v>
      </c>
      <c r="AB15">
        <f>INDEX('OBS data OUTSIDE'!$E$1:$Z$62,$E15,AB$52)</f>
        <v>1.46</v>
      </c>
      <c r="AC15">
        <f>INDEX('OBS data OUTSIDE'!$E$1:$Z$62,$E15,AC$52)</f>
        <v>1.35</v>
      </c>
      <c r="AD15">
        <f>INDEX('OBS data OUTSIDE'!$E$1:$Z$62,$E15,AD$52)</f>
        <v>1.2</v>
      </c>
    </row>
    <row r="16" spans="1:30">
      <c r="A16" s="237" t="s">
        <v>180</v>
      </c>
      <c r="B16" s="237" t="s">
        <v>215</v>
      </c>
      <c r="C16" s="138">
        <v>701405.22</v>
      </c>
      <c r="D16" s="138">
        <v>1533302.92</v>
      </c>
      <c r="E16">
        <v>17</v>
      </c>
      <c r="F16" s="136" t="s">
        <v>180</v>
      </c>
      <c r="G16" s="136" t="s">
        <v>215</v>
      </c>
      <c r="H16" t="s">
        <v>179</v>
      </c>
      <c r="I16" t="s">
        <v>179</v>
      </c>
      <c r="J16" s="173">
        <v>2</v>
      </c>
      <c r="K16">
        <v>1</v>
      </c>
      <c r="M16">
        <f>INDEX('OBS data OUTSIDE'!$E$1:$Z$62,$E16,M$52)</f>
        <v>1.62</v>
      </c>
      <c r="N16">
        <f>INDEX('OBS data OUTSIDE'!$E$1:$Z$62,$E16,N$52)</f>
        <v>1.72</v>
      </c>
      <c r="O16">
        <f>INDEX('OBS data OUTSIDE'!$E$1:$Z$62,$E16,O$52)</f>
        <v>1.73</v>
      </c>
      <c r="P16">
        <f>INDEX('OBS data OUTSIDE'!$E$1:$Z$62,$E16,P$52)</f>
        <v>1.73</v>
      </c>
      <c r="Q16">
        <f>INDEX('OBS data OUTSIDE'!$E$1:$Z$62,$E16,Q$52)</f>
        <v>1.83</v>
      </c>
      <c r="R16">
        <f>INDEX('OBS data OUTSIDE'!$E$1:$Z$62,$E16,R$52)</f>
        <v>1.81</v>
      </c>
      <c r="S16">
        <f>INDEX('OBS data OUTSIDE'!$E$1:$Z$62,$E16,S$52)</f>
        <v>1.82</v>
      </c>
      <c r="T16">
        <f>INDEX('OBS data OUTSIDE'!$E$1:$Z$62,$E16,T$52)</f>
        <v>1.84</v>
      </c>
      <c r="U16">
        <f>INDEX('OBS data OUTSIDE'!$E$1:$Z$62,$E16,U$52)</f>
        <v>1.85</v>
      </c>
      <c r="V16">
        <f>INDEX('OBS data OUTSIDE'!$E$1:$Z$62,$E16,V$52)</f>
        <v>1.85</v>
      </c>
      <c r="W16">
        <f>INDEX('OBS data OUTSIDE'!$E$1:$Z$62,$E16,W$52)</f>
        <v>1.83</v>
      </c>
      <c r="X16">
        <f>INDEX('OBS data OUTSIDE'!$E$1:$Z$62,$E16,X$52)</f>
        <v>1.82</v>
      </c>
      <c r="Y16">
        <f>INDEX('OBS data OUTSIDE'!$E$1:$Z$62,$E16,Y$52)</f>
        <v>1.82</v>
      </c>
      <c r="Z16">
        <f>INDEX('OBS data OUTSIDE'!$E$1:$Z$62,$E16,Z$52)</f>
        <v>1.81</v>
      </c>
      <c r="AA16">
        <f>INDEX('OBS data OUTSIDE'!$E$1:$Z$62,$E16,AA$52)</f>
        <v>1.79</v>
      </c>
      <c r="AB16">
        <f>INDEX('OBS data OUTSIDE'!$E$1:$Z$62,$E16,AB$52)</f>
        <v>1.71</v>
      </c>
      <c r="AC16">
        <f>INDEX('OBS data OUTSIDE'!$E$1:$Z$62,$E16,AC$52)</f>
        <v>1.63</v>
      </c>
      <c r="AD16">
        <f>INDEX('OBS data OUTSIDE'!$E$1:$Z$62,$E16,AD$52)</f>
        <v>1.5</v>
      </c>
    </row>
    <row r="17" spans="1:30">
      <c r="A17" s="237" t="s">
        <v>197</v>
      </c>
      <c r="B17" s="237" t="s">
        <v>216</v>
      </c>
      <c r="C17" s="138">
        <v>701545.95</v>
      </c>
      <c r="D17" s="138">
        <v>1534750.77</v>
      </c>
      <c r="E17">
        <v>18</v>
      </c>
      <c r="F17" s="137" t="s">
        <v>197</v>
      </c>
      <c r="G17" s="136" t="s">
        <v>216</v>
      </c>
      <c r="H17" s="137" t="s">
        <v>313</v>
      </c>
      <c r="I17" s="137" t="s">
        <v>198</v>
      </c>
      <c r="J17" s="173">
        <v>2</v>
      </c>
      <c r="K17">
        <v>0</v>
      </c>
      <c r="M17">
        <f>INDEX('OBS data INSIDE'!$E$1:$Z$62,$E17,M$52)</f>
        <v>0</v>
      </c>
      <c r="N17">
        <f>INDEX('OBS data INSIDE'!$E$1:$Z$62,$E17,N$52)</f>
        <v>1.66</v>
      </c>
      <c r="O17">
        <f>INDEX('OBS data INSIDE'!$E$1:$Z$62,$E17,O$52)</f>
        <v>1.67</v>
      </c>
      <c r="P17">
        <f>INDEX('OBS data INSIDE'!$E$1:$Z$62,$E17,P$52)</f>
        <v>1.68</v>
      </c>
      <c r="Q17">
        <f>INDEX('OBS data INSIDE'!$E$1:$Z$62,$E17,Q$52)</f>
        <v>1.66</v>
      </c>
      <c r="R17">
        <f>INDEX('OBS data INSIDE'!$E$1:$Z$62,$E17,R$52)</f>
        <v>1.67</v>
      </c>
      <c r="S17">
        <f>INDEX('OBS data INSIDE'!$E$1:$Z$62,$E17,S$52)</f>
        <v>1.67</v>
      </c>
      <c r="T17">
        <f>INDEX('OBS data INSIDE'!$E$1:$Z$62,$E17,T$52)</f>
        <v>1.68</v>
      </c>
      <c r="U17">
        <f>INDEX('OBS data INSIDE'!$E$1:$Z$62,$E17,U$52)</f>
        <v>1.71</v>
      </c>
      <c r="V17">
        <f>INDEX('OBS data INSIDE'!$E$1:$Z$62,$E17,V$52)</f>
        <v>1.67</v>
      </c>
      <c r="W17">
        <f>INDEX('OBS data INSIDE'!$E$1:$Z$62,$E17,W$52)</f>
        <v>1.65</v>
      </c>
      <c r="X17">
        <f>INDEX('OBS data INSIDE'!$E$1:$Z$62,$E17,X$52)</f>
        <v>1.64</v>
      </c>
      <c r="Y17">
        <f>INDEX('OBS data INSIDE'!$E$1:$Z$62,$E17,Y$52)</f>
        <v>1.62</v>
      </c>
      <c r="Z17">
        <f>INDEX('OBS data INSIDE'!$E$1:$Z$62,$E17,Z$52)</f>
        <v>1.6</v>
      </c>
      <c r="AA17">
        <f>INDEX('OBS data INSIDE'!$E$1:$Z$62,$E17,AA$52)</f>
        <v>1.55</v>
      </c>
      <c r="AB17">
        <f>INDEX('OBS data INSIDE'!$E$1:$Z$62,$E17,AB$52)</f>
        <v>1.46</v>
      </c>
      <c r="AC17">
        <f>INDEX('OBS data INSIDE'!$E$1:$Z$62,$E17,AC$52)</f>
        <v>1.36</v>
      </c>
      <c r="AD17">
        <f>INDEX('OBS data INSIDE'!$E$1:$Z$62,$E17,AD$52)</f>
        <v>1.26</v>
      </c>
    </row>
    <row r="18" spans="1:30">
      <c r="A18" s="237" t="s">
        <v>182</v>
      </c>
      <c r="B18" s="237" t="s">
        <v>217</v>
      </c>
      <c r="C18" s="138">
        <v>689389.69</v>
      </c>
      <c r="D18" s="138">
        <v>1517970.64</v>
      </c>
      <c r="E18">
        <v>19</v>
      </c>
      <c r="F18" s="136" t="s">
        <v>182</v>
      </c>
      <c r="G18" s="136" t="s">
        <v>217</v>
      </c>
      <c r="H18" t="s">
        <v>181</v>
      </c>
      <c r="I18" t="s">
        <v>181</v>
      </c>
      <c r="J18" s="173">
        <v>2</v>
      </c>
      <c r="K18">
        <v>1</v>
      </c>
      <c r="M18">
        <f>INDEX('OBS data OUTSIDE'!$E$1:$Z$62,$E18,M$52)</f>
        <v>0</v>
      </c>
      <c r="N18">
        <f>INDEX('OBS data OUTSIDE'!$E$1:$Z$62,$E18,N$52)</f>
        <v>0.5</v>
      </c>
      <c r="O18">
        <f>INDEX('OBS data OUTSIDE'!$E$1:$Z$62,$E18,O$52)</f>
        <v>0.5</v>
      </c>
      <c r="P18">
        <f>INDEX('OBS data OUTSIDE'!$E$1:$Z$62,$E18,P$52)</f>
        <v>0.51</v>
      </c>
      <c r="Q18">
        <f>INDEX('OBS data OUTSIDE'!$E$1:$Z$62,$E18,Q$52)</f>
        <v>0.56000000000000005</v>
      </c>
      <c r="R18">
        <f>INDEX('OBS data OUTSIDE'!$E$1:$Z$62,$E18,R$52)</f>
        <v>0.56000000000000005</v>
      </c>
      <c r="S18">
        <f>INDEX('OBS data OUTSIDE'!$E$1:$Z$62,$E18,S$52)</f>
        <v>0.61</v>
      </c>
      <c r="T18">
        <f>INDEX('OBS data OUTSIDE'!$E$1:$Z$62,$E18,T$52)</f>
        <v>0.64</v>
      </c>
      <c r="U18">
        <f>INDEX('OBS data OUTSIDE'!$E$1:$Z$62,$E18,U$52)</f>
        <v>0.67</v>
      </c>
      <c r="V18">
        <f>INDEX('OBS data OUTSIDE'!$E$1:$Z$62,$E18,V$52)</f>
        <v>0.68</v>
      </c>
      <c r="W18">
        <f>INDEX('OBS data OUTSIDE'!$E$1:$Z$62,$E18,W$52)</f>
        <v>0.7</v>
      </c>
      <c r="X18">
        <f>INDEX('OBS data OUTSIDE'!$E$1:$Z$62,$E18,X$52)</f>
        <v>0.7</v>
      </c>
      <c r="Y18">
        <f>INDEX('OBS data OUTSIDE'!$E$1:$Z$62,$E18,Y$52)</f>
        <v>0.71</v>
      </c>
      <c r="Z18">
        <f>INDEX('OBS data OUTSIDE'!$E$1:$Z$62,$E18,Z$52)</f>
        <v>0.71</v>
      </c>
      <c r="AA18">
        <f>INDEX('OBS data OUTSIDE'!$E$1:$Z$62,$E18,AA$52)</f>
        <v>0.69</v>
      </c>
      <c r="AB18">
        <f>INDEX('OBS data OUTSIDE'!$E$1:$Z$62,$E18,AB$52)</f>
        <v>0.63</v>
      </c>
      <c r="AC18">
        <f>INDEX('OBS data OUTSIDE'!$E$1:$Z$62,$E18,AC$52)</f>
        <v>0.53</v>
      </c>
      <c r="AD18">
        <f>INDEX('OBS data OUTSIDE'!$E$1:$Z$62,$E18,AD$52)</f>
        <v>0.43</v>
      </c>
    </row>
    <row r="19" spans="1:30">
      <c r="A19" s="237" t="s">
        <v>280</v>
      </c>
      <c r="B19" s="237" t="s">
        <v>224</v>
      </c>
      <c r="C19" s="138">
        <v>677602.26</v>
      </c>
      <c r="D19" s="138">
        <v>1510896.73</v>
      </c>
      <c r="E19">
        <v>20</v>
      </c>
      <c r="F19" s="136" t="s">
        <v>280</v>
      </c>
      <c r="G19" s="136" t="s">
        <v>224</v>
      </c>
      <c r="H19" s="136" t="s">
        <v>281</v>
      </c>
      <c r="I19" s="136" t="s">
        <v>281</v>
      </c>
      <c r="J19" s="173">
        <v>2</v>
      </c>
      <c r="K19">
        <v>0</v>
      </c>
      <c r="M19">
        <f>INDEX('OBS data INSIDE'!$E$1:$Z$62,$E19,M$52)</f>
        <v>0</v>
      </c>
      <c r="N19">
        <f>INDEX('OBS data INSIDE'!$E$1:$Z$62,$E19,N$52)</f>
        <v>0</v>
      </c>
      <c r="O19">
        <f>INDEX('OBS data INSIDE'!$E$1:$Z$62,$E19,O$52)</f>
        <v>-1.4</v>
      </c>
      <c r="P19">
        <f>INDEX('OBS data INSIDE'!$E$1:$Z$62,$E19,P$52)</f>
        <v>-1.37</v>
      </c>
      <c r="Q19">
        <f>INDEX('OBS data INSIDE'!$E$1:$Z$62,$E19,Q$52)</f>
        <v>-1.33</v>
      </c>
      <c r="R19">
        <f>INDEX('OBS data INSIDE'!$E$1:$Z$62,$E19,R$52)</f>
        <v>-1.36</v>
      </c>
      <c r="S19">
        <f>INDEX('OBS data INSIDE'!$E$1:$Z$62,$E19,S$52)</f>
        <v>-1.32</v>
      </c>
      <c r="T19">
        <f>INDEX('OBS data INSIDE'!$E$1:$Z$62,$E19,T$52)</f>
        <v>-1.29</v>
      </c>
      <c r="U19">
        <f>INDEX('OBS data INSIDE'!$E$1:$Z$62,$E19,U$52)</f>
        <v>-1.28</v>
      </c>
      <c r="V19">
        <f>INDEX('OBS data INSIDE'!$E$1:$Z$62,$E19,V$52)</f>
        <v>-1.28</v>
      </c>
      <c r="W19">
        <f>INDEX('OBS data INSIDE'!$E$1:$Z$62,$E19,W$52)</f>
        <v>-1.28</v>
      </c>
      <c r="X19">
        <f>INDEX('OBS data INSIDE'!$E$1:$Z$62,$E19,X$52)</f>
        <v>-1.28</v>
      </c>
      <c r="Y19">
        <f>INDEX('OBS data INSIDE'!$E$1:$Z$62,$E19,Y$52)</f>
        <v>-1.28</v>
      </c>
      <c r="Z19">
        <f>INDEX('OBS data INSIDE'!$E$1:$Z$62,$E19,Z$52)</f>
        <v>-1.28</v>
      </c>
      <c r="AA19">
        <f>INDEX('OBS data INSIDE'!$E$1:$Z$62,$E19,AA$52)</f>
        <v>-1.28</v>
      </c>
      <c r="AB19">
        <f>INDEX('OBS data INSIDE'!$E$1:$Z$62,$E19,AB$52)</f>
        <v>-1.28</v>
      </c>
      <c r="AC19">
        <f>INDEX('OBS data INSIDE'!$E$1:$Z$62,$E19,AC$52)</f>
        <v>-1.3</v>
      </c>
      <c r="AD19">
        <f>INDEX('OBS data INSIDE'!$E$1:$Z$62,$E19,AD$52)</f>
        <v>-1.33</v>
      </c>
    </row>
    <row r="20" spans="1:30">
      <c r="A20" s="237" t="s">
        <v>196</v>
      </c>
      <c r="B20" s="237" t="s">
        <v>225</v>
      </c>
      <c r="C20" s="138">
        <v>710349.09</v>
      </c>
      <c r="D20" s="138">
        <v>1527944.08</v>
      </c>
      <c r="E20">
        <v>21</v>
      </c>
      <c r="F20" s="137" t="s">
        <v>196</v>
      </c>
      <c r="G20" s="137" t="s">
        <v>225</v>
      </c>
      <c r="H20" s="137" t="s">
        <v>324</v>
      </c>
      <c r="I20" s="137" t="s">
        <v>245</v>
      </c>
      <c r="J20" s="173">
        <v>2</v>
      </c>
      <c r="K20">
        <v>1</v>
      </c>
      <c r="M20">
        <f>INDEX('OBS data OUTSIDE'!$E$1:$Z$62,$E20,M$52)</f>
        <v>0</v>
      </c>
      <c r="N20">
        <f>INDEX('OBS data OUTSIDE'!$E$1:$Z$62,$E20,N$52)</f>
        <v>1.36</v>
      </c>
      <c r="O20">
        <f>INDEX('OBS data OUTSIDE'!$E$1:$Z$62,$E20,O$52)</f>
        <v>1.42</v>
      </c>
      <c r="P20">
        <f>INDEX('OBS data OUTSIDE'!$E$1:$Z$62,$E20,P$52)</f>
        <v>1.37</v>
      </c>
      <c r="Q20">
        <f>INDEX('OBS data OUTSIDE'!$E$1:$Z$62,$E20,Q$52)</f>
        <v>1.41</v>
      </c>
      <c r="R20">
        <f>INDEX('OBS data OUTSIDE'!$E$1:$Z$62,$E20,R$52)</f>
        <v>1.39</v>
      </c>
      <c r="S20">
        <f>INDEX('OBS data OUTSIDE'!$E$1:$Z$62,$E20,S$52)</f>
        <v>1.43</v>
      </c>
      <c r="T20">
        <f>INDEX('OBS data OUTSIDE'!$E$1:$Z$62,$E20,T$52)</f>
        <v>1.44</v>
      </c>
      <c r="U20">
        <f>INDEX('OBS data OUTSIDE'!$E$1:$Z$62,$E20,U$52)</f>
        <v>1.43</v>
      </c>
      <c r="V20">
        <f>INDEX('OBS data OUTSIDE'!$E$1:$Z$62,$E20,V$52)</f>
        <v>1.42</v>
      </c>
      <c r="W20">
        <f>INDEX('OBS data OUTSIDE'!$E$1:$Z$62,$E20,W$52)</f>
        <v>1.41</v>
      </c>
      <c r="X20">
        <f>INDEX('OBS data OUTSIDE'!$E$1:$Z$62,$E20,X$52)</f>
        <v>0</v>
      </c>
      <c r="Y20">
        <f>INDEX('OBS data OUTSIDE'!$E$1:$Z$62,$E20,Y$52)</f>
        <v>0</v>
      </c>
      <c r="Z20">
        <f>INDEX('OBS data OUTSIDE'!$E$1:$Z$62,$E20,Z$52)</f>
        <v>1.4</v>
      </c>
      <c r="AA20">
        <f>INDEX('OBS data OUTSIDE'!$E$1:$Z$62,$E20,AA$52)</f>
        <v>1.38</v>
      </c>
      <c r="AB20">
        <f>INDEX('OBS data OUTSIDE'!$E$1:$Z$62,$E20,AB$52)</f>
        <v>1.3</v>
      </c>
      <c r="AC20">
        <f>INDEX('OBS data OUTSIDE'!$E$1:$Z$62,$E20,AC$52)</f>
        <v>1.23</v>
      </c>
      <c r="AD20">
        <f>INDEX('OBS data OUTSIDE'!$E$1:$Z$62,$E20,AD$52)</f>
        <v>1.1100000000000001</v>
      </c>
    </row>
    <row r="21" spans="1:30">
      <c r="A21" s="237" t="s">
        <v>251</v>
      </c>
      <c r="B21" s="237" t="s">
        <v>254</v>
      </c>
      <c r="C21" s="138">
        <v>680365.4</v>
      </c>
      <c r="D21" s="138">
        <v>1530572.79</v>
      </c>
      <c r="E21">
        <v>22</v>
      </c>
      <c r="F21" t="s">
        <v>251</v>
      </c>
      <c r="G21" s="136" t="s">
        <v>254</v>
      </c>
      <c r="H21" s="136" t="s">
        <v>302</v>
      </c>
      <c r="I21" s="136" t="s">
        <v>302</v>
      </c>
      <c r="J21" s="173">
        <v>2</v>
      </c>
      <c r="K21">
        <v>0</v>
      </c>
      <c r="M21">
        <f>INDEX('OBS data INSIDE'!$E$1:$Z$62,$E21,M$52)</f>
        <v>0</v>
      </c>
      <c r="N21">
        <f>INDEX('OBS data INSIDE'!$E$1:$Z$62,$E21,N$52)</f>
        <v>1.5</v>
      </c>
      <c r="O21">
        <f>INDEX('OBS data INSIDE'!$E$1:$Z$62,$E21,O$52)</f>
        <v>1.57</v>
      </c>
      <c r="P21">
        <f>INDEX('OBS data INSIDE'!$E$1:$Z$62,$E21,P$52)</f>
        <v>1.61</v>
      </c>
      <c r="Q21">
        <f>INDEX('OBS data INSIDE'!$E$1:$Z$62,$E21,Q$52)</f>
        <v>1.66</v>
      </c>
      <c r="R21">
        <f>INDEX('OBS data INSIDE'!$E$1:$Z$62,$E21,R$52)</f>
        <v>1.66</v>
      </c>
      <c r="S21">
        <f>INDEX('OBS data INSIDE'!$E$1:$Z$62,$E21,S$52)</f>
        <v>1.7</v>
      </c>
      <c r="T21">
        <f>INDEX('OBS data INSIDE'!$E$1:$Z$62,$E21,T$52)</f>
        <v>1.71</v>
      </c>
      <c r="U21">
        <f>INDEX('OBS data INSIDE'!$E$1:$Z$62,$E21,U$52)</f>
        <v>1.71</v>
      </c>
      <c r="V21">
        <f>INDEX('OBS data INSIDE'!$E$1:$Z$62,$E21,V$52)</f>
        <v>1.7</v>
      </c>
      <c r="W21">
        <f>INDEX('OBS data INSIDE'!$E$1:$Z$62,$E21,W$52)</f>
        <v>1.69</v>
      </c>
      <c r="X21">
        <f>INDEX('OBS data INSIDE'!$E$1:$Z$62,$E21,X$52)</f>
        <v>1.68</v>
      </c>
      <c r="Y21">
        <f>INDEX('OBS data INSIDE'!$E$1:$Z$62,$E21,Y$52)</f>
        <v>1.67</v>
      </c>
      <c r="Z21">
        <f>INDEX('OBS data INSIDE'!$E$1:$Z$62,$E21,Z$52)</f>
        <v>1.65</v>
      </c>
      <c r="AA21">
        <f>INDEX('OBS data INSIDE'!$E$1:$Z$62,$E21,AA$52)</f>
        <v>1.61</v>
      </c>
      <c r="AB21">
        <f>INDEX('OBS data INSIDE'!$E$1:$Z$62,$E21,AB$52)</f>
        <v>1.57</v>
      </c>
      <c r="AC21">
        <f>INDEX('OBS data INSIDE'!$E$1:$Z$62,$E21,AC$52)</f>
        <v>1.48</v>
      </c>
      <c r="AD21">
        <f>INDEX('OBS data INSIDE'!$E$1:$Z$62,$E21,AD$52)</f>
        <v>1.36</v>
      </c>
    </row>
    <row r="22" spans="1:30">
      <c r="A22" s="237" t="s">
        <v>170</v>
      </c>
      <c r="B22" s="237" t="s">
        <v>218</v>
      </c>
      <c r="C22" s="138">
        <v>672126.01</v>
      </c>
      <c r="D22" s="138">
        <v>1532403.78</v>
      </c>
      <c r="E22">
        <v>3</v>
      </c>
      <c r="F22" s="136" t="s">
        <v>170</v>
      </c>
      <c r="G22" s="136" t="s">
        <v>218</v>
      </c>
      <c r="H22" s="136" t="s">
        <v>312</v>
      </c>
      <c r="I22" s="136" t="s">
        <v>171</v>
      </c>
      <c r="J22" s="173">
        <v>2</v>
      </c>
      <c r="K22">
        <v>0</v>
      </c>
      <c r="M22">
        <f>INDEX('OBS data INSIDE'!$E$1:$Z$62,$E22,M$52)</f>
        <v>0</v>
      </c>
      <c r="N22">
        <f>INDEX('OBS data INSIDE'!$E$1:$Z$62,$E22,N$52)</f>
        <v>1.47</v>
      </c>
      <c r="O22">
        <f>INDEX('OBS data INSIDE'!$E$1:$Z$62,$E22,O$52)</f>
        <v>1.5349999999999999</v>
      </c>
      <c r="P22">
        <f>INDEX('OBS data INSIDE'!$E$1:$Z$62,$E22,P$52)</f>
        <v>1.58</v>
      </c>
      <c r="Q22">
        <f>INDEX('OBS data INSIDE'!$E$1:$Z$62,$E22,Q$52)</f>
        <v>1.6</v>
      </c>
      <c r="R22">
        <f>INDEX('OBS data INSIDE'!$E$1:$Z$62,$E22,R$52)</f>
        <v>1.61</v>
      </c>
      <c r="S22">
        <f>INDEX('OBS data INSIDE'!$E$1:$Z$62,$E22,S$52)</f>
        <v>1.62</v>
      </c>
      <c r="T22">
        <f>INDEX('OBS data INSIDE'!$E$1:$Z$62,$E22,T$52)</f>
        <v>1.61</v>
      </c>
      <c r="U22">
        <f>INDEX('OBS data INSIDE'!$E$1:$Z$62,$E22,U$52)</f>
        <v>1.6</v>
      </c>
      <c r="V22">
        <f>INDEX('OBS data INSIDE'!$E$1:$Z$62,$E22,V$52)</f>
        <v>1.59</v>
      </c>
      <c r="W22">
        <f>INDEX('OBS data INSIDE'!$E$1:$Z$62,$E22,W$52)</f>
        <v>1.57</v>
      </c>
      <c r="X22">
        <f>INDEX('OBS data INSIDE'!$E$1:$Z$62,$E22,X$52)</f>
        <v>1.56</v>
      </c>
      <c r="Y22">
        <f>INDEX('OBS data INSIDE'!$E$1:$Z$62,$E22,Y$52)</f>
        <v>1.54</v>
      </c>
      <c r="Z22">
        <f>INDEX('OBS data INSIDE'!$E$1:$Z$62,$E22,Z$52)</f>
        <v>1.52</v>
      </c>
      <c r="AA22">
        <f>INDEX('OBS data INSIDE'!$E$1:$Z$62,$E22,AA$52)</f>
        <v>1.43</v>
      </c>
      <c r="AB22">
        <f>INDEX('OBS data INSIDE'!$E$1:$Z$62,$E22,AB$52)</f>
        <v>1.31</v>
      </c>
      <c r="AC22">
        <f>INDEX('OBS data INSIDE'!$E$1:$Z$62,$E22,AC$52)</f>
        <v>1.17</v>
      </c>
      <c r="AD22">
        <f>INDEX('OBS data INSIDE'!$E$1:$Z$62,$E22,AD$52)</f>
        <v>0.99</v>
      </c>
    </row>
    <row r="23" spans="1:30">
      <c r="A23" s="237" t="s">
        <v>163</v>
      </c>
      <c r="B23" s="237" t="s">
        <v>219</v>
      </c>
      <c r="C23" s="138">
        <v>664664.92000000004</v>
      </c>
      <c r="D23" s="138">
        <v>1525827.63</v>
      </c>
      <c r="E23">
        <v>4</v>
      </c>
      <c r="F23" s="136" t="s">
        <v>163</v>
      </c>
      <c r="G23" s="136" t="s">
        <v>219</v>
      </c>
      <c r="H23" s="136" t="s">
        <v>317</v>
      </c>
      <c r="I23" s="136" t="s">
        <v>162</v>
      </c>
      <c r="J23" s="173">
        <v>2</v>
      </c>
      <c r="K23">
        <v>0</v>
      </c>
      <c r="M23">
        <f>INDEX('OBS data INSIDE'!$E$1:$Z$62,$E23,M$52)</f>
        <v>0</v>
      </c>
      <c r="N23">
        <f>INDEX('OBS data INSIDE'!$E$1:$Z$62,$E23,N$52)</f>
        <v>-0.1</v>
      </c>
      <c r="O23">
        <f>INDEX('OBS data INSIDE'!$E$1:$Z$62,$E23,O$52)</f>
        <v>-0.1</v>
      </c>
      <c r="P23">
        <f>INDEX('OBS data INSIDE'!$E$1:$Z$62,$E23,P$52)</f>
        <v>0.19</v>
      </c>
      <c r="Q23">
        <f>INDEX('OBS data INSIDE'!$E$1:$Z$62,$E23,Q$52)</f>
        <v>0.1</v>
      </c>
      <c r="R23">
        <f>INDEX('OBS data INSIDE'!$E$1:$Z$62,$E23,R$52)</f>
        <v>0.2</v>
      </c>
      <c r="S23">
        <f>INDEX('OBS data INSIDE'!$E$1:$Z$62,$E23,S$52)</f>
        <v>-0.1</v>
      </c>
      <c r="T23">
        <f>INDEX('OBS data INSIDE'!$E$1:$Z$62,$E23,T$52)</f>
        <v>0</v>
      </c>
      <c r="U23">
        <f>INDEX('OBS data INSIDE'!$E$1:$Z$62,$E23,U$52)</f>
        <v>-0.2</v>
      </c>
      <c r="V23">
        <f>INDEX('OBS data INSIDE'!$E$1:$Z$62,$E23,V$52)</f>
        <v>-0.2</v>
      </c>
      <c r="W23">
        <f>INDEX('OBS data INSIDE'!$E$1:$Z$62,$E23,W$52)</f>
        <v>-0.31</v>
      </c>
      <c r="X23">
        <f>INDEX('OBS data INSIDE'!$E$1:$Z$62,$E23,X$52)</f>
        <v>-0.32</v>
      </c>
      <c r="Y23">
        <f>INDEX('OBS data INSIDE'!$E$1:$Z$62,$E23,Y$52)</f>
        <v>-0.45</v>
      </c>
      <c r="Z23">
        <f>INDEX('OBS data INSIDE'!$E$1:$Z$62,$E23,Z$52)</f>
        <v>-0.4</v>
      </c>
      <c r="AA23">
        <f>INDEX('OBS data INSIDE'!$E$1:$Z$62,$E23,AA$52)</f>
        <v>-0.7</v>
      </c>
      <c r="AB23">
        <f>INDEX('OBS data INSIDE'!$E$1:$Z$62,$E23,AB$52)</f>
        <v>-0.75</v>
      </c>
      <c r="AC23">
        <f>INDEX('OBS data INSIDE'!$E$1:$Z$62,$E23,AC$52)</f>
        <v>-0.6</v>
      </c>
      <c r="AD23">
        <f>INDEX('OBS data INSIDE'!$E$1:$Z$62,$E23,AD$52)</f>
        <v>-0.8</v>
      </c>
    </row>
    <row r="24" spans="1:30">
      <c r="A24" s="237" t="s">
        <v>164</v>
      </c>
      <c r="B24" s="237" t="s">
        <v>220</v>
      </c>
      <c r="C24" s="138">
        <v>672288.21</v>
      </c>
      <c r="D24" s="138">
        <v>1525612.35</v>
      </c>
      <c r="E24">
        <v>5</v>
      </c>
      <c r="F24" s="136" t="s">
        <v>164</v>
      </c>
      <c r="G24" s="136" t="s">
        <v>220</v>
      </c>
      <c r="H24" s="136" t="s">
        <v>318</v>
      </c>
      <c r="I24" s="136" t="s">
        <v>299</v>
      </c>
      <c r="J24" s="173">
        <v>1</v>
      </c>
      <c r="K24">
        <v>1</v>
      </c>
      <c r="M24">
        <f>INDEX('OBS data OUTSIDE'!$E$1:$Z$62,$E24,M$52)</f>
        <v>0</v>
      </c>
      <c r="N24">
        <f>INDEX('OBS data OUTSIDE'!$E$1:$Z$62,$E24,N$52)</f>
        <v>0.49</v>
      </c>
      <c r="O24">
        <f>INDEX('OBS data OUTSIDE'!$E$1:$Z$62,$E24,O$52)</f>
        <v>0.56999999999999995</v>
      </c>
      <c r="P24">
        <f>INDEX('OBS data OUTSIDE'!$E$1:$Z$62,$E24,P$52)</f>
        <v>0.61</v>
      </c>
      <c r="Q24">
        <f>INDEX('OBS data OUTSIDE'!$E$1:$Z$62,$E24,Q$52)</f>
        <v>0.67</v>
      </c>
      <c r="R24">
        <f>INDEX('OBS data OUTSIDE'!$E$1:$Z$62,$E24,R$52)</f>
        <v>0.71</v>
      </c>
      <c r="S24">
        <f>INDEX('OBS data OUTSIDE'!$E$1:$Z$62,$E24,S$52)</f>
        <v>0.77</v>
      </c>
      <c r="T24">
        <f>INDEX('OBS data OUTSIDE'!$E$1:$Z$62,$E24,T$52)</f>
        <v>0.79</v>
      </c>
      <c r="U24">
        <f>INDEX('OBS data OUTSIDE'!$E$1:$Z$62,$E24,U$52)</f>
        <v>0.79</v>
      </c>
      <c r="V24">
        <f>INDEX('OBS data OUTSIDE'!$E$1:$Z$62,$E24,V$52)</f>
        <v>0.85</v>
      </c>
      <c r="W24">
        <f>INDEX('OBS data OUTSIDE'!$E$1:$Z$62,$E24,W$52)</f>
        <v>0.78</v>
      </c>
      <c r="X24">
        <f>INDEX('OBS data OUTSIDE'!$E$1:$Z$62,$E24,X$52)</f>
        <v>0.75</v>
      </c>
      <c r="Y24">
        <f>INDEX('OBS data OUTSIDE'!$E$1:$Z$62,$E24,Y$52)</f>
        <v>0.71</v>
      </c>
      <c r="Z24">
        <f>INDEX('OBS data OUTSIDE'!$E$1:$Z$62,$E24,Z$52)</f>
        <v>0.68</v>
      </c>
      <c r="AA24">
        <f>INDEX('OBS data OUTSIDE'!$E$1:$Z$62,$E24,AA$52)</f>
        <v>0.54</v>
      </c>
      <c r="AB24">
        <f>INDEX('OBS data OUTSIDE'!$E$1:$Z$62,$E24,AB$52)</f>
        <v>0.48</v>
      </c>
      <c r="AC24">
        <f>INDEX('OBS data OUTSIDE'!$E$1:$Z$62,$E24,AC$52)</f>
        <v>0.3</v>
      </c>
      <c r="AD24">
        <f>INDEX('OBS data OUTSIDE'!$E$1:$Z$62,$E24,AD$52)</f>
        <v>0.17</v>
      </c>
    </row>
    <row r="25" spans="1:30">
      <c r="A25" s="237" t="s">
        <v>165</v>
      </c>
      <c r="B25" s="237" t="s">
        <v>221</v>
      </c>
      <c r="C25" s="138">
        <v>662410.17000000004</v>
      </c>
      <c r="D25" s="138">
        <v>1522815.37</v>
      </c>
      <c r="E25">
        <v>6</v>
      </c>
      <c r="F25" s="136" t="s">
        <v>165</v>
      </c>
      <c r="G25" s="136" t="s">
        <v>221</v>
      </c>
      <c r="H25" s="136" t="s">
        <v>319</v>
      </c>
      <c r="I25" s="136" t="s">
        <v>166</v>
      </c>
      <c r="J25" s="173">
        <v>2</v>
      </c>
      <c r="K25">
        <v>0</v>
      </c>
      <c r="M25">
        <f>INDEX('OBS data INSIDE'!$E$1:$Z$62,$E25,M$52)</f>
        <v>0</v>
      </c>
      <c r="N25">
        <f>INDEX('OBS data INSIDE'!$E$1:$Z$62,$E25,N$52)</f>
        <v>-0.9</v>
      </c>
      <c r="O25">
        <f>INDEX('OBS data INSIDE'!$E$1:$Z$62,$E25,O$52)</f>
        <v>-0.85</v>
      </c>
      <c r="P25">
        <f>INDEX('OBS data INSIDE'!$E$1:$Z$62,$E25,P$52)</f>
        <v>-0.8</v>
      </c>
      <c r="Q25">
        <f>INDEX('OBS data INSIDE'!$E$1:$Z$62,$E25,Q$52)</f>
        <v>-0.9</v>
      </c>
      <c r="R25">
        <f>INDEX('OBS data INSIDE'!$E$1:$Z$62,$E25,R$52)</f>
        <v>-0.78</v>
      </c>
      <c r="S25">
        <f>INDEX('OBS data INSIDE'!$E$1:$Z$62,$E25,S$52)</f>
        <v>-0.92</v>
      </c>
      <c r="T25">
        <f>INDEX('OBS data INSIDE'!$E$1:$Z$62,$E25,T$52)</f>
        <v>-0.75</v>
      </c>
      <c r="U25">
        <f>INDEX('OBS data INSIDE'!$E$1:$Z$62,$E25,U$52)</f>
        <v>-1</v>
      </c>
      <c r="V25">
        <f>INDEX('OBS data INSIDE'!$E$1:$Z$62,$E25,V$52)</f>
        <v>-1.19</v>
      </c>
      <c r="W25">
        <f>INDEX('OBS data INSIDE'!$E$1:$Z$62,$E25,W$52)</f>
        <v>-1.1200000000000001</v>
      </c>
      <c r="X25">
        <f>INDEX('OBS data INSIDE'!$E$1:$Z$62,$E25,X$52)</f>
        <v>-1.1200000000000001</v>
      </c>
      <c r="Y25">
        <f>INDEX('OBS data INSIDE'!$E$1:$Z$62,$E25,Y$52)</f>
        <v>-1.08</v>
      </c>
      <c r="Z25">
        <f>INDEX('OBS data INSIDE'!$E$1:$Z$62,$E25,Z$52)</f>
        <v>-1.18</v>
      </c>
      <c r="AA25">
        <f>INDEX('OBS data INSIDE'!$E$1:$Z$62,$E25,AA$52)</f>
        <v>-1.1299999999999999</v>
      </c>
      <c r="AB25">
        <f>INDEX('OBS data INSIDE'!$E$1:$Z$62,$E25,AB$52)</f>
        <v>-1.5</v>
      </c>
      <c r="AC25">
        <f>INDEX('OBS data INSIDE'!$E$1:$Z$62,$E25,AC$52)</f>
        <v>0</v>
      </c>
      <c r="AD25">
        <f>INDEX('OBS data INSIDE'!$E$1:$Z$62,$E25,AD$52)</f>
        <v>0</v>
      </c>
    </row>
    <row r="26" spans="1:30">
      <c r="A26" s="237" t="s">
        <v>168</v>
      </c>
      <c r="B26" s="237" t="s">
        <v>222</v>
      </c>
      <c r="C26" s="138">
        <v>674800.27</v>
      </c>
      <c r="D26" s="138">
        <v>1522996.68</v>
      </c>
      <c r="E26">
        <v>7</v>
      </c>
      <c r="F26" s="136" t="s">
        <v>168</v>
      </c>
      <c r="G26" s="136" t="s">
        <v>222</v>
      </c>
      <c r="H26" s="136" t="s">
        <v>320</v>
      </c>
      <c r="I26" s="136" t="s">
        <v>167</v>
      </c>
      <c r="J26" s="173">
        <v>2</v>
      </c>
      <c r="K26">
        <v>0</v>
      </c>
      <c r="M26">
        <f>INDEX('OBS data INSIDE'!$E$1:$Z$62,$E26,M$52)</f>
        <v>0</v>
      </c>
      <c r="N26">
        <f>INDEX('OBS data INSIDE'!$E$1:$Z$62,$E26,N$52)</f>
        <v>-0.92</v>
      </c>
      <c r="O26">
        <f>INDEX('OBS data INSIDE'!$E$1:$Z$62,$E26,O$52)</f>
        <v>-0.92</v>
      </c>
      <c r="P26">
        <f>INDEX('OBS data INSIDE'!$E$1:$Z$62,$E26,P$52)</f>
        <v>-1.18</v>
      </c>
      <c r="Q26">
        <f>INDEX('OBS data INSIDE'!$E$1:$Z$62,$E26,Q$52)</f>
        <v>-1.08</v>
      </c>
      <c r="R26">
        <f>INDEX('OBS data INSIDE'!$E$1:$Z$62,$E26,R$52)</f>
        <v>-0.51</v>
      </c>
      <c r="S26">
        <f>INDEX('OBS data INSIDE'!$E$1:$Z$62,$E26,S$52)</f>
        <v>-0.62</v>
      </c>
      <c r="T26">
        <f>INDEX('OBS data INSIDE'!$E$1:$Z$62,$E26,T$52)</f>
        <v>-0.78</v>
      </c>
      <c r="U26">
        <f>INDEX('OBS data INSIDE'!$E$1:$Z$62,$E26,U$52)</f>
        <v>-0.86</v>
      </c>
      <c r="V26">
        <f>INDEX('OBS data INSIDE'!$E$1:$Z$62,$E26,V$52)</f>
        <v>-0.99</v>
      </c>
      <c r="W26">
        <f>INDEX('OBS data INSIDE'!$E$1:$Z$62,$E26,W$52)</f>
        <v>-0.91</v>
      </c>
      <c r="X26">
        <f>INDEX('OBS data INSIDE'!$E$1:$Z$62,$E26,X$52)</f>
        <v>-0.86</v>
      </c>
      <c r="Y26">
        <f>INDEX('OBS data INSIDE'!$E$1:$Z$62,$E26,Y$52)</f>
        <v>-0.88</v>
      </c>
      <c r="Z26">
        <f>INDEX('OBS data INSIDE'!$E$1:$Z$62,$E26,Z$52)</f>
        <v>-0.88</v>
      </c>
      <c r="AA26">
        <f>INDEX('OBS data INSIDE'!$E$1:$Z$62,$E26,AA$52)</f>
        <v>-0.96</v>
      </c>
      <c r="AB26">
        <f>INDEX('OBS data INSIDE'!$E$1:$Z$62,$E26,AB$52)</f>
        <v>-0.46</v>
      </c>
      <c r="AC26">
        <f>INDEX('OBS data INSIDE'!$E$1:$Z$62,$E26,AC$52)</f>
        <v>-0.12</v>
      </c>
      <c r="AD26">
        <f>INDEX('OBS data INSIDE'!$E$1:$Z$62,$E26,AD$52)</f>
        <v>0</v>
      </c>
    </row>
    <row r="27" spans="1:30">
      <c r="A27" s="237" t="s">
        <v>169</v>
      </c>
      <c r="B27" s="237" t="s">
        <v>223</v>
      </c>
      <c r="C27" s="138">
        <v>677946.73</v>
      </c>
      <c r="D27" s="138">
        <v>1522282.46</v>
      </c>
      <c r="E27">
        <v>8</v>
      </c>
      <c r="F27" s="136" t="s">
        <v>169</v>
      </c>
      <c r="G27" s="136" t="s">
        <v>223</v>
      </c>
      <c r="H27" s="136" t="s">
        <v>300</v>
      </c>
      <c r="I27" s="136" t="s">
        <v>300</v>
      </c>
      <c r="J27" s="173">
        <v>2</v>
      </c>
      <c r="K27">
        <v>0</v>
      </c>
      <c r="M27">
        <f>INDEX('OBS data INSIDE'!$E$1:$Z$62,$E27,M$52)</f>
        <v>0</v>
      </c>
      <c r="N27">
        <f>INDEX('OBS data INSIDE'!$E$1:$Z$62,$E27,N$52)</f>
        <v>7.0000000000000007E-2</v>
      </c>
      <c r="O27">
        <f>INDEX('OBS data INSIDE'!$E$1:$Z$62,$E27,O$52)</f>
        <v>0.14000000000000001</v>
      </c>
      <c r="P27">
        <f>INDEX('OBS data INSIDE'!$E$1:$Z$62,$E27,P$52)</f>
        <v>0.16</v>
      </c>
      <c r="Q27">
        <f>INDEX('OBS data INSIDE'!$E$1:$Z$62,$E27,Q$52)</f>
        <v>0.18</v>
      </c>
      <c r="R27">
        <f>INDEX('OBS data INSIDE'!$E$1:$Z$62,$E27,R$52)</f>
        <v>0.26</v>
      </c>
      <c r="S27">
        <f>INDEX('OBS data INSIDE'!$E$1:$Z$62,$E27,S$52)</f>
        <v>0.3</v>
      </c>
      <c r="T27">
        <f>INDEX('OBS data INSIDE'!$E$1:$Z$62,$E27,T$52)</f>
        <v>0.38</v>
      </c>
      <c r="U27">
        <f>INDEX('OBS data INSIDE'!$E$1:$Z$62,$E27,U$52)</f>
        <v>0.37</v>
      </c>
      <c r="V27">
        <f>INDEX('OBS data INSIDE'!$E$1:$Z$62,$E27,V$52)</f>
        <v>0.43</v>
      </c>
      <c r="W27">
        <f>INDEX('OBS data INSIDE'!$E$1:$Z$62,$E27,W$52)</f>
        <v>0.46</v>
      </c>
      <c r="X27">
        <f>INDEX('OBS data INSIDE'!$E$1:$Z$62,$E27,X$52)</f>
        <v>0.45</v>
      </c>
      <c r="Y27">
        <f>INDEX('OBS data INSIDE'!$E$1:$Z$62,$E27,Y$52)</f>
        <v>0.44</v>
      </c>
      <c r="Z27">
        <f>INDEX('OBS data INSIDE'!$E$1:$Z$62,$E27,Z$52)</f>
        <v>0.41</v>
      </c>
      <c r="AA27">
        <f>INDEX('OBS data INSIDE'!$E$1:$Z$62,$E27,AA$52)</f>
        <v>0.41</v>
      </c>
      <c r="AB27">
        <f>INDEX('OBS data INSIDE'!$E$1:$Z$62,$E27,AB$52)</f>
        <v>0.36</v>
      </c>
      <c r="AC27">
        <f>INDEX('OBS data INSIDE'!$E$1:$Z$62,$E27,AC$52)</f>
        <v>0.19</v>
      </c>
      <c r="AD27">
        <f>INDEX('OBS data INSIDE'!$E$1:$Z$62,$E27,AD$52)</f>
        <v>0</v>
      </c>
    </row>
    <row r="28" spans="1:30">
      <c r="A28" s="237" t="s">
        <v>255</v>
      </c>
      <c r="B28" s="237" t="s">
        <v>256</v>
      </c>
      <c r="C28" s="138">
        <v>666453.48</v>
      </c>
      <c r="D28" s="138">
        <v>1522470.33</v>
      </c>
      <c r="E28">
        <v>9</v>
      </c>
      <c r="F28" s="136" t="s">
        <v>255</v>
      </c>
      <c r="G28" s="136" t="s">
        <v>256</v>
      </c>
      <c r="H28" t="s">
        <v>257</v>
      </c>
      <c r="I28" t="s">
        <v>257</v>
      </c>
      <c r="J28" s="173">
        <v>2</v>
      </c>
      <c r="K28">
        <v>0</v>
      </c>
      <c r="M28">
        <f>INDEX('OBS data INSIDE'!$E$1:$Z$62,$E28,M$52)</f>
        <v>0</v>
      </c>
      <c r="N28">
        <f>INDEX('OBS data INSIDE'!$E$1:$Z$62,$E28,N$52)</f>
        <v>0.36</v>
      </c>
      <c r="O28">
        <f>INDEX('OBS data INSIDE'!$E$1:$Z$62,$E28,O$52)</f>
        <v>0.43</v>
      </c>
      <c r="P28">
        <f>INDEX('OBS data INSIDE'!$E$1:$Z$62,$E28,P$52)</f>
        <v>0.3</v>
      </c>
      <c r="Q28">
        <f>INDEX('OBS data INSIDE'!$E$1:$Z$62,$E28,Q$52)</f>
        <v>0.54</v>
      </c>
      <c r="R28">
        <f>INDEX('OBS data INSIDE'!$E$1:$Z$62,$E28,R$52)</f>
        <v>0.64</v>
      </c>
      <c r="S28">
        <f>INDEX('OBS data INSIDE'!$E$1:$Z$62,$E28,S$52)</f>
        <v>0.56000000000000005</v>
      </c>
      <c r="T28">
        <f>INDEX('OBS data INSIDE'!$E$1:$Z$62,$E28,T$52)</f>
        <v>0.56999999999999995</v>
      </c>
      <c r="U28">
        <f>INDEX('OBS data INSIDE'!$E$1:$Z$62,$E28,U$52)</f>
        <v>0.44</v>
      </c>
      <c r="V28">
        <f>INDEX('OBS data INSIDE'!$E$1:$Z$62,$E28,V$52)</f>
        <v>0.45</v>
      </c>
      <c r="W28">
        <f>INDEX('OBS data INSIDE'!$E$1:$Z$62,$E28,W$52)</f>
        <v>0.6</v>
      </c>
      <c r="X28">
        <f>INDEX('OBS data INSIDE'!$E$1:$Z$62,$E28,X$52)</f>
        <v>0.93</v>
      </c>
      <c r="Y28">
        <f>INDEX('OBS data INSIDE'!$E$1:$Z$62,$E28,Y$52)</f>
        <v>0.93</v>
      </c>
      <c r="Z28">
        <f>INDEX('OBS data INSIDE'!$E$1:$Z$62,$E28,Z$52)</f>
        <v>0.65</v>
      </c>
      <c r="AA28">
        <f>INDEX('OBS data INSIDE'!$E$1:$Z$62,$E28,AA$52)</f>
        <v>0.4</v>
      </c>
      <c r="AB28">
        <f>INDEX('OBS data INSIDE'!$E$1:$Z$62,$E28,AB$52)</f>
        <v>0.25</v>
      </c>
      <c r="AC28">
        <f>INDEX('OBS data INSIDE'!$E$1:$Z$62,$E28,AC$52)</f>
        <v>0.19</v>
      </c>
      <c r="AD28">
        <f>INDEX('OBS data INSIDE'!$E$1:$Z$62,$E28,AD$52)</f>
        <v>0</v>
      </c>
    </row>
    <row r="29" spans="1:30">
      <c r="A29" s="237" t="s">
        <v>289</v>
      </c>
      <c r="B29" s="237" t="s">
        <v>308</v>
      </c>
      <c r="C29" s="138">
        <v>677309.03</v>
      </c>
      <c r="D29" s="138">
        <v>1539830.33</v>
      </c>
      <c r="E29">
        <v>10</v>
      </c>
      <c r="F29" s="136" t="s">
        <v>289</v>
      </c>
      <c r="G29" s="136" t="s">
        <v>308</v>
      </c>
      <c r="H29" s="136" t="s">
        <v>321</v>
      </c>
      <c r="I29" s="136" t="s">
        <v>291</v>
      </c>
      <c r="J29" s="173">
        <v>2</v>
      </c>
      <c r="K29">
        <v>0</v>
      </c>
      <c r="M29">
        <f>INDEX('OBS data INSIDE'!$E$1:$Z$62,$E29,M$52)</f>
        <v>0</v>
      </c>
      <c r="N29">
        <f>INDEX('OBS data INSIDE'!$E$1:$Z$62,$E29,N$52)</f>
        <v>0</v>
      </c>
      <c r="O29">
        <f>INDEX('OBS data INSIDE'!$E$1:$Z$62,$E29,O$52)</f>
        <v>0</v>
      </c>
      <c r="P29">
        <f>INDEX('OBS data INSIDE'!$E$1:$Z$62,$E29,P$52)</f>
        <v>0</v>
      </c>
      <c r="Q29">
        <f>INDEX('OBS data INSIDE'!$E$1:$Z$62,$E29,Q$52)</f>
        <v>0</v>
      </c>
      <c r="R29">
        <f>INDEX('OBS data INSIDE'!$E$1:$Z$62,$E29,R$52)</f>
        <v>3.5</v>
      </c>
      <c r="S29">
        <f>INDEX('OBS data INSIDE'!$E$1:$Z$62,$E29,S$52)</f>
        <v>3.5</v>
      </c>
      <c r="T29">
        <f>INDEX('OBS data INSIDE'!$E$1:$Z$62,$E29,T$52)</f>
        <v>3.5</v>
      </c>
      <c r="U29">
        <f>INDEX('OBS data INSIDE'!$E$1:$Z$62,$E29,U$52)</f>
        <v>3.48</v>
      </c>
      <c r="V29">
        <f>INDEX('OBS data INSIDE'!$E$1:$Z$62,$E29,V$52)</f>
        <v>3.46</v>
      </c>
      <c r="W29">
        <f>INDEX('OBS data INSIDE'!$E$1:$Z$62,$E29,W$52)</f>
        <v>3.44</v>
      </c>
      <c r="X29">
        <f>INDEX('OBS data INSIDE'!$E$1:$Z$62,$E29,X$52)</f>
        <v>3.42</v>
      </c>
      <c r="Y29">
        <f>INDEX('OBS data INSIDE'!$E$1:$Z$62,$E29,Y$52)</f>
        <v>3.4</v>
      </c>
      <c r="Z29">
        <f>INDEX('OBS data INSIDE'!$E$1:$Z$62,$E29,Z$52)</f>
        <v>3.38</v>
      </c>
      <c r="AA29">
        <f>INDEX('OBS data INSIDE'!$E$1:$Z$62,$E29,AA$52)</f>
        <v>3.32</v>
      </c>
      <c r="AB29">
        <f>INDEX('OBS data INSIDE'!$E$1:$Z$62,$E29,AB$52)</f>
        <v>3.2399999999999998</v>
      </c>
      <c r="AC29" t="str">
        <f>INDEX('OBS data INSIDE'!$E$1:$Z$62,$E29,AC$52)</f>
        <v>trend gamling</v>
      </c>
      <c r="AD29">
        <f>INDEX('OBS data INSIDE'!$E$1:$Z$62,$E29,AD$52)</f>
        <v>3.0799999999999996</v>
      </c>
    </row>
    <row r="30" spans="1:30">
      <c r="A30" s="237" t="s">
        <v>290</v>
      </c>
      <c r="B30" s="237" t="s">
        <v>309</v>
      </c>
      <c r="C30" s="138">
        <v>683439.45</v>
      </c>
      <c r="D30" s="138">
        <v>1539868.39</v>
      </c>
      <c r="E30">
        <v>11</v>
      </c>
      <c r="F30" s="136" t="s">
        <v>290</v>
      </c>
      <c r="G30" s="136" t="s">
        <v>309</v>
      </c>
      <c r="H30" s="136" t="s">
        <v>322</v>
      </c>
      <c r="I30" s="136" t="s">
        <v>292</v>
      </c>
      <c r="J30" s="173">
        <v>2</v>
      </c>
      <c r="K30">
        <v>0</v>
      </c>
      <c r="M30">
        <f>INDEX('OBS data INSIDE'!$E$1:$Z$62,$E30,M$52)</f>
        <v>0</v>
      </c>
      <c r="N30">
        <f>INDEX('OBS data INSIDE'!$E$1:$Z$62,$E30,N$52)</f>
        <v>0</v>
      </c>
      <c r="O30">
        <f>INDEX('OBS data INSIDE'!$E$1:$Z$62,$E30,O$52)</f>
        <v>1.02</v>
      </c>
      <c r="P30">
        <f>INDEX('OBS data INSIDE'!$E$1:$Z$62,$E30,P$52)</f>
        <v>1.02</v>
      </c>
      <c r="Q30">
        <f>INDEX('OBS data INSIDE'!$E$1:$Z$62,$E30,Q$52)</f>
        <v>1.02</v>
      </c>
      <c r="R30">
        <f>INDEX('OBS data INSIDE'!$E$1:$Z$62,$E30,R$52)</f>
        <v>3.5</v>
      </c>
      <c r="S30">
        <f>INDEX('OBS data INSIDE'!$E$1:$Z$62,$E30,S$52)</f>
        <v>3.5</v>
      </c>
      <c r="T30">
        <f>INDEX('OBS data INSIDE'!$E$1:$Z$62,$E30,T$52)</f>
        <v>3.5</v>
      </c>
      <c r="U30">
        <f>INDEX('OBS data INSIDE'!$E$1:$Z$62,$E30,U$52)</f>
        <v>3.48</v>
      </c>
      <c r="V30">
        <f>INDEX('OBS data INSIDE'!$E$1:$Z$62,$E30,V$52)</f>
        <v>3.46</v>
      </c>
      <c r="W30">
        <f>INDEX('OBS data INSIDE'!$E$1:$Z$62,$E30,W$52)</f>
        <v>3.44</v>
      </c>
      <c r="X30">
        <f>INDEX('OBS data INSIDE'!$E$1:$Z$62,$E30,X$52)</f>
        <v>3.42</v>
      </c>
      <c r="Y30">
        <f>INDEX('OBS data INSIDE'!$E$1:$Z$62,$E30,Y$52)</f>
        <v>3.4</v>
      </c>
      <c r="Z30">
        <f>INDEX('OBS data INSIDE'!$E$1:$Z$62,$E30,Z$52)</f>
        <v>3.38</v>
      </c>
      <c r="AA30">
        <f>INDEX('OBS data INSIDE'!$E$1:$Z$62,$E30,AA$52)</f>
        <v>3.32</v>
      </c>
      <c r="AB30">
        <f>INDEX('OBS data INSIDE'!$E$1:$Z$62,$E30,AB$52)</f>
        <v>3.2399999999999998</v>
      </c>
      <c r="AC30" t="str">
        <f>INDEX('OBS data INSIDE'!$E$1:$Z$62,$E30,AC$52)</f>
        <v>trend gamling</v>
      </c>
      <c r="AD30">
        <f>INDEX('OBS data INSIDE'!$E$1:$Z$62,$E30,AD$52)</f>
        <v>3.0799999999999996</v>
      </c>
    </row>
    <row r="31" spans="1:30">
      <c r="A31" s="237" t="s">
        <v>259</v>
      </c>
      <c r="B31" s="237" t="s">
        <v>258</v>
      </c>
      <c r="C31" s="138">
        <v>658290.71</v>
      </c>
      <c r="D31" s="138">
        <v>1514826.56</v>
      </c>
      <c r="E31">
        <v>46</v>
      </c>
      <c r="F31" s="136" t="s">
        <v>259</v>
      </c>
      <c r="G31" s="136" t="s">
        <v>258</v>
      </c>
      <c r="H31" s="136" t="s">
        <v>327</v>
      </c>
      <c r="I31" s="136" t="s">
        <v>260</v>
      </c>
      <c r="J31" s="174">
        <v>1</v>
      </c>
      <c r="K31">
        <v>1</v>
      </c>
      <c r="M31">
        <f>INDEX('OBS data OUTSIDE'!$E$1:$Z$62,$E31,M$52)</f>
        <v>0</v>
      </c>
      <c r="N31">
        <f>INDEX('OBS data OUTSIDE'!$E$1:$Z$62,$E31,N$52)</f>
        <v>0.2</v>
      </c>
      <c r="O31">
        <f>INDEX('OBS data OUTSIDE'!$E$1:$Z$62,$E31,O$52)</f>
        <v>0.27</v>
      </c>
      <c r="P31">
        <f>INDEX('OBS data OUTSIDE'!$E$1:$Z$62,$E31,P$52)</f>
        <v>0.37</v>
      </c>
      <c r="Q31">
        <f>INDEX('OBS data OUTSIDE'!$E$1:$Z$62,$E31,Q$52)</f>
        <v>0.54</v>
      </c>
      <c r="R31">
        <f>INDEX('OBS data OUTSIDE'!$E$1:$Z$62,$E31,R$52)</f>
        <v>0.66</v>
      </c>
      <c r="S31">
        <f>INDEX('OBS data OUTSIDE'!$E$1:$Z$62,$E31,S$52)</f>
        <v>0.75</v>
      </c>
      <c r="T31">
        <f>INDEX('OBS data OUTSIDE'!$E$1:$Z$62,$E31,T$52)</f>
        <v>0.79</v>
      </c>
      <c r="U31">
        <f>INDEX('OBS data OUTSIDE'!$E$1:$Z$62,$E31,U$52)</f>
        <v>0.84</v>
      </c>
      <c r="V31">
        <f>INDEX('OBS data OUTSIDE'!$E$1:$Z$62,$E31,V$52)</f>
        <v>0.85</v>
      </c>
      <c r="W31">
        <f>INDEX('OBS data OUTSIDE'!$E$1:$Z$62,$E31,W$52)</f>
        <v>0.87</v>
      </c>
      <c r="X31">
        <f>INDEX('OBS data OUTSIDE'!$E$1:$Z$62,$E31,X$52)</f>
        <v>0.74</v>
      </c>
      <c r="Y31">
        <f>INDEX('OBS data OUTSIDE'!$E$1:$Z$62,$E31,Y$52)</f>
        <v>0.86</v>
      </c>
      <c r="Z31">
        <f>INDEX('OBS data OUTSIDE'!$E$1:$Z$62,$E31,Z$52)</f>
        <v>0.84</v>
      </c>
      <c r="AA31">
        <f>INDEX('OBS data OUTSIDE'!$E$1:$Z$62,$E31,AA$52)</f>
        <v>0.74</v>
      </c>
      <c r="AB31">
        <f>INDEX('OBS data OUTSIDE'!$E$1:$Z$62,$E31,AB$52)</f>
        <v>0.49</v>
      </c>
      <c r="AC31">
        <f>INDEX('OBS data OUTSIDE'!$E$1:$Z$62,$E31,AC$52)</f>
        <v>0.2</v>
      </c>
      <c r="AD31">
        <f>INDEX('OBS data OUTSIDE'!$E$1:$Z$62,$E31,AD$52)</f>
        <v>0.1</v>
      </c>
    </row>
    <row r="32" spans="1:30">
      <c r="A32" s="237" t="s">
        <v>368</v>
      </c>
      <c r="B32" s="237" t="s">
        <v>265</v>
      </c>
      <c r="C32" s="138">
        <v>656325.47</v>
      </c>
      <c r="D32" s="138">
        <v>1511584.18</v>
      </c>
      <c r="E32">
        <v>47</v>
      </c>
      <c r="F32" s="191" t="s">
        <v>368</v>
      </c>
      <c r="G32" s="136" t="s">
        <v>265</v>
      </c>
      <c r="H32" s="136" t="s">
        <v>328</v>
      </c>
      <c r="I32" s="136" t="s">
        <v>264</v>
      </c>
      <c r="J32" s="193">
        <v>2</v>
      </c>
      <c r="K32">
        <v>0</v>
      </c>
      <c r="M32">
        <f>INDEX('OBS data INSIDE'!$E$1:$Z$62,$E32,M$52)</f>
        <v>0</v>
      </c>
      <c r="N32">
        <f>INDEX('OBS data INSIDE'!$E$1:$Z$62,$E32,N$52)</f>
        <v>0</v>
      </c>
      <c r="O32">
        <f>INDEX('OBS data INSIDE'!$E$1:$Z$62,$E32,O$52)</f>
        <v>0</v>
      </c>
      <c r="P32">
        <f>INDEX('OBS data INSIDE'!$E$1:$Z$62,$E32,P$52)</f>
        <v>0</v>
      </c>
      <c r="Q32">
        <f>INDEX('OBS data INSIDE'!$E$1:$Z$62,$E32,Q$52)</f>
        <v>0</v>
      </c>
      <c r="R32">
        <f>INDEX('OBS data INSIDE'!$E$1:$Z$62,$E32,R$52)</f>
        <v>1.18</v>
      </c>
      <c r="S32">
        <f>INDEX('OBS data INSIDE'!$E$1:$Z$62,$E32,S$52)</f>
        <v>1.19</v>
      </c>
      <c r="T32">
        <f>INDEX('OBS data INSIDE'!$E$1:$Z$62,$E32,T$52)</f>
        <v>1.2</v>
      </c>
      <c r="U32">
        <f>INDEX('OBS data INSIDE'!$E$1:$Z$62,$E32,U$52)</f>
        <v>1.21</v>
      </c>
      <c r="V32">
        <f>INDEX('OBS data INSIDE'!$E$1:$Z$62,$E32,V$52)</f>
        <v>1.2</v>
      </c>
      <c r="W32">
        <f>INDEX('OBS data INSIDE'!$E$1:$Z$62,$E32,W$52)</f>
        <v>1.21</v>
      </c>
      <c r="X32">
        <f>INDEX('OBS data INSIDE'!$E$1:$Z$62,$E32,X$52)</f>
        <v>1.1499999999999999</v>
      </c>
      <c r="Y32">
        <f>INDEX('OBS data INSIDE'!$E$1:$Z$62,$E32,Y$52)</f>
        <v>1.1499999999999999</v>
      </c>
      <c r="Z32">
        <f>INDEX('OBS data INSIDE'!$E$1:$Z$62,$E32,Z$52)</f>
        <v>1</v>
      </c>
      <c r="AA32">
        <f>INDEX('OBS data INSIDE'!$E$1:$Z$62,$E32,AA$52)</f>
        <v>0.79</v>
      </c>
      <c r="AB32">
        <f>INDEX('OBS data INSIDE'!$E$1:$Z$62,$E32,AB$52)</f>
        <v>0.54</v>
      </c>
      <c r="AC32">
        <f>INDEX('OBS data INSIDE'!$E$1:$Z$62,$E32,AC$52)</f>
        <v>0.38</v>
      </c>
      <c r="AD32">
        <f>INDEX('OBS data INSIDE'!$E$1:$Z$62,$E32,AD$52)</f>
        <v>0.22</v>
      </c>
    </row>
    <row r="33" spans="1:30">
      <c r="A33" s="237" t="s">
        <v>258</v>
      </c>
      <c r="B33" s="237" t="s">
        <v>189</v>
      </c>
      <c r="C33" s="138">
        <v>658182.55000000005</v>
      </c>
      <c r="D33" s="138">
        <v>1523587.6</v>
      </c>
      <c r="E33">
        <v>48</v>
      </c>
      <c r="F33" s="136" t="s">
        <v>258</v>
      </c>
      <c r="G33" s="136" t="s">
        <v>189</v>
      </c>
      <c r="H33" s="136" t="s">
        <v>329</v>
      </c>
      <c r="I33" s="136" t="s">
        <v>266</v>
      </c>
      <c r="J33" s="173">
        <v>2</v>
      </c>
      <c r="K33">
        <v>0</v>
      </c>
      <c r="M33">
        <f>INDEX('OBS data INSIDE'!$E$1:$Z$62,$E33,M$52)</f>
        <v>0</v>
      </c>
      <c r="N33">
        <f>INDEX('OBS data INSIDE'!$E$1:$Z$62,$E33,N$52)</f>
        <v>0.4</v>
      </c>
      <c r="O33">
        <f>INDEX('OBS data INSIDE'!$E$1:$Z$62,$E33,O$52)</f>
        <v>0.42</v>
      </c>
      <c r="P33">
        <f>INDEX('OBS data INSIDE'!$E$1:$Z$62,$E33,P$52)</f>
        <v>0.55000000000000004</v>
      </c>
      <c r="Q33">
        <f>INDEX('OBS data INSIDE'!$E$1:$Z$62,$E33,Q$52)</f>
        <v>0.73</v>
      </c>
      <c r="R33">
        <f>INDEX('OBS data INSIDE'!$E$1:$Z$62,$E33,R$52)</f>
        <v>0.82</v>
      </c>
      <c r="S33">
        <f>INDEX('OBS data INSIDE'!$E$1:$Z$62,$E33,S$52)</f>
        <v>0.88</v>
      </c>
      <c r="T33">
        <f>INDEX('OBS data INSIDE'!$E$1:$Z$62,$E33,T$52)</f>
        <v>0.94</v>
      </c>
      <c r="U33">
        <f>INDEX('OBS data INSIDE'!$E$1:$Z$62,$E33,U$52)</f>
        <v>0.96</v>
      </c>
      <c r="V33">
        <f>INDEX('OBS data INSIDE'!$E$1:$Z$62,$E33,V$52)</f>
        <v>0.97</v>
      </c>
      <c r="W33">
        <f>INDEX('OBS data INSIDE'!$E$1:$Z$62,$E33,W$52)</f>
        <v>0.98</v>
      </c>
      <c r="X33">
        <f>INDEX('OBS data INSIDE'!$E$1:$Z$62,$E33,X$52)</f>
        <v>0.98</v>
      </c>
      <c r="Y33">
        <f>INDEX('OBS data INSIDE'!$E$1:$Z$62,$E33,Y$52)</f>
        <v>0.94</v>
      </c>
      <c r="Z33">
        <f>INDEX('OBS data INSIDE'!$E$1:$Z$62,$E33,Z$52)</f>
        <v>0.87</v>
      </c>
      <c r="AA33">
        <f>INDEX('OBS data INSIDE'!$E$1:$Z$62,$E33,AA$52)</f>
        <v>0.78</v>
      </c>
      <c r="AB33">
        <f>INDEX('OBS data INSIDE'!$E$1:$Z$62,$E33,AB$52)</f>
        <v>0.55000000000000004</v>
      </c>
      <c r="AC33">
        <f>INDEX('OBS data INSIDE'!$E$1:$Z$62,$E33,AC$52)</f>
        <v>0.37</v>
      </c>
      <c r="AD33">
        <f>INDEX('OBS data INSIDE'!$E$1:$Z$62,$E33,AD$52)</f>
        <v>0.25</v>
      </c>
    </row>
    <row r="34" spans="1:30">
      <c r="A34" s="237" t="s">
        <v>278</v>
      </c>
      <c r="B34" s="237" t="s">
        <v>259</v>
      </c>
      <c r="C34" s="138">
        <v>653116.93000000005</v>
      </c>
      <c r="D34" s="138">
        <v>1525716.98</v>
      </c>
      <c r="E34">
        <v>49</v>
      </c>
      <c r="F34" s="136" t="s">
        <v>278</v>
      </c>
      <c r="G34" s="136" t="s">
        <v>259</v>
      </c>
      <c r="H34" s="136" t="s">
        <v>330</v>
      </c>
      <c r="I34" s="136" t="s">
        <v>279</v>
      </c>
      <c r="J34" s="173">
        <v>1</v>
      </c>
      <c r="K34">
        <v>0</v>
      </c>
      <c r="M34">
        <f>INDEX('OBS data INSIDE'!$E$1:$Z$62,$E34,M$52)</f>
        <v>0</v>
      </c>
      <c r="N34">
        <f>INDEX('OBS data INSIDE'!$E$1:$Z$62,$E34,N$52)</f>
        <v>1.35</v>
      </c>
      <c r="O34">
        <f>INDEX('OBS data INSIDE'!$E$1:$Z$62,$E34,O$52)</f>
        <v>1.4</v>
      </c>
      <c r="P34">
        <f>INDEX('OBS data INSIDE'!$E$1:$Z$62,$E34,P$52)</f>
        <v>1.51</v>
      </c>
      <c r="Q34">
        <f>INDEX('OBS data INSIDE'!$E$1:$Z$62,$E34,Q$52)</f>
        <v>1.6</v>
      </c>
      <c r="R34">
        <f>INDEX('OBS data INSIDE'!$E$1:$Z$62,$E34,R$52)</f>
        <v>1.63</v>
      </c>
      <c r="S34">
        <f>INDEX('OBS data INSIDE'!$E$1:$Z$62,$E34,S$52)</f>
        <v>1.65</v>
      </c>
      <c r="T34">
        <f>INDEX('OBS data INSIDE'!$E$1:$Z$62,$E34,T$52)</f>
        <v>1.63</v>
      </c>
      <c r="U34">
        <f>INDEX('OBS data INSIDE'!$E$1:$Z$62,$E34,U$52)</f>
        <v>1.61</v>
      </c>
      <c r="V34">
        <f>INDEX('OBS data INSIDE'!$E$1:$Z$62,$E34,V$52)</f>
        <v>1.59</v>
      </c>
      <c r="W34">
        <f>INDEX('OBS data INSIDE'!$E$1:$Z$62,$E34,W$52)</f>
        <v>1.56</v>
      </c>
      <c r="X34">
        <f>INDEX('OBS data INSIDE'!$E$1:$Z$62,$E34,X$52)</f>
        <v>1.52</v>
      </c>
      <c r="Y34">
        <f>INDEX('OBS data INSIDE'!$E$1:$Z$62,$E34,Y$52)</f>
        <v>1.46</v>
      </c>
      <c r="Z34">
        <f>INDEX('OBS data INSIDE'!$E$1:$Z$62,$E34,Z$52)</f>
        <v>1.39</v>
      </c>
      <c r="AA34">
        <f>INDEX('OBS data INSIDE'!$E$1:$Z$62,$E34,AA$52)</f>
        <v>1.24</v>
      </c>
      <c r="AB34">
        <f>INDEX('OBS data INSIDE'!$E$1:$Z$62,$E34,AB$52)</f>
        <v>1.08</v>
      </c>
      <c r="AC34">
        <f>INDEX('OBS data INSIDE'!$E$1:$Z$62,$E34,AC$52)</f>
        <v>0.95</v>
      </c>
      <c r="AD34">
        <f>INDEX('OBS data INSIDE'!$E$1:$Z$62,$E34,AD$52)</f>
        <v>0.8</v>
      </c>
    </row>
    <row r="35" spans="1:30">
      <c r="A35" s="237" t="s">
        <v>293</v>
      </c>
      <c r="B35" s="237" t="s">
        <v>401</v>
      </c>
      <c r="C35" s="138">
        <v>652851.73</v>
      </c>
      <c r="D35" s="138">
        <v>1529549.37</v>
      </c>
      <c r="E35">
        <v>50</v>
      </c>
      <c r="F35" s="136" t="s">
        <v>293</v>
      </c>
      <c r="G35" s="191" t="s">
        <v>401</v>
      </c>
      <c r="H35" s="191" t="s">
        <v>408</v>
      </c>
      <c r="I35" s="136" t="s">
        <v>294</v>
      </c>
      <c r="J35" s="173">
        <v>1</v>
      </c>
      <c r="K35">
        <v>0</v>
      </c>
      <c r="M35">
        <f>INDEX('OBS data INSIDE'!$E$1:$Z$62,$E35,M$52)</f>
        <v>0</v>
      </c>
      <c r="N35">
        <f>INDEX('OBS data INSIDE'!$E$1:$Z$62,$E35,N$52)</f>
        <v>0</v>
      </c>
      <c r="O35">
        <f>INDEX('OBS data INSIDE'!$E$1:$Z$62,$E35,O$52)</f>
        <v>1</v>
      </c>
      <c r="P35">
        <f>INDEX('OBS data INSIDE'!$E$1:$Z$62,$E35,P$52)</f>
        <v>1</v>
      </c>
      <c r="Q35">
        <f>INDEX('OBS data INSIDE'!$E$1:$Z$62,$E35,Q$52)</f>
        <v>1</v>
      </c>
      <c r="R35">
        <f>INDEX('OBS data INSIDE'!$E$1:$Z$62,$E35,R$52)</f>
        <v>0</v>
      </c>
      <c r="S35">
        <f>INDEX('OBS data INSIDE'!$E$1:$Z$62,$E35,S$52)</f>
        <v>2.2999999999999998</v>
      </c>
      <c r="T35">
        <f>INDEX('OBS data INSIDE'!$E$1:$Z$62,$E35,T$52)</f>
        <v>2.2999999999999998</v>
      </c>
      <c r="U35">
        <f>INDEX('OBS data INSIDE'!$E$1:$Z$62,$E35,U$52)</f>
        <v>2.27</v>
      </c>
      <c r="V35">
        <f>INDEX('OBS data INSIDE'!$E$1:$Z$62,$E35,V$52)</f>
        <v>2.2999999999999998</v>
      </c>
      <c r="W35">
        <f>INDEX('OBS data INSIDE'!$E$1:$Z$62,$E35,W$52)</f>
        <v>2.34</v>
      </c>
      <c r="X35">
        <f>INDEX('OBS data INSIDE'!$E$1:$Z$62,$E35,X$52)</f>
        <v>2.2999999999999998</v>
      </c>
      <c r="Y35">
        <f>INDEX('OBS data INSIDE'!$E$1:$Z$62,$E35,Y$52)</f>
        <v>2.2599999999999998</v>
      </c>
      <c r="Z35">
        <f>INDEX('OBS data INSIDE'!$E$1:$Z$62,$E35,Z$52)</f>
        <v>2.2199999999999998</v>
      </c>
      <c r="AA35">
        <f>INDEX('OBS data INSIDE'!$E$1:$Z$62,$E35,AA$52)</f>
        <v>2.0699999999999998</v>
      </c>
      <c r="AB35">
        <f>INDEX('OBS data INSIDE'!$E$1:$Z$62,$E35,AB$52)</f>
        <v>2.0499999999999998</v>
      </c>
      <c r="AC35">
        <f>INDEX('OBS data INSIDE'!$E$1:$Z$62,$E35,AC$52)</f>
        <v>1.63</v>
      </c>
      <c r="AD35">
        <f>INDEX('OBS data INSIDE'!$E$1:$Z$62,$E35,AD$52)</f>
        <v>0.78</v>
      </c>
    </row>
    <row r="36" spans="1:30">
      <c r="A36" s="237" t="s">
        <v>293</v>
      </c>
      <c r="B36" s="237" t="s">
        <v>409</v>
      </c>
      <c r="C36" s="138">
        <v>661921.71</v>
      </c>
      <c r="D36" s="138">
        <v>1515985.15</v>
      </c>
      <c r="E36">
        <v>56</v>
      </c>
      <c r="F36" s="136" t="s">
        <v>293</v>
      </c>
      <c r="G36" s="191" t="s">
        <v>409</v>
      </c>
      <c r="H36" s="191" t="s">
        <v>405</v>
      </c>
      <c r="I36" s="136" t="s">
        <v>294</v>
      </c>
      <c r="J36" s="173">
        <v>1</v>
      </c>
      <c r="K36">
        <v>1</v>
      </c>
      <c r="M36">
        <f>INDEX('OBS data OUTSIDE'!$E$1:$Z$62,$E36,M$52)</f>
        <v>0</v>
      </c>
      <c r="N36">
        <f>INDEX('OBS data OUTSIDE'!$E$1:$Z$62,$E36,N$52)</f>
        <v>0</v>
      </c>
      <c r="O36">
        <f>INDEX('OBS data OUTSIDE'!$E$1:$Z$62,$E36,O$52)</f>
        <v>0</v>
      </c>
      <c r="P36">
        <f>INDEX('OBS data OUTSIDE'!$E$1:$Z$62,$E36,P$52)</f>
        <v>2.6799999999999997</v>
      </c>
      <c r="Q36">
        <f>INDEX('OBS data OUTSIDE'!$E$1:$Z$62,$E36,Q$52)</f>
        <v>2.6799999999999997</v>
      </c>
      <c r="R36">
        <f>INDEX('OBS data OUTSIDE'!$E$1:$Z$62,$E36,R$52)</f>
        <v>2.6799999999999997</v>
      </c>
      <c r="S36">
        <f>INDEX('OBS data OUTSIDE'!$E$1:$Z$62,$E36,S$52)</f>
        <v>2.6799999999999997</v>
      </c>
      <c r="T36">
        <f>INDEX('OBS data OUTSIDE'!$E$1:$Z$62,$E36,T$52)</f>
        <v>2.6799999999999997</v>
      </c>
      <c r="U36">
        <f>INDEX('OBS data OUTSIDE'!$E$1:$Z$62,$E36,U$52)</f>
        <v>2.6799999999999997</v>
      </c>
      <c r="V36">
        <f>INDEX('OBS data OUTSIDE'!$E$1:$Z$62,$E36,V$52)</f>
        <v>2.6799999999999997</v>
      </c>
      <c r="W36">
        <f>INDEX('OBS data OUTSIDE'!$E$1:$Z$62,$E36,W$52)</f>
        <v>2.6799999999999997</v>
      </c>
      <c r="X36">
        <f>INDEX('OBS data OUTSIDE'!$E$1:$Z$62,$E36,X$52)</f>
        <v>2.6799999999999997</v>
      </c>
      <c r="Y36">
        <f>INDEX('OBS data OUTSIDE'!$E$1:$Z$62,$E36,Y$52)</f>
        <v>2.5299999999999998</v>
      </c>
      <c r="Z36">
        <f>INDEX('OBS data OUTSIDE'!$E$1:$Z$62,$E36,Z$52)</f>
        <v>2.38</v>
      </c>
      <c r="AA36">
        <f>INDEX('OBS data OUTSIDE'!$E$1:$Z$62,$E36,AA$52)</f>
        <v>2.23</v>
      </c>
      <c r="AB36">
        <f>INDEX('OBS data OUTSIDE'!$E$1:$Z$62,$E36,AB$52)</f>
        <v>2.23</v>
      </c>
      <c r="AC36">
        <f>INDEX('OBS data OUTSIDE'!$E$1:$Z$62,$E36,AC$52)</f>
        <v>2.2799999999999998</v>
      </c>
      <c r="AD36">
        <f>INDEX('OBS data OUTSIDE'!$E$1:$Z$62,$E36,AD$52)</f>
        <v>2.2799999999999998</v>
      </c>
    </row>
    <row r="37" spans="1:30">
      <c r="A37" s="237" t="s">
        <v>295</v>
      </c>
      <c r="B37" s="237" t="s">
        <v>298</v>
      </c>
      <c r="C37" s="138">
        <v>664465.79</v>
      </c>
      <c r="D37" s="138">
        <v>1512192.47</v>
      </c>
      <c r="E37">
        <v>51</v>
      </c>
      <c r="F37" s="136" t="s">
        <v>295</v>
      </c>
      <c r="G37" s="136" t="s">
        <v>298</v>
      </c>
      <c r="H37" s="136" t="s">
        <v>296</v>
      </c>
      <c r="I37" s="136" t="s">
        <v>296</v>
      </c>
      <c r="J37" s="175">
        <v>1</v>
      </c>
      <c r="K37">
        <v>0</v>
      </c>
      <c r="M37">
        <f>INDEX('OBS data INSIDE'!$E$1:$Z$62,$E37,M$52)</f>
        <v>0</v>
      </c>
      <c r="N37">
        <f>INDEX('OBS data INSIDE'!$E$1:$Z$62,$E37,N$52)</f>
        <v>0</v>
      </c>
      <c r="O37">
        <f>INDEX('OBS data INSIDE'!$E$1:$Z$62,$E37,O$52)</f>
        <v>0.1</v>
      </c>
      <c r="P37">
        <f>INDEX('OBS data INSIDE'!$E$1:$Z$62,$E37,P$52)</f>
        <v>-0.18</v>
      </c>
      <c r="Q37">
        <f>INDEX('OBS data INSIDE'!$E$1:$Z$62,$E37,Q$52)</f>
        <v>-0.2</v>
      </c>
      <c r="R37">
        <f>INDEX('OBS data INSIDE'!$E$1:$Z$62,$E37,R$52)</f>
        <v>0.2</v>
      </c>
      <c r="S37">
        <f>INDEX('OBS data INSIDE'!$E$1:$Z$62,$E37,S$52)</f>
        <v>0.24</v>
      </c>
      <c r="T37">
        <f>INDEX('OBS data INSIDE'!$E$1:$Z$62,$E37,T$52)</f>
        <v>0.28000000000000003</v>
      </c>
      <c r="U37">
        <f>INDEX('OBS data INSIDE'!$E$1:$Z$62,$E37,U$52)</f>
        <v>0.35</v>
      </c>
      <c r="V37">
        <f>INDEX('OBS data INSIDE'!$E$1:$Z$62,$E37,V$52)</f>
        <v>0.4</v>
      </c>
      <c r="W37">
        <f>INDEX('OBS data INSIDE'!$E$1:$Z$62,$E37,W$52)</f>
        <v>0.57999999999999996</v>
      </c>
      <c r="X37">
        <f>INDEX('OBS data INSIDE'!$E$1:$Z$62,$E37,X$52)</f>
        <v>0.18</v>
      </c>
      <c r="Y37">
        <f>INDEX('OBS data INSIDE'!$E$1:$Z$62,$E37,Y$52)</f>
        <v>0.22</v>
      </c>
      <c r="Z37">
        <f>INDEX('OBS data INSIDE'!$E$1:$Z$62,$E37,Z$52)</f>
        <v>0.15</v>
      </c>
      <c r="AA37">
        <f>INDEX('OBS data INSIDE'!$E$1:$Z$62,$E37,AA$52)</f>
        <v>0.04</v>
      </c>
      <c r="AB37">
        <f>INDEX('OBS data INSIDE'!$E$1:$Z$62,$E37,AB$52)</f>
        <v>0.28000000000000003</v>
      </c>
      <c r="AC37">
        <f>INDEX('OBS data INSIDE'!$E$1:$Z$62,$E37,AC$52)</f>
        <v>0.25</v>
      </c>
      <c r="AD37">
        <f>INDEX('OBS data INSIDE'!$E$1:$Z$62,$E37,AD$52)</f>
        <v>0.22</v>
      </c>
    </row>
    <row r="38" spans="1:30">
      <c r="A38" s="237" t="s">
        <v>297</v>
      </c>
      <c r="B38" s="237" t="s">
        <v>263</v>
      </c>
      <c r="C38" s="138">
        <v>662091.31999999995</v>
      </c>
      <c r="D38" s="138">
        <v>1508037.15</v>
      </c>
      <c r="E38">
        <v>52</v>
      </c>
      <c r="F38" s="191" t="s">
        <v>297</v>
      </c>
      <c r="G38" s="136" t="s">
        <v>263</v>
      </c>
      <c r="H38" s="191" t="s">
        <v>356</v>
      </c>
      <c r="I38" s="191" t="s">
        <v>359</v>
      </c>
      <c r="J38" s="175">
        <v>1</v>
      </c>
      <c r="K38">
        <v>0</v>
      </c>
      <c r="M38">
        <f>INDEX('OBS data INSIDE'!$E$1:$Z$62,$E38,M$52)</f>
        <v>0</v>
      </c>
      <c r="N38">
        <f>INDEX('OBS data INSIDE'!$E$1:$Z$62,$E38,N$52)</f>
        <v>0</v>
      </c>
      <c r="O38">
        <f>INDEX('OBS data INSIDE'!$E$1:$Z$62,$E38,O$52)</f>
        <v>0</v>
      </c>
      <c r="P38">
        <f>INDEX('OBS data INSIDE'!$E$1:$Z$62,$E38,P$52)</f>
        <v>0</v>
      </c>
      <c r="Q38">
        <f>INDEX('OBS data INSIDE'!$E$1:$Z$62,$E38,Q$52)</f>
        <v>0</v>
      </c>
      <c r="R38">
        <f>INDEX('OBS data INSIDE'!$E$1:$Z$62,$E38,R$52)</f>
        <v>0</v>
      </c>
      <c r="S38">
        <f>INDEX('OBS data INSIDE'!$E$1:$Z$62,$E38,S$52)</f>
        <v>0.41</v>
      </c>
      <c r="T38">
        <f>INDEX('OBS data INSIDE'!$E$1:$Z$62,$E38,T$52)</f>
        <v>0.43</v>
      </c>
      <c r="U38">
        <f>INDEX('OBS data INSIDE'!$E$1:$Z$62,$E38,U$52)</f>
        <v>0.43</v>
      </c>
      <c r="V38">
        <f>INDEX('OBS data INSIDE'!$E$1:$Z$62,$E38,V$52)</f>
        <v>0.41</v>
      </c>
      <c r="W38">
        <f>INDEX('OBS data INSIDE'!$E$1:$Z$62,$E38,W$52)</f>
        <v>0.4</v>
      </c>
      <c r="X38">
        <f>INDEX('OBS data INSIDE'!$E$1:$Z$62,$E38,X$52)</f>
        <v>0.39</v>
      </c>
      <c r="Y38">
        <f>INDEX('OBS data INSIDE'!$E$1:$Z$62,$E38,Y$52)</f>
        <v>0.39</v>
      </c>
      <c r="Z38">
        <f>INDEX('OBS data INSIDE'!$E$1:$Z$62,$E38,Z$52)</f>
        <v>0.38</v>
      </c>
      <c r="AA38">
        <f>INDEX('OBS data INSIDE'!$E$1:$Z$62,$E38,AA$52)</f>
        <v>0.36</v>
      </c>
      <c r="AB38">
        <f>INDEX('OBS data INSIDE'!$E$1:$Z$62,$E38,AB$52)</f>
        <v>0.33</v>
      </c>
      <c r="AC38">
        <f>INDEX('OBS data INSIDE'!$E$1:$Z$62,$E38,AC$52)</f>
        <v>0.34</v>
      </c>
      <c r="AD38">
        <f>INDEX('OBS data INSIDE'!$E$1:$Z$62,$E38,AD$52)</f>
        <v>0.3</v>
      </c>
    </row>
    <row r="39" spans="1:30">
      <c r="A39" s="237" t="s">
        <v>298</v>
      </c>
      <c r="B39" s="237" t="s">
        <v>192</v>
      </c>
      <c r="C39" s="138">
        <v>661235.26</v>
      </c>
      <c r="D39" s="138">
        <v>1519672.28</v>
      </c>
      <c r="E39">
        <v>53</v>
      </c>
      <c r="F39" s="191" t="s">
        <v>298</v>
      </c>
      <c r="G39" s="136" t="s">
        <v>192</v>
      </c>
      <c r="H39" s="191" t="s">
        <v>357</v>
      </c>
      <c r="I39" s="191" t="s">
        <v>358</v>
      </c>
      <c r="J39" s="175">
        <v>1</v>
      </c>
      <c r="K39">
        <v>0</v>
      </c>
      <c r="M39">
        <f>INDEX('OBS data INSIDE'!$E$1:$Z$62,$E39,M$52)</f>
        <v>0</v>
      </c>
      <c r="N39">
        <f>INDEX('OBS data INSIDE'!$E$1:$Z$62,$E39,N$52)</f>
        <v>0</v>
      </c>
      <c r="O39">
        <f>INDEX('OBS data INSIDE'!$E$1:$Z$62,$E39,O$52)</f>
        <v>0</v>
      </c>
      <c r="P39">
        <f>INDEX('OBS data INSIDE'!$E$1:$Z$62,$E39,P$52)</f>
        <v>0</v>
      </c>
      <c r="Q39">
        <f>INDEX('OBS data INSIDE'!$E$1:$Z$62,$E39,Q$52)</f>
        <v>0</v>
      </c>
      <c r="R39">
        <f>INDEX('OBS data INSIDE'!$E$1:$Z$62,$E39,R$52)</f>
        <v>0</v>
      </c>
      <c r="S39">
        <f>INDEX('OBS data INSIDE'!$E$1:$Z$62,$E39,S$52)</f>
        <v>0.46</v>
      </c>
      <c r="T39">
        <f>INDEX('OBS data INSIDE'!$E$1:$Z$62,$E39,T$52)</f>
        <v>0.47</v>
      </c>
      <c r="U39">
        <f>INDEX('OBS data INSIDE'!$E$1:$Z$62,$E39,U$52)</f>
        <v>0.48</v>
      </c>
      <c r="V39">
        <f>INDEX('OBS data INSIDE'!$E$1:$Z$62,$E39,V$52)</f>
        <v>0.5</v>
      </c>
      <c r="W39">
        <f>INDEX('OBS data INSIDE'!$E$1:$Z$62,$E39,W$52)</f>
        <v>0.49</v>
      </c>
      <c r="X39">
        <f>INDEX('OBS data INSIDE'!$E$1:$Z$62,$E39,X$52)</f>
        <v>0.51</v>
      </c>
      <c r="Y39">
        <f>INDEX('OBS data INSIDE'!$E$1:$Z$62,$E39,Y$52)</f>
        <v>0.51</v>
      </c>
      <c r="Z39">
        <f>INDEX('OBS data INSIDE'!$E$1:$Z$62,$E39,Z$52)</f>
        <v>0.53</v>
      </c>
      <c r="AA39">
        <f>INDEX('OBS data INSIDE'!$E$1:$Z$62,$E39,AA$52)</f>
        <v>0.53</v>
      </c>
      <c r="AB39">
        <f>INDEX('OBS data INSIDE'!$E$1:$Z$62,$E39,AB$52)</f>
        <v>0.5</v>
      </c>
      <c r="AC39">
        <f>INDEX('OBS data INSIDE'!$E$1:$Z$62,$E39,AC$52)</f>
        <v>0.48</v>
      </c>
      <c r="AD39">
        <f>INDEX('OBS data INSIDE'!$E$1:$Z$62,$E39,AD$52)</f>
        <v>0.46</v>
      </c>
    </row>
    <row r="40" spans="1:30">
      <c r="A40" s="237" t="s">
        <v>263</v>
      </c>
      <c r="B40" s="237" t="s">
        <v>191</v>
      </c>
      <c r="C40" s="138">
        <v>652150.77</v>
      </c>
      <c r="D40" s="138">
        <v>1504929.29</v>
      </c>
      <c r="E40">
        <v>54</v>
      </c>
      <c r="F40" s="191" t="s">
        <v>263</v>
      </c>
      <c r="G40" s="136" t="s">
        <v>191</v>
      </c>
      <c r="H40" s="191" t="s">
        <v>369</v>
      </c>
      <c r="I40" s="191" t="s">
        <v>370</v>
      </c>
      <c r="J40" s="174">
        <v>1</v>
      </c>
      <c r="K40">
        <v>1</v>
      </c>
      <c r="M40">
        <f>INDEX('OBS data OUTSIDE'!$E$1:$Z$62,$E40,M$52)</f>
        <v>0</v>
      </c>
      <c r="N40">
        <f>INDEX('OBS data OUTSIDE'!$E$1:$Z$62,$E40,N$52)</f>
        <v>0.5</v>
      </c>
      <c r="O40">
        <f>INDEX('OBS data OUTSIDE'!$E$1:$Z$62,$E40,O$52)</f>
        <v>0.82</v>
      </c>
      <c r="P40">
        <f>INDEX('OBS data OUTSIDE'!$E$1:$Z$62,$E40,P$52)</f>
        <v>0.9</v>
      </c>
      <c r="Q40">
        <f>INDEX('OBS data OUTSIDE'!$E$1:$Z$62,$E40,Q$52)</f>
        <v>0.45</v>
      </c>
      <c r="R40">
        <f>INDEX('OBS data OUTSIDE'!$E$1:$Z$62,$E40,R$52)</f>
        <v>0.6</v>
      </c>
      <c r="S40">
        <f>INDEX('OBS data OUTSIDE'!$E$1:$Z$62,$E40,S$52)</f>
        <v>0.68</v>
      </c>
      <c r="T40">
        <f>INDEX('OBS data OUTSIDE'!$E$1:$Z$62,$E40,T$52)</f>
        <v>0.72</v>
      </c>
      <c r="U40">
        <f>INDEX('OBS data OUTSIDE'!$E$1:$Z$62,$E40,U$52)</f>
        <v>0.78</v>
      </c>
      <c r="V40">
        <f>INDEX('OBS data OUTSIDE'!$E$1:$Z$62,$E40,V$52)</f>
        <v>0.86</v>
      </c>
      <c r="W40">
        <f>INDEX('OBS data OUTSIDE'!$E$1:$Z$62,$E40,W$52)</f>
        <v>0.8</v>
      </c>
      <c r="X40">
        <f>INDEX('OBS data OUTSIDE'!$E$1:$Z$62,$E40,X$52)</f>
        <v>0.87</v>
      </c>
      <c r="Y40">
        <f>INDEX('OBS data OUTSIDE'!$E$1:$Z$62,$E40,Y$52)</f>
        <v>0.87</v>
      </c>
      <c r="Z40">
        <f>INDEX('OBS data OUTSIDE'!$E$1:$Z$62,$E40,Z$52)</f>
        <v>0.9</v>
      </c>
      <c r="AA40">
        <f>INDEX('OBS data OUTSIDE'!$E$1:$Z$62,$E40,AA$52)</f>
        <v>0.82</v>
      </c>
      <c r="AB40">
        <f>INDEX('OBS data OUTSIDE'!$E$1:$Z$62,$E40,AB$52)</f>
        <v>0.8</v>
      </c>
      <c r="AC40">
        <f>INDEX('OBS data OUTSIDE'!$E$1:$Z$62,$E40,AC$52)</f>
        <v>0</v>
      </c>
      <c r="AD40">
        <f>INDEX('OBS data OUTSIDE'!$E$1:$Z$62,$E40,AD$52)</f>
        <v>0</v>
      </c>
    </row>
    <row r="41" spans="1:30">
      <c r="A41" s="237" t="s">
        <v>186</v>
      </c>
      <c r="B41" s="237" t="s">
        <v>400</v>
      </c>
      <c r="C41" s="138">
        <v>643560.93999999994</v>
      </c>
      <c r="D41" s="138">
        <v>1525778.98</v>
      </c>
      <c r="E41">
        <v>37</v>
      </c>
      <c r="F41" s="136" t="s">
        <v>186</v>
      </c>
      <c r="G41" s="191" t="s">
        <v>400</v>
      </c>
      <c r="H41" s="191" t="s">
        <v>407</v>
      </c>
      <c r="I41" s="136" t="s">
        <v>304</v>
      </c>
      <c r="J41" s="173">
        <v>1</v>
      </c>
      <c r="K41">
        <v>0</v>
      </c>
      <c r="M41">
        <f>INDEX('OBS data INSIDE'!$E$1:$Z$62,$E41,M$52)</f>
        <v>2.63</v>
      </c>
      <c r="N41">
        <f>INDEX('OBS data INSIDE'!$E$1:$Z$62,$E41,N$52)</f>
        <v>2.64</v>
      </c>
      <c r="O41">
        <f>INDEX('OBS data INSIDE'!$E$1:$Z$62,$E41,O$52)</f>
        <v>2.64</v>
      </c>
      <c r="P41">
        <f>INDEX('OBS data INSIDE'!$E$1:$Z$62,$E41,P$52)</f>
        <v>2.64</v>
      </c>
      <c r="Q41">
        <f>INDEX('OBS data INSIDE'!$E$1:$Z$62,$E41,Q$52)</f>
        <v>2.65</v>
      </c>
      <c r="R41">
        <f>INDEX('OBS data INSIDE'!$E$1:$Z$62,$E41,R$52)</f>
        <v>2.62</v>
      </c>
      <c r="S41">
        <f>INDEX('OBS data INSIDE'!$E$1:$Z$62,$E41,S$52)</f>
        <v>2.6</v>
      </c>
      <c r="T41">
        <f>INDEX('OBS data INSIDE'!$E$1:$Z$62,$E41,T$52)</f>
        <v>2.58</v>
      </c>
      <c r="U41">
        <f>INDEX('OBS data INSIDE'!$E$1:$Z$62,$E41,U$52)</f>
        <v>2.58</v>
      </c>
      <c r="V41">
        <f>INDEX('OBS data INSIDE'!$E$1:$Z$62,$E41,V$52)</f>
        <v>2.5299999999999998</v>
      </c>
      <c r="W41">
        <f>INDEX('OBS data INSIDE'!$E$1:$Z$62,$E41,W$52)</f>
        <v>2.4900000000000002</v>
      </c>
      <c r="X41">
        <f>INDEX('OBS data INSIDE'!$E$1:$Z$62,$E41,X$52)</f>
        <v>2.48</v>
      </c>
      <c r="Y41">
        <f>INDEX('OBS data INSIDE'!$E$1:$Z$62,$E41,Y$52)</f>
        <v>2.44</v>
      </c>
      <c r="Z41">
        <f>INDEX('OBS data INSIDE'!$E$1:$Z$62,$E41,Z$52)</f>
        <v>2.4</v>
      </c>
      <c r="AA41">
        <f>INDEX('OBS data INSIDE'!$E$1:$Z$62,$E41,AA$52)</f>
        <v>2.23</v>
      </c>
      <c r="AB41">
        <f>INDEX('OBS data INSIDE'!$E$1:$Z$62,$E41,AB$52)</f>
        <v>2.02</v>
      </c>
      <c r="AC41">
        <f>INDEX('OBS data INSIDE'!$E$1:$Z$62,$E41,AC$52)</f>
        <v>1.92</v>
      </c>
      <c r="AD41">
        <f>INDEX('OBS data INSIDE'!$E$1:$Z$62,$E41,AD$52)</f>
        <v>1.8</v>
      </c>
    </row>
    <row r="42" spans="1:30">
      <c r="A42" s="237" t="s">
        <v>186</v>
      </c>
      <c r="B42" s="237" t="s">
        <v>402</v>
      </c>
      <c r="C42" s="138">
        <v>642351.31000000006</v>
      </c>
      <c r="D42" s="138">
        <v>1529391.47</v>
      </c>
      <c r="E42">
        <v>55</v>
      </c>
      <c r="F42" s="136" t="s">
        <v>186</v>
      </c>
      <c r="G42" s="191" t="s">
        <v>402</v>
      </c>
      <c r="H42" s="191" t="s">
        <v>406</v>
      </c>
      <c r="I42" s="136" t="s">
        <v>304</v>
      </c>
      <c r="J42" s="173">
        <v>1</v>
      </c>
      <c r="K42">
        <v>1</v>
      </c>
      <c r="M42">
        <f>INDEX('OBS data OUTSIDE'!$E$1:$Z$62,$E42,M$52)</f>
        <v>2.63</v>
      </c>
      <c r="N42">
        <f>INDEX('OBS data OUTSIDE'!$E$1:$Z$62,$E42,N$52)</f>
        <v>2.83</v>
      </c>
      <c r="O42">
        <f>INDEX('OBS data OUTSIDE'!$E$1:$Z$62,$E42,O$52)</f>
        <v>2.82</v>
      </c>
      <c r="P42">
        <f>INDEX('OBS data OUTSIDE'!$E$1:$Z$62,$E42,P$52)</f>
        <v>2.83</v>
      </c>
      <c r="Q42">
        <f>INDEX('OBS data OUTSIDE'!$E$1:$Z$62,$E42,Q$52)</f>
        <v>2.82</v>
      </c>
      <c r="R42">
        <f>INDEX('OBS data OUTSIDE'!$E$1:$Z$62,$E42,R$52)</f>
        <v>2.81</v>
      </c>
      <c r="S42">
        <f>INDEX('OBS data OUTSIDE'!$E$1:$Z$62,$E42,S$52)</f>
        <v>2.79</v>
      </c>
      <c r="T42">
        <f>INDEX('OBS data OUTSIDE'!$E$1:$Z$62,$E42,T$52)</f>
        <v>2.79</v>
      </c>
      <c r="U42">
        <f>INDEX('OBS data OUTSIDE'!$E$1:$Z$62,$E42,U$52)</f>
        <v>2.79</v>
      </c>
      <c r="V42">
        <f>INDEX('OBS data OUTSIDE'!$E$1:$Z$62,$E42,V$52)</f>
        <v>2.81</v>
      </c>
      <c r="W42">
        <f>INDEX('OBS data OUTSIDE'!$E$1:$Z$62,$E42,W$52)</f>
        <v>2.79</v>
      </c>
      <c r="X42">
        <f>INDEX('OBS data OUTSIDE'!$E$1:$Z$62,$E42,X$52)</f>
        <v>2.79</v>
      </c>
      <c r="Y42">
        <f>INDEX('OBS data OUTSIDE'!$E$1:$Z$62,$E42,Y$52)</f>
        <v>2.78</v>
      </c>
      <c r="Z42">
        <f>INDEX('OBS data OUTSIDE'!$E$1:$Z$62,$E42,Z$52)</f>
        <v>2.77</v>
      </c>
      <c r="AA42">
        <f>INDEX('OBS data OUTSIDE'!$E$1:$Z$62,$E42,AA$52)</f>
        <v>2.74</v>
      </c>
      <c r="AB42">
        <f>INDEX('OBS data OUTSIDE'!$E$1:$Z$62,$E42,AB$52)</f>
        <v>2.62</v>
      </c>
      <c r="AC42">
        <f>INDEX('OBS data OUTSIDE'!$E$1:$Z$62,$E42,AC$52)</f>
        <v>2.48</v>
      </c>
      <c r="AD42">
        <f>INDEX('OBS data OUTSIDE'!$E$1:$Z$62,$E42,AD$52)</f>
        <v>2.3199999999999998</v>
      </c>
    </row>
    <row r="43" spans="1:30">
      <c r="A43" s="237" t="s">
        <v>237</v>
      </c>
      <c r="B43" s="237" t="s">
        <v>226</v>
      </c>
      <c r="C43" s="138">
        <v>645833.16</v>
      </c>
      <c r="D43" s="138">
        <v>1520599.99</v>
      </c>
      <c r="E43">
        <v>38</v>
      </c>
      <c r="F43" s="136" t="s">
        <v>237</v>
      </c>
      <c r="G43" s="136" t="s">
        <v>226</v>
      </c>
      <c r="H43" s="191" t="s">
        <v>239</v>
      </c>
      <c r="I43" s="136" t="s">
        <v>239</v>
      </c>
      <c r="J43" s="173">
        <v>1</v>
      </c>
      <c r="K43">
        <v>0</v>
      </c>
      <c r="M43">
        <f>INDEX('OBS data INSIDE'!$E$1:$Z$62,$E43,M$52)</f>
        <v>0</v>
      </c>
      <c r="N43">
        <f>INDEX('OBS data INSIDE'!$E$1:$Z$62,$E43,N$52)</f>
        <v>2</v>
      </c>
      <c r="O43">
        <f>INDEX('OBS data INSIDE'!$E$1:$Z$62,$E43,O$52)</f>
        <v>0.93</v>
      </c>
      <c r="P43">
        <f>INDEX('OBS data INSIDE'!$E$1:$Z$62,$E43,P$52)</f>
        <v>0.93</v>
      </c>
      <c r="Q43">
        <f>INDEX('OBS data INSIDE'!$E$1:$Z$62,$E43,Q$52)</f>
        <v>0.93</v>
      </c>
      <c r="R43">
        <f>INDEX('OBS data INSIDE'!$E$1:$Z$62,$E43,R$52)</f>
        <v>0.93</v>
      </c>
      <c r="S43">
        <f>INDEX('OBS data INSIDE'!$E$1:$Z$62,$E43,S$52)</f>
        <v>1.5</v>
      </c>
      <c r="T43">
        <f>INDEX('OBS data INSIDE'!$E$1:$Z$62,$E43,T$52)</f>
        <v>1.53</v>
      </c>
      <c r="U43">
        <f>INDEX('OBS data INSIDE'!$E$1:$Z$62,$E43,U$52)</f>
        <v>1.915</v>
      </c>
      <c r="V43">
        <f>INDEX('OBS data INSIDE'!$E$1:$Z$62,$E43,V$52)</f>
        <v>1.895</v>
      </c>
      <c r="W43">
        <f>INDEX('OBS data INSIDE'!$E$1:$Z$62,$E43,W$52)</f>
        <v>1.875</v>
      </c>
      <c r="X43">
        <f>INDEX('OBS data INSIDE'!$E$1:$Z$62,$E43,X$52)</f>
        <v>1.855</v>
      </c>
      <c r="Y43">
        <f>INDEX('OBS data INSIDE'!$E$1:$Z$62,$E43,Y$52)</f>
        <v>1.835</v>
      </c>
      <c r="Z43">
        <f>INDEX('OBS data INSIDE'!$E$1:$Z$62,$E43,Z$52)</f>
        <v>1.8149999999999999</v>
      </c>
      <c r="AA43">
        <f>INDEX('OBS data INSIDE'!$E$1:$Z$62,$E43,AA$52)</f>
        <v>1.7149999999999999</v>
      </c>
      <c r="AB43">
        <f>INDEX('OBS data INSIDE'!$E$1:$Z$62,$E43,AB$52)</f>
        <v>1.5549999999999999</v>
      </c>
      <c r="AC43">
        <f>INDEX('OBS data INSIDE'!$E$1:$Z$62,$E43,AC$52)</f>
        <v>0</v>
      </c>
      <c r="AD43">
        <f>INDEX('OBS data INSIDE'!$E$1:$Z$62,$E43,AD$52)</f>
        <v>0</v>
      </c>
    </row>
    <row r="44" spans="1:30">
      <c r="A44" s="237" t="s">
        <v>188</v>
      </c>
      <c r="B44" s="237" t="s">
        <v>227</v>
      </c>
      <c r="C44" s="138">
        <v>653973.03</v>
      </c>
      <c r="D44" s="138">
        <v>1515642.52</v>
      </c>
      <c r="E44">
        <v>39</v>
      </c>
      <c r="F44" s="136" t="s">
        <v>188</v>
      </c>
      <c r="G44" s="136" t="s">
        <v>227</v>
      </c>
      <c r="H44" s="136" t="s">
        <v>310</v>
      </c>
      <c r="I44" s="136" t="s">
        <v>310</v>
      </c>
      <c r="J44" s="173">
        <v>2</v>
      </c>
      <c r="K44">
        <v>0</v>
      </c>
      <c r="M44">
        <f>INDEX('OBS data INSIDE'!$E$1:$Z$62,$E44,M$52)</f>
        <v>0.74</v>
      </c>
      <c r="N44">
        <f>INDEX('OBS data INSIDE'!$E$1:$Z$62,$E44,N$52)</f>
        <v>0.89</v>
      </c>
      <c r="O44">
        <f>INDEX('OBS data INSIDE'!$E$1:$Z$62,$E44,O$52)</f>
        <v>1.1000000000000001</v>
      </c>
      <c r="P44">
        <f>INDEX('OBS data INSIDE'!$E$1:$Z$62,$E44,P$52)</f>
        <v>0.64</v>
      </c>
      <c r="Q44">
        <f>INDEX('OBS data INSIDE'!$E$1:$Z$62,$E44,Q$52)</f>
        <v>0.84</v>
      </c>
      <c r="R44">
        <f>INDEX('OBS data INSIDE'!$E$1:$Z$62,$E44,R$52)</f>
        <v>0.92</v>
      </c>
      <c r="S44">
        <f>INDEX('OBS data INSIDE'!$E$1:$Z$62,$E44,S$52)</f>
        <v>1.1100000000000001</v>
      </c>
      <c r="T44">
        <f>INDEX('OBS data INSIDE'!$E$1:$Z$62,$E44,T$52)</f>
        <v>1.1100000000000001</v>
      </c>
      <c r="U44">
        <f>INDEX('OBS data INSIDE'!$E$1:$Z$62,$E44,U$52)</f>
        <v>1.1299999999999999</v>
      </c>
      <c r="V44">
        <f>INDEX('OBS data INSIDE'!$E$1:$Z$62,$E44,V$52)</f>
        <v>1.1200000000000001</v>
      </c>
      <c r="W44">
        <f>INDEX('OBS data INSIDE'!$E$1:$Z$62,$E44,W$52)</f>
        <v>1.1200000000000001</v>
      </c>
      <c r="X44">
        <f>INDEX('OBS data INSIDE'!$E$1:$Z$62,$E44,X$52)</f>
        <v>1.1299999999999999</v>
      </c>
      <c r="Y44">
        <f>INDEX('OBS data INSIDE'!$E$1:$Z$62,$E44,Y$52)</f>
        <v>1.1100000000000001</v>
      </c>
      <c r="Z44">
        <f>INDEX('OBS data INSIDE'!$E$1:$Z$62,$E44,Z$52)</f>
        <v>1.1000000000000001</v>
      </c>
      <c r="AA44">
        <f>INDEX('OBS data INSIDE'!$E$1:$Z$62,$E44,AA$52)</f>
        <v>1.04</v>
      </c>
      <c r="AB44">
        <f>INDEX('OBS data INSIDE'!$E$1:$Z$62,$E44,AB$52)</f>
        <v>1.1399999999999999</v>
      </c>
      <c r="AC44">
        <f>INDEX('OBS data INSIDE'!$E$1:$Z$62,$E44,AC$52)</f>
        <v>0.4</v>
      </c>
      <c r="AD44">
        <f>INDEX('OBS data INSIDE'!$E$1:$Z$62,$E44,AD$52)</f>
        <v>1.05</v>
      </c>
    </row>
    <row r="45" spans="1:30">
      <c r="A45" s="237" t="s">
        <v>189</v>
      </c>
      <c r="B45" s="237" t="s">
        <v>228</v>
      </c>
      <c r="C45" s="138">
        <v>649159.31999999995</v>
      </c>
      <c r="D45" s="138">
        <v>1513890.33</v>
      </c>
      <c r="E45">
        <v>40</v>
      </c>
      <c r="F45" s="136" t="s">
        <v>189</v>
      </c>
      <c r="G45" s="136" t="s">
        <v>228</v>
      </c>
      <c r="H45" s="136" t="s">
        <v>326</v>
      </c>
      <c r="I45" s="136" t="s">
        <v>305</v>
      </c>
      <c r="J45" s="173">
        <v>2</v>
      </c>
      <c r="K45">
        <v>0</v>
      </c>
      <c r="M45">
        <f>INDEX('OBS data INSIDE'!$E$1:$Z$62,$E45,M$52)</f>
        <v>0.69</v>
      </c>
      <c r="N45">
        <f>INDEX('OBS data INSIDE'!$E$1:$Z$62,$E45,N$52)</f>
        <v>0.8</v>
      </c>
      <c r="O45">
        <f>INDEX('OBS data INSIDE'!$E$1:$Z$62,$E45,O$52)</f>
        <v>1.04</v>
      </c>
      <c r="P45">
        <f>INDEX('OBS data INSIDE'!$E$1:$Z$62,$E45,P$52)</f>
        <v>1.28</v>
      </c>
      <c r="Q45">
        <f>INDEX('OBS data INSIDE'!$E$1:$Z$62,$E45,Q$52)</f>
        <v>1.24</v>
      </c>
      <c r="R45">
        <f>INDEX('OBS data INSIDE'!$E$1:$Z$62,$E45,R$52)</f>
        <v>1.25</v>
      </c>
      <c r="S45">
        <f>INDEX('OBS data INSIDE'!$E$1:$Z$62,$E45,S$52)</f>
        <v>1.25</v>
      </c>
      <c r="T45">
        <f>INDEX('OBS data INSIDE'!$E$1:$Z$62,$E45,T$52)</f>
        <v>1.25</v>
      </c>
      <c r="U45">
        <f>INDEX('OBS data INSIDE'!$E$1:$Z$62,$E45,U$52)</f>
        <v>1.25</v>
      </c>
      <c r="V45">
        <f>INDEX('OBS data INSIDE'!$E$1:$Z$62,$E45,V$52)</f>
        <v>1.25</v>
      </c>
      <c r="W45">
        <f>INDEX('OBS data INSIDE'!$E$1:$Z$62,$E45,W$52)</f>
        <v>1.25</v>
      </c>
      <c r="X45">
        <f>INDEX('OBS data INSIDE'!$E$1:$Z$62,$E45,X$52)</f>
        <v>1.25</v>
      </c>
      <c r="Y45">
        <f>INDEX('OBS data INSIDE'!$E$1:$Z$62,$E45,Y$52)</f>
        <v>1.25</v>
      </c>
      <c r="Z45">
        <f>INDEX('OBS data INSIDE'!$E$1:$Z$62,$E45,Z$52)</f>
        <v>1.25</v>
      </c>
      <c r="AA45">
        <f>INDEX('OBS data INSIDE'!$E$1:$Z$62,$E45,AA$52)</f>
        <v>1.25</v>
      </c>
      <c r="AB45">
        <f>INDEX('OBS data INSIDE'!$E$1:$Z$62,$E45,AB$52)</f>
        <v>1.21</v>
      </c>
      <c r="AC45">
        <f>INDEX('OBS data INSIDE'!$E$1:$Z$62,$E45,AC$52)</f>
        <v>1.2</v>
      </c>
      <c r="AD45">
        <f>INDEX('OBS data INSIDE'!$E$1:$Z$62,$E45,AD$52)</f>
        <v>1.2</v>
      </c>
    </row>
    <row r="46" spans="1:30">
      <c r="A46" s="237" t="s">
        <v>190</v>
      </c>
      <c r="B46" s="237" t="s">
        <v>229</v>
      </c>
      <c r="C46" s="138">
        <v>644256.9</v>
      </c>
      <c r="D46" s="138">
        <v>1512206.37</v>
      </c>
      <c r="E46">
        <v>41</v>
      </c>
      <c r="F46" s="136" t="s">
        <v>190</v>
      </c>
      <c r="G46" s="136" t="s">
        <v>229</v>
      </c>
      <c r="H46" s="136" t="s">
        <v>185</v>
      </c>
      <c r="I46" s="136" t="s">
        <v>185</v>
      </c>
      <c r="J46" s="173">
        <v>1</v>
      </c>
      <c r="K46">
        <v>0</v>
      </c>
      <c r="M46">
        <f>INDEX('OBS data INSIDE'!$E$1:$Z$62,$E46,M$52)</f>
        <v>0.5</v>
      </c>
      <c r="N46">
        <f>INDEX('OBS data INSIDE'!$E$1:$Z$62,$E46,N$52)</f>
        <v>0.57999999999999996</v>
      </c>
      <c r="O46">
        <f>INDEX('OBS data INSIDE'!$E$1:$Z$62,$E46,O$52)</f>
        <v>0.76</v>
      </c>
      <c r="P46">
        <f>INDEX('OBS data INSIDE'!$E$1:$Z$62,$E46,P$52)</f>
        <v>0.99</v>
      </c>
      <c r="Q46">
        <f>INDEX('OBS data INSIDE'!$E$1:$Z$62,$E46,Q$52)</f>
        <v>1.22</v>
      </c>
      <c r="R46">
        <f>INDEX('OBS data INSIDE'!$E$1:$Z$62,$E46,R$52)</f>
        <v>1.31</v>
      </c>
      <c r="S46">
        <f>INDEX('OBS data INSIDE'!$E$1:$Z$62,$E46,S$52)</f>
        <v>1.35</v>
      </c>
      <c r="T46">
        <f>INDEX('OBS data INSIDE'!$E$1:$Z$62,$E46,T$52)</f>
        <v>1.37</v>
      </c>
      <c r="U46">
        <f>INDEX('OBS data INSIDE'!$E$1:$Z$62,$E46,U$52)</f>
        <v>1.42</v>
      </c>
      <c r="V46">
        <f>INDEX('OBS data INSIDE'!$E$1:$Z$62,$E46,V$52)</f>
        <v>1.42</v>
      </c>
      <c r="W46">
        <f>INDEX('OBS data INSIDE'!$E$1:$Z$62,$E46,W$52)</f>
        <v>1.43</v>
      </c>
      <c r="X46">
        <f>INDEX('OBS data INSIDE'!$E$1:$Z$62,$E46,X$52)</f>
        <v>1.43</v>
      </c>
      <c r="Y46">
        <f>INDEX('OBS data INSIDE'!$E$1:$Z$62,$E46,Y$52)</f>
        <v>1.42</v>
      </c>
      <c r="Z46">
        <f>INDEX('OBS data INSIDE'!$E$1:$Z$62,$E46,Z$52)</f>
        <v>1.41</v>
      </c>
      <c r="AA46">
        <f>INDEX('OBS data INSIDE'!$E$1:$Z$62,$E46,AA$52)</f>
        <v>1.41</v>
      </c>
      <c r="AB46">
        <f>INDEX('OBS data INSIDE'!$E$1:$Z$62,$E46,AB$52)</f>
        <v>1.41</v>
      </c>
      <c r="AC46">
        <f>INDEX('OBS data INSIDE'!$E$1:$Z$62,$E46,AC$52)</f>
        <v>1.41</v>
      </c>
      <c r="AD46">
        <f>INDEX('OBS data INSIDE'!$E$1:$Z$62,$E46,AD$52)</f>
        <v>1.41</v>
      </c>
    </row>
    <row r="47" spans="1:30">
      <c r="A47" s="237" t="s">
        <v>187</v>
      </c>
      <c r="B47" s="237" t="s">
        <v>230</v>
      </c>
      <c r="C47" s="138">
        <v>653891.16</v>
      </c>
      <c r="D47" s="138">
        <v>1519501.64</v>
      </c>
      <c r="E47">
        <v>42</v>
      </c>
      <c r="F47" s="136" t="s">
        <v>187</v>
      </c>
      <c r="G47" s="136" t="s">
        <v>230</v>
      </c>
      <c r="H47" s="136" t="s">
        <v>316</v>
      </c>
      <c r="I47" s="136" t="s">
        <v>306</v>
      </c>
      <c r="J47" s="173">
        <v>2</v>
      </c>
      <c r="K47">
        <v>0</v>
      </c>
      <c r="M47">
        <f>INDEX('OBS data INSIDE'!$E$1:$Z$62,$E47,M$52)</f>
        <v>1.1599999999999999</v>
      </c>
      <c r="N47">
        <f>INDEX('OBS data INSIDE'!$E$1:$Z$62,$E47,N$52)</f>
        <v>1.17</v>
      </c>
      <c r="O47">
        <f>INDEX('OBS data INSIDE'!$E$1:$Z$62,$E47,O$52)</f>
        <v>1.17</v>
      </c>
      <c r="P47">
        <f>INDEX('OBS data INSIDE'!$E$1:$Z$62,$E47,P$52)</f>
        <v>1.17</v>
      </c>
      <c r="Q47">
        <f>INDEX('OBS data INSIDE'!$E$1:$Z$62,$E47,Q$52)</f>
        <v>1.17</v>
      </c>
      <c r="R47">
        <f>INDEX('OBS data INSIDE'!$E$1:$Z$62,$E47,R$52)</f>
        <v>1.17</v>
      </c>
      <c r="S47">
        <f>INDEX('OBS data INSIDE'!$E$1:$Z$62,$E47,S$52)</f>
        <v>1.17</v>
      </c>
      <c r="T47">
        <f>INDEX('OBS data INSIDE'!$E$1:$Z$62,$E47,T$52)</f>
        <v>1.17</v>
      </c>
      <c r="U47">
        <f>INDEX('OBS data INSIDE'!$E$1:$Z$62,$E47,U$52)</f>
        <v>1.17</v>
      </c>
      <c r="V47">
        <f>INDEX('OBS data INSIDE'!$E$1:$Z$62,$E47,V$52)</f>
        <v>1.17</v>
      </c>
      <c r="W47">
        <f>INDEX('OBS data INSIDE'!$E$1:$Z$62,$E47,W$52)</f>
        <v>1.17</v>
      </c>
      <c r="X47">
        <f>INDEX('OBS data INSIDE'!$E$1:$Z$62,$E47,X$52)</f>
        <v>1.18</v>
      </c>
      <c r="Y47">
        <f>INDEX('OBS data INSIDE'!$E$1:$Z$62,$E47,Y$52)</f>
        <v>1.18</v>
      </c>
      <c r="Z47">
        <f>INDEX('OBS data INSIDE'!$E$1:$Z$62,$E47,Z$52)</f>
        <v>1.2</v>
      </c>
      <c r="AA47">
        <f>INDEX('OBS data INSIDE'!$E$1:$Z$62,$E47,AA$52)</f>
        <v>1.2</v>
      </c>
      <c r="AB47">
        <f>INDEX('OBS data INSIDE'!$E$1:$Z$62,$E47,AB$52)</f>
        <v>1.2</v>
      </c>
      <c r="AC47">
        <f>INDEX('OBS data INSIDE'!$E$1:$Z$62,$E47,AC$52)</f>
        <v>1.2</v>
      </c>
      <c r="AD47">
        <f>INDEX('OBS data INSIDE'!$E$1:$Z$62,$E47,AD$52)</f>
        <v>1.2</v>
      </c>
    </row>
    <row r="48" spans="1:30">
      <c r="A48" s="237" t="s">
        <v>191</v>
      </c>
      <c r="B48" s="237" t="s">
        <v>231</v>
      </c>
      <c r="C48" s="138">
        <v>654175.62</v>
      </c>
      <c r="D48" s="138">
        <v>1501198.81</v>
      </c>
      <c r="E48">
        <v>43</v>
      </c>
      <c r="F48" s="221" t="s">
        <v>191</v>
      </c>
      <c r="G48" s="221" t="s">
        <v>231</v>
      </c>
      <c r="H48" s="221" t="s">
        <v>331</v>
      </c>
      <c r="I48" s="221" t="s">
        <v>195</v>
      </c>
      <c r="J48" s="173">
        <v>1</v>
      </c>
      <c r="K48">
        <v>1</v>
      </c>
      <c r="M48">
        <f>INDEX('OBS data OUTSIDE'!$E$1:$Z$62,$E48,M$52)</f>
        <v>-1.1200000000000001</v>
      </c>
      <c r="N48">
        <f>INDEX('OBS data OUTSIDE'!$E$1:$Z$62,$E48,N$52)</f>
        <v>0.86</v>
      </c>
      <c r="O48">
        <f>INDEX('OBS data OUTSIDE'!$E$1:$Z$62,$E48,O$52)</f>
        <v>0.83</v>
      </c>
      <c r="P48">
        <f>INDEX('OBS data OUTSIDE'!$E$1:$Z$62,$E48,P$52)</f>
        <v>0.78</v>
      </c>
      <c r="Q48">
        <f>INDEX('OBS data OUTSIDE'!$E$1:$Z$62,$E48,Q$52)</f>
        <v>0.66</v>
      </c>
      <c r="R48">
        <f>INDEX('OBS data OUTSIDE'!$E$1:$Z$62,$E48,R$52)</f>
        <v>0.68</v>
      </c>
      <c r="S48">
        <f>INDEX('OBS data OUTSIDE'!$E$1:$Z$62,$E48,S$52)</f>
        <v>0.77</v>
      </c>
      <c r="T48">
        <f>INDEX('OBS data OUTSIDE'!$E$1:$Z$62,$E48,T$52)</f>
        <v>0.85</v>
      </c>
      <c r="U48">
        <f>INDEX('OBS data OUTSIDE'!$E$1:$Z$62,$E48,U$52)</f>
        <v>0.86</v>
      </c>
      <c r="V48">
        <f>INDEX('OBS data OUTSIDE'!$E$1:$Z$62,$E48,V$52)</f>
        <v>0.93</v>
      </c>
      <c r="W48">
        <f>INDEX('OBS data OUTSIDE'!$E$1:$Z$62,$E48,W$52)</f>
        <v>1</v>
      </c>
      <c r="X48">
        <f>INDEX('OBS data OUTSIDE'!$E$1:$Z$62,$E48,X$52)</f>
        <v>1.04</v>
      </c>
      <c r="Y48">
        <f>INDEX('OBS data OUTSIDE'!$E$1:$Z$62,$E48,Y$52)</f>
        <v>1.06</v>
      </c>
      <c r="Z48">
        <f>INDEX('OBS data OUTSIDE'!$E$1:$Z$62,$E48,Z$52)</f>
        <v>1.08</v>
      </c>
      <c r="AA48">
        <f>INDEX('OBS data OUTSIDE'!$E$1:$Z$62,$E48,AA$52)</f>
        <v>1</v>
      </c>
      <c r="AB48">
        <f>INDEX('OBS data OUTSIDE'!$E$1:$Z$62,$E48,AB$52)</f>
        <v>0.93</v>
      </c>
      <c r="AC48">
        <f>INDEX('OBS data OUTSIDE'!$E$1:$Z$62,$E48,AC$52)</f>
        <v>0.88</v>
      </c>
      <c r="AD48">
        <f>INDEX('OBS data OUTSIDE'!$E$1:$Z$62,$E48,AD$52)</f>
        <v>0.94</v>
      </c>
    </row>
    <row r="49" spans="1:30">
      <c r="A49" s="237" t="s">
        <v>192</v>
      </c>
      <c r="B49" s="237" t="s">
        <v>238</v>
      </c>
      <c r="C49" s="138">
        <v>650434.1</v>
      </c>
      <c r="D49" s="138">
        <v>1504752.75</v>
      </c>
      <c r="E49">
        <v>44</v>
      </c>
      <c r="F49" s="137" t="s">
        <v>192</v>
      </c>
      <c r="G49" s="136" t="s">
        <v>238</v>
      </c>
      <c r="H49" s="137" t="s">
        <v>193</v>
      </c>
      <c r="I49" s="137" t="s">
        <v>193</v>
      </c>
      <c r="J49" s="173">
        <v>1</v>
      </c>
      <c r="K49">
        <v>1</v>
      </c>
      <c r="M49">
        <f>INDEX('OBS data OUTSIDE'!$E$1:$Z$62,$E49,M$52)</f>
        <v>0</v>
      </c>
      <c r="N49">
        <f>INDEX('OBS data OUTSIDE'!$E$1:$Z$62,$E49,N$52)</f>
        <v>0.64</v>
      </c>
      <c r="O49">
        <f>INDEX('OBS data OUTSIDE'!$E$1:$Z$62,$E49,O$52)</f>
        <v>0.64</v>
      </c>
      <c r="P49">
        <f>INDEX('OBS data OUTSIDE'!$E$1:$Z$62,$E49,P$52)</f>
        <v>0.55000000000000004</v>
      </c>
      <c r="Q49">
        <f>INDEX('OBS data OUTSIDE'!$E$1:$Z$62,$E49,Q$52)</f>
        <v>0.45</v>
      </c>
      <c r="R49">
        <f>INDEX('OBS data OUTSIDE'!$E$1:$Z$62,$E49,R$52)</f>
        <v>0.4</v>
      </c>
      <c r="S49">
        <f>INDEX('OBS data OUTSIDE'!$E$1:$Z$62,$E49,S$52)</f>
        <v>0.48</v>
      </c>
      <c r="T49">
        <f>INDEX('OBS data OUTSIDE'!$E$1:$Z$62,$E49,T$52)</f>
        <v>0.52</v>
      </c>
      <c r="U49">
        <f>INDEX('OBS data OUTSIDE'!$E$1:$Z$62,$E49,U$52)</f>
        <v>0.7</v>
      </c>
      <c r="V49">
        <f>INDEX('OBS data OUTSIDE'!$E$1:$Z$62,$E49,V$52)</f>
        <v>0.7</v>
      </c>
      <c r="W49">
        <f>INDEX('OBS data OUTSIDE'!$E$1:$Z$62,$E49,W$52)</f>
        <v>0.62</v>
      </c>
      <c r="X49">
        <f>INDEX('OBS data OUTSIDE'!$E$1:$Z$62,$E49,X$52)</f>
        <v>0.68</v>
      </c>
      <c r="Y49">
        <f>INDEX('OBS data OUTSIDE'!$E$1:$Z$62,$E49,Y$52)</f>
        <v>0.68</v>
      </c>
      <c r="Z49">
        <f>INDEX('OBS data OUTSIDE'!$E$1:$Z$62,$E49,Z$52)</f>
        <v>0.72</v>
      </c>
      <c r="AA49">
        <f>INDEX('OBS data OUTSIDE'!$E$1:$Z$62,$E49,AA$52)</f>
        <v>0.68</v>
      </c>
      <c r="AB49">
        <f>INDEX('OBS data OUTSIDE'!$E$1:$Z$62,$E49,AB$52)</f>
        <v>0.65</v>
      </c>
      <c r="AC49">
        <f>INDEX('OBS data OUTSIDE'!$E$1:$Z$62,$E49,AC$52)</f>
        <v>0.9</v>
      </c>
      <c r="AD49">
        <f>INDEX('OBS data OUTSIDE'!$E$1:$Z$62,$E49,AD$52)</f>
        <v>1.08</v>
      </c>
    </row>
    <row r="50" spans="1:30">
      <c r="A50" s="237" t="s">
        <v>246</v>
      </c>
      <c r="B50" s="237" t="s">
        <v>247</v>
      </c>
      <c r="C50" s="138">
        <v>658423.97</v>
      </c>
      <c r="D50" s="138">
        <v>1519726.78</v>
      </c>
      <c r="E50">
        <v>45</v>
      </c>
      <c r="F50" s="136" t="s">
        <v>246</v>
      </c>
      <c r="G50" s="136" t="s">
        <v>247</v>
      </c>
      <c r="H50" s="136" t="s">
        <v>332</v>
      </c>
      <c r="I50" s="136" t="s">
        <v>248</v>
      </c>
      <c r="J50" s="173">
        <v>1</v>
      </c>
      <c r="K50">
        <v>0</v>
      </c>
      <c r="M50">
        <f>INDEX('OBS data INSIDE'!$E$1:$Z$62,$E50,M$52)</f>
        <v>0</v>
      </c>
      <c r="N50">
        <f>INDEX('OBS data INSIDE'!$E$1:$Z$62,$E50,N$52)</f>
        <v>1.38</v>
      </c>
      <c r="O50">
        <f>INDEX('OBS data INSIDE'!$E$1:$Z$62,$E50,O$52)</f>
        <v>1.48</v>
      </c>
      <c r="P50">
        <f>INDEX('OBS data INSIDE'!$E$1:$Z$62,$E50,P$52)</f>
        <v>1.59</v>
      </c>
      <c r="Q50">
        <f>INDEX('OBS data INSIDE'!$E$1:$Z$62,$E50,Q$52)</f>
        <v>1.67</v>
      </c>
      <c r="R50">
        <f>INDEX('OBS data INSIDE'!$E$1:$Z$62,$E50,R$52)</f>
        <v>1.71</v>
      </c>
      <c r="S50">
        <f>INDEX('OBS data INSIDE'!$E$1:$Z$62,$E50,S$52)</f>
        <v>1.72</v>
      </c>
      <c r="T50">
        <f>INDEX('OBS data INSIDE'!$E$1:$Z$62,$E50,T$52)</f>
        <v>1.72</v>
      </c>
      <c r="U50">
        <f>INDEX('OBS data INSIDE'!$E$1:$Z$62,$E50,U$52)</f>
        <v>1.73</v>
      </c>
      <c r="V50">
        <f>INDEX('OBS data INSIDE'!$E$1:$Z$62,$E50,V$52)</f>
        <v>1.72</v>
      </c>
      <c r="W50">
        <f>INDEX('OBS data INSIDE'!$E$1:$Z$62,$E50,W$52)</f>
        <v>1.71</v>
      </c>
      <c r="X50">
        <f>INDEX('OBS data INSIDE'!$E$1:$Z$62,$E50,X$52)</f>
        <v>1.67</v>
      </c>
      <c r="Y50">
        <f>INDEX('OBS data INSIDE'!$E$1:$Z$62,$E50,Y$52)</f>
        <v>1.63</v>
      </c>
      <c r="Z50">
        <f>INDEX('OBS data INSIDE'!$E$1:$Z$62,$E50,Z$52)</f>
        <v>1.59</v>
      </c>
      <c r="AA50">
        <f>INDEX('OBS data INSIDE'!$E$1:$Z$62,$E50,AA$52)</f>
        <v>1.47</v>
      </c>
      <c r="AB50">
        <f>INDEX('OBS data INSIDE'!$E$1:$Z$62,$E50,AB$52)</f>
        <v>1.27</v>
      </c>
      <c r="AC50">
        <f>INDEX('OBS data INSIDE'!$E$1:$Z$62,$E50,AC$52)</f>
        <v>1.1599999999999999</v>
      </c>
      <c r="AD50">
        <f>INDEX('OBS data INSIDE'!$E$1:$Z$62,$E50,AD$52)</f>
        <v>1.01</v>
      </c>
    </row>
    <row r="51" spans="1:30">
      <c r="A51" s="235"/>
      <c r="B51" s="235"/>
      <c r="C51" s="236"/>
      <c r="D51" s="236"/>
    </row>
    <row r="52" spans="1:30">
      <c r="A52" s="235"/>
      <c r="B52" s="235"/>
      <c r="C52" s="236"/>
      <c r="D52" s="236"/>
      <c r="M52">
        <v>1</v>
      </c>
      <c r="N52">
        <v>2</v>
      </c>
      <c r="O52">
        <v>3</v>
      </c>
      <c r="P52">
        <v>4</v>
      </c>
      <c r="Q52">
        <v>5</v>
      </c>
      <c r="R52">
        <v>6</v>
      </c>
      <c r="S52">
        <v>7</v>
      </c>
      <c r="T52">
        <v>8</v>
      </c>
      <c r="U52">
        <v>9</v>
      </c>
      <c r="V52">
        <v>10</v>
      </c>
      <c r="W52">
        <v>11</v>
      </c>
      <c r="X52">
        <v>12</v>
      </c>
      <c r="Y52">
        <v>13</v>
      </c>
      <c r="Z52">
        <v>14</v>
      </c>
      <c r="AA52">
        <v>15</v>
      </c>
      <c r="AB52">
        <v>16</v>
      </c>
      <c r="AC52">
        <v>17</v>
      </c>
      <c r="AD52">
        <v>18</v>
      </c>
    </row>
    <row r="53" spans="1:30">
      <c r="A53" s="235"/>
      <c r="B53" s="235"/>
      <c r="C53" s="236"/>
      <c r="D53" s="236"/>
    </row>
    <row r="54" spans="1:30">
      <c r="A54" s="235"/>
      <c r="B54" s="235"/>
      <c r="C54" s="236"/>
      <c r="D54" s="236"/>
    </row>
    <row r="55" spans="1:30">
      <c r="A55" s="235"/>
      <c r="B55" s="235"/>
      <c r="C55" s="236"/>
      <c r="D55" s="236"/>
    </row>
    <row r="56" spans="1:30">
      <c r="A56" s="235"/>
      <c r="B56" s="235"/>
      <c r="C56" s="236"/>
      <c r="D56" s="236"/>
    </row>
  </sheetData>
  <autoFilter ref="A1:M50"/>
  <sortState ref="A2:J50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93"/>
  <sheetViews>
    <sheetView tabSelected="1" workbookViewId="0"/>
  </sheetViews>
  <sheetFormatPr defaultRowHeight="23.25"/>
  <cols>
    <col min="7" max="7" width="10.140625" bestFit="1" customWidth="1"/>
  </cols>
  <sheetData>
    <row r="1" spans="1:8">
      <c r="A1" t="s">
        <v>442</v>
      </c>
      <c r="B1" t="s">
        <v>443</v>
      </c>
      <c r="C1" t="str">
        <f>'time-series'!A1</f>
        <v>StaBMA</v>
      </c>
      <c r="D1" t="str">
        <f>'time-series'!B1</f>
        <v>Sta</v>
      </c>
      <c r="E1" t="s">
        <v>444</v>
      </c>
      <c r="F1" t="s">
        <v>445</v>
      </c>
      <c r="G1" t="s">
        <v>32</v>
      </c>
      <c r="H1" t="s">
        <v>243</v>
      </c>
    </row>
    <row r="2" spans="1:8">
      <c r="A2">
        <v>11</v>
      </c>
      <c r="B2">
        <v>1</v>
      </c>
      <c r="C2" t="str">
        <f>INDEX('time-series'!$A$2:$AD$50,'Export-TSbyCOL'!B2,1)</f>
        <v>E03</v>
      </c>
      <c r="D2" t="str">
        <f>INDEX('time-series'!$A$2:$AD$50,'Export-TSbyCOL'!B2,2)</f>
        <v>E1</v>
      </c>
      <c r="E2">
        <f>INDEX('time-series'!$A$2:$AD$50,'Export-TSbyCOL'!B2,3)</f>
        <v>687636.15</v>
      </c>
      <c r="F2">
        <f>INDEX('time-series'!$A$2:$AD$50,'Export-TSbyCOL'!B2,4)</f>
        <v>1533223.8</v>
      </c>
      <c r="G2" s="73">
        <f>INDEX('time-series'!$M$1:$AD$1,'Export-TSbyCOL'!A2)</f>
        <v>40858</v>
      </c>
      <c r="H2">
        <f>INDEX('time-series'!$A$2:$AD$50,'Export-TSbyCOL'!B2,A2+12)</f>
        <v>2.02</v>
      </c>
    </row>
    <row r="3" spans="1:8">
      <c r="A3">
        <f>IF(C2="W22",A2+1,A2)</f>
        <v>11</v>
      </c>
      <c r="B3">
        <f t="shared" ref="B3:B50" si="0">IF(C2="W22",1,B2+1)</f>
        <v>2</v>
      </c>
      <c r="C3" t="str">
        <f>INDEX('time-series'!$A$2:$AD$50,'Export-TSbyCOL'!B3,1)</f>
        <v>E19</v>
      </c>
      <c r="D3" t="str">
        <f>INDEX('time-series'!$A$2:$AD$50,'Export-TSbyCOL'!B3,2)</f>
        <v>E10</v>
      </c>
      <c r="E3">
        <f>INDEX('time-series'!$A$2:$AD$50,'Export-TSbyCOL'!B3,3)</f>
        <v>672695.38</v>
      </c>
      <c r="F3">
        <f>INDEX('time-series'!$A$2:$AD$50,'Export-TSbyCOL'!B3,4)</f>
        <v>1519614.21</v>
      </c>
      <c r="G3" s="73">
        <f>INDEX('time-series'!$M$1:$AD$1,'Export-TSbyCOL'!A3)</f>
        <v>40858</v>
      </c>
      <c r="H3">
        <f>INDEX('time-series'!$A$2:$AD$50,'Export-TSbyCOL'!B3,A3+12)</f>
        <v>-0.05</v>
      </c>
    </row>
    <row r="4" spans="1:8">
      <c r="A4">
        <f t="shared" ref="A4:A50" si="1">IF(C3="W22",A3+1,A3)</f>
        <v>11</v>
      </c>
      <c r="B4">
        <f t="shared" si="0"/>
        <v>3</v>
      </c>
      <c r="C4" t="str">
        <f>INDEX('time-series'!$A$2:$AD$50,'Export-TSbyCOL'!B4,1)</f>
        <v>E22</v>
      </c>
      <c r="D4" t="str">
        <f>INDEX('time-series'!$A$2:$AD$50,'Export-TSbyCOL'!B4,2)</f>
        <v>E11</v>
      </c>
      <c r="E4">
        <f>INDEX('time-series'!$A$2:$AD$50,'Export-TSbyCOL'!B4,3)</f>
        <v>682471.21</v>
      </c>
      <c r="F4">
        <f>INDEX('time-series'!$A$2:$AD$50,'Export-TSbyCOL'!B4,4)</f>
        <v>1517904.06</v>
      </c>
      <c r="G4" s="73">
        <f>INDEX('time-series'!$M$1:$AD$1,'Export-TSbyCOL'!A4)</f>
        <v>40858</v>
      </c>
      <c r="H4">
        <f>INDEX('time-series'!$A$2:$AD$50,'Export-TSbyCOL'!B4,A4+12)</f>
        <v>0.41</v>
      </c>
    </row>
    <row r="5" spans="1:8">
      <c r="A5">
        <f t="shared" si="1"/>
        <v>11</v>
      </c>
      <c r="B5">
        <f t="shared" si="0"/>
        <v>4</v>
      </c>
      <c r="C5" t="str">
        <f>INDEX('time-series'!$A$2:$AD$50,'Export-TSbyCOL'!B5,1)</f>
        <v>E24</v>
      </c>
      <c r="D5" t="str">
        <f>INDEX('time-series'!$A$2:$AD$50,'Export-TSbyCOL'!B5,2)</f>
        <v>E12</v>
      </c>
      <c r="E5">
        <f>INDEX('time-series'!$A$2:$AD$50,'Export-TSbyCOL'!B5,3)</f>
        <v>678077.45</v>
      </c>
      <c r="F5">
        <f>INDEX('time-series'!$A$2:$AD$50,'Export-TSbyCOL'!B5,4)</f>
        <v>1516719.23</v>
      </c>
      <c r="G5" s="73">
        <f>INDEX('time-series'!$M$1:$AD$1,'Export-TSbyCOL'!A5)</f>
        <v>40858</v>
      </c>
      <c r="H5">
        <f>INDEX('time-series'!$A$2:$AD$50,'Export-TSbyCOL'!B5,A5+12)</f>
        <v>0.24</v>
      </c>
    </row>
    <row r="6" spans="1:8">
      <c r="A6">
        <f t="shared" si="1"/>
        <v>11</v>
      </c>
      <c r="B6">
        <f t="shared" si="0"/>
        <v>5</v>
      </c>
      <c r="C6" t="str">
        <f>INDEX('time-series'!$A$2:$AD$50,'Export-TSbyCOL'!B6,1)</f>
        <v>E26</v>
      </c>
      <c r="D6" t="str">
        <f>INDEX('time-series'!$A$2:$AD$50,'Export-TSbyCOL'!B6,2)</f>
        <v>E13</v>
      </c>
      <c r="E6">
        <f>INDEX('time-series'!$A$2:$AD$50,'Export-TSbyCOL'!B6,3)</f>
        <v>672842.67</v>
      </c>
      <c r="F6">
        <f>INDEX('time-series'!$A$2:$AD$50,'Export-TSbyCOL'!B6,4)</f>
        <v>1516297.8</v>
      </c>
      <c r="G6" s="73">
        <f>INDEX('time-series'!$M$1:$AD$1,'Export-TSbyCOL'!A6)</f>
        <v>40858</v>
      </c>
      <c r="H6">
        <f>INDEX('time-series'!$A$2:$AD$50,'Export-TSbyCOL'!B6,A6+12)</f>
        <v>-0.12</v>
      </c>
    </row>
    <row r="7" spans="1:8">
      <c r="A7">
        <f t="shared" si="1"/>
        <v>11</v>
      </c>
      <c r="B7">
        <f t="shared" si="0"/>
        <v>6</v>
      </c>
      <c r="C7" t="str">
        <f>INDEX('time-series'!$A$2:$AD$50,'Export-TSbyCOL'!B7,1)</f>
        <v>E09</v>
      </c>
      <c r="D7" t="str">
        <f>INDEX('time-series'!$A$2:$AD$50,'Export-TSbyCOL'!B7,2)</f>
        <v>E14</v>
      </c>
      <c r="E7">
        <f>INDEX('time-series'!$A$2:$AD$50,'Export-TSbyCOL'!B7,3)</f>
        <v>691300.7</v>
      </c>
      <c r="F7">
        <f>INDEX('time-series'!$A$2:$AD$50,'Export-TSbyCOL'!B7,4)</f>
        <v>1526366.94</v>
      </c>
      <c r="G7" s="73">
        <f>INDEX('time-series'!$M$1:$AD$1,'Export-TSbyCOL'!A7)</f>
        <v>40858</v>
      </c>
      <c r="H7">
        <f>INDEX('time-series'!$A$2:$AD$50,'Export-TSbyCOL'!B7,A7+12)</f>
        <v>1.46</v>
      </c>
    </row>
    <row r="8" spans="1:8">
      <c r="A8">
        <f t="shared" si="1"/>
        <v>11</v>
      </c>
      <c r="B8">
        <f t="shared" si="0"/>
        <v>7</v>
      </c>
      <c r="C8" t="str">
        <f>INDEX('time-series'!$A$2:$AD$50,'Export-TSbyCOL'!B8,1)</f>
        <v>E33</v>
      </c>
      <c r="D8" t="str">
        <f>INDEX('time-series'!$A$2:$AD$50,'Export-TSbyCOL'!B8,2)</f>
        <v>E15</v>
      </c>
      <c r="E8">
        <f>INDEX('time-series'!$A$2:$AD$50,'Export-TSbyCOL'!B8,3)</f>
        <v>672225.21</v>
      </c>
      <c r="F8">
        <f>INDEX('time-series'!$A$2:$AD$50,'Export-TSbyCOL'!B8,4)</f>
        <v>1509648.39</v>
      </c>
      <c r="G8" s="73">
        <f>INDEX('time-series'!$M$1:$AD$1,'Export-TSbyCOL'!A8)</f>
        <v>40858</v>
      </c>
      <c r="H8">
        <f>INDEX('time-series'!$A$2:$AD$50,'Export-TSbyCOL'!B8,A8+12)</f>
        <v>-0.89</v>
      </c>
    </row>
    <row r="9" spans="1:8">
      <c r="A9">
        <f t="shared" si="1"/>
        <v>11</v>
      </c>
      <c r="B9">
        <f t="shared" si="0"/>
        <v>8</v>
      </c>
      <c r="C9" t="str">
        <f>INDEX('time-series'!$A$2:$AD$50,'Export-TSbyCOL'!B9,1)</f>
        <v>E31</v>
      </c>
      <c r="D9" t="str">
        <f>INDEX('time-series'!$A$2:$AD$50,'Export-TSbyCOL'!B9,2)</f>
        <v>E16</v>
      </c>
      <c r="E9">
        <f>INDEX('time-series'!$A$2:$AD$50,'Export-TSbyCOL'!B9,3)</f>
        <v>671631.59</v>
      </c>
      <c r="F9">
        <f>INDEX('time-series'!$A$2:$AD$50,'Export-TSbyCOL'!B9,4)</f>
        <v>1512362.07</v>
      </c>
      <c r="G9" s="73">
        <f>INDEX('time-series'!$M$1:$AD$1,'Export-TSbyCOL'!A9)</f>
        <v>40858</v>
      </c>
      <c r="H9">
        <f>INDEX('time-series'!$A$2:$AD$50,'Export-TSbyCOL'!B9,A9+12)</f>
        <v>-0.28000000000000003</v>
      </c>
    </row>
    <row r="10" spans="1:8">
      <c r="A10">
        <f t="shared" si="1"/>
        <v>11</v>
      </c>
      <c r="B10">
        <f t="shared" si="0"/>
        <v>9</v>
      </c>
      <c r="C10" t="str">
        <f>INDEX('time-series'!$A$2:$AD$50,'Export-TSbyCOL'!B10,1)</f>
        <v>E49</v>
      </c>
      <c r="D10" t="str">
        <f>INDEX('time-series'!$A$2:$AD$50,'Export-TSbyCOL'!B10,2)</f>
        <v>E17</v>
      </c>
      <c r="E10">
        <f>INDEX('time-series'!$A$2:$AD$50,'Export-TSbyCOL'!B10,3)</f>
        <v>698225.4</v>
      </c>
      <c r="F10">
        <f>INDEX('time-series'!$A$2:$AD$50,'Export-TSbyCOL'!B10,4)</f>
        <v>1516340.66</v>
      </c>
      <c r="G10" s="73">
        <f>INDEX('time-series'!$M$1:$AD$1,'Export-TSbyCOL'!A10)</f>
        <v>40858</v>
      </c>
      <c r="H10">
        <f>INDEX('time-series'!$A$2:$AD$50,'Export-TSbyCOL'!B10,A10+12)</f>
        <v>0.6</v>
      </c>
    </row>
    <row r="11" spans="1:8">
      <c r="A11">
        <f t="shared" si="1"/>
        <v>11</v>
      </c>
      <c r="B11">
        <f t="shared" si="0"/>
        <v>10</v>
      </c>
      <c r="C11" t="str">
        <f>INDEX('time-series'!$A$2:$AD$50,'Export-TSbyCOL'!B11,1)</f>
        <v>E50</v>
      </c>
      <c r="D11" t="str">
        <f>INDEX('time-series'!$A$2:$AD$50,'Export-TSbyCOL'!B11,2)</f>
        <v>E18</v>
      </c>
      <c r="E11">
        <f>INDEX('time-series'!$A$2:$AD$50,'Export-TSbyCOL'!B11,3)</f>
        <v>679899.14</v>
      </c>
      <c r="F11">
        <f>INDEX('time-series'!$A$2:$AD$50,'Export-TSbyCOL'!B11,4)</f>
        <v>1512404.09</v>
      </c>
      <c r="G11" s="73">
        <f>INDEX('time-series'!$M$1:$AD$1,'Export-TSbyCOL'!A11)</f>
        <v>40858</v>
      </c>
      <c r="H11">
        <f>INDEX('time-series'!$A$2:$AD$50,'Export-TSbyCOL'!B11,A11+12)</f>
        <v>0.2</v>
      </c>
    </row>
    <row r="12" spans="1:8">
      <c r="A12">
        <f t="shared" si="1"/>
        <v>11</v>
      </c>
      <c r="B12">
        <f t="shared" si="0"/>
        <v>11</v>
      </c>
      <c r="C12" t="str">
        <f>INDEX('time-series'!$A$2:$AD$50,'Export-TSbyCOL'!B12,1)</f>
        <v>E48</v>
      </c>
      <c r="D12" t="str">
        <f>INDEX('time-series'!$A$2:$AD$50,'Export-TSbyCOL'!B12,2)</f>
        <v>E19</v>
      </c>
      <c r="E12">
        <f>INDEX('time-series'!$A$2:$AD$50,'Export-TSbyCOL'!B12,3)</f>
        <v>693835.41</v>
      </c>
      <c r="F12">
        <f>INDEX('time-series'!$A$2:$AD$50,'Export-TSbyCOL'!B12,4)</f>
        <v>1518189.15</v>
      </c>
      <c r="G12" s="73">
        <f>INDEX('time-series'!$M$1:$AD$1,'Export-TSbyCOL'!A12)</f>
        <v>40858</v>
      </c>
      <c r="H12">
        <f>INDEX('time-series'!$A$2:$AD$50,'Export-TSbyCOL'!B12,A12+12)</f>
        <v>0.7</v>
      </c>
    </row>
    <row r="13" spans="1:8">
      <c r="A13">
        <f t="shared" si="1"/>
        <v>11</v>
      </c>
      <c r="B13">
        <f t="shared" si="0"/>
        <v>12</v>
      </c>
      <c r="C13" t="str">
        <f>INDEX('time-series'!$A$2:$AD$50,'Export-TSbyCOL'!B13,1)</f>
        <v>E11</v>
      </c>
      <c r="D13" t="str">
        <f>INDEX('time-series'!$A$2:$AD$50,'Export-TSbyCOL'!B13,2)</f>
        <v>E2</v>
      </c>
      <c r="E13">
        <f>INDEX('time-series'!$A$2:$AD$50,'Export-TSbyCOL'!B13,3)</f>
        <v>684210.94</v>
      </c>
      <c r="F13">
        <f>INDEX('time-series'!$A$2:$AD$50,'Export-TSbyCOL'!B13,4)</f>
        <v>1525903.94</v>
      </c>
      <c r="G13" s="73">
        <f>INDEX('time-series'!$M$1:$AD$1,'Export-TSbyCOL'!A13)</f>
        <v>40858</v>
      </c>
      <c r="H13">
        <f>INDEX('time-series'!$A$2:$AD$50,'Export-TSbyCOL'!B13,A13+12)</f>
        <v>1.04</v>
      </c>
    </row>
    <row r="14" spans="1:8">
      <c r="A14">
        <f t="shared" si="1"/>
        <v>11</v>
      </c>
      <c r="B14">
        <f t="shared" si="0"/>
        <v>13</v>
      </c>
      <c r="C14" t="str">
        <f>INDEX('time-series'!$A$2:$AD$50,'Export-TSbyCOL'!B14,1)</f>
        <v>E47</v>
      </c>
      <c r="D14" t="str">
        <f>INDEX('time-series'!$A$2:$AD$50,'Export-TSbyCOL'!B14,2)</f>
        <v>E20</v>
      </c>
      <c r="E14">
        <f>INDEX('time-series'!$A$2:$AD$50,'Export-TSbyCOL'!B14,3)</f>
        <v>698683.41</v>
      </c>
      <c r="F14">
        <f>INDEX('time-series'!$A$2:$AD$50,'Export-TSbyCOL'!B14,4)</f>
        <v>1526216.17</v>
      </c>
      <c r="G14" s="73">
        <f>INDEX('time-series'!$M$1:$AD$1,'Export-TSbyCOL'!A14)</f>
        <v>40858</v>
      </c>
      <c r="H14">
        <f>INDEX('time-series'!$A$2:$AD$50,'Export-TSbyCOL'!B14,A14+12)</f>
        <v>1.28</v>
      </c>
    </row>
    <row r="15" spans="1:8">
      <c r="A15">
        <f t="shared" si="1"/>
        <v>11</v>
      </c>
      <c r="B15">
        <f t="shared" si="0"/>
        <v>14</v>
      </c>
      <c r="C15" t="str">
        <f>INDEX('time-series'!$A$2:$AD$50,'Export-TSbyCOL'!B15,1)</f>
        <v>E07</v>
      </c>
      <c r="D15" t="str">
        <f>INDEX('time-series'!$A$2:$AD$50,'Export-TSbyCOL'!B15,2)</f>
        <v>E3</v>
      </c>
      <c r="E15">
        <f>INDEX('time-series'!$A$2:$AD$50,'Export-TSbyCOL'!B15,3)</f>
        <v>689424.91</v>
      </c>
      <c r="F15">
        <f>INDEX('time-series'!$A$2:$AD$50,'Export-TSbyCOL'!B15,4)</f>
        <v>1528913.37</v>
      </c>
      <c r="G15" s="73">
        <f>INDEX('time-series'!$M$1:$AD$1,'Export-TSbyCOL'!A15)</f>
        <v>40858</v>
      </c>
      <c r="H15">
        <f>INDEX('time-series'!$A$2:$AD$50,'Export-TSbyCOL'!B15,A15+12)</f>
        <v>1.64</v>
      </c>
    </row>
    <row r="16" spans="1:8">
      <c r="A16">
        <f t="shared" si="1"/>
        <v>11</v>
      </c>
      <c r="B16">
        <f t="shared" si="0"/>
        <v>15</v>
      </c>
      <c r="C16" t="str">
        <f>INDEX('time-series'!$A$2:$AD$50,'Export-TSbyCOL'!B16,1)</f>
        <v>E34</v>
      </c>
      <c r="D16" t="str">
        <f>INDEX('time-series'!$A$2:$AD$50,'Export-TSbyCOL'!B16,2)</f>
        <v>E4</v>
      </c>
      <c r="E16">
        <f>INDEX('time-series'!$A$2:$AD$50,'Export-TSbyCOL'!B16,3)</f>
        <v>701405.22</v>
      </c>
      <c r="F16">
        <f>INDEX('time-series'!$A$2:$AD$50,'Export-TSbyCOL'!B16,4)</f>
        <v>1533302.92</v>
      </c>
      <c r="G16" s="73">
        <f>INDEX('time-series'!$M$1:$AD$1,'Export-TSbyCOL'!A16)</f>
        <v>40858</v>
      </c>
      <c r="H16">
        <f>INDEX('time-series'!$A$2:$AD$50,'Export-TSbyCOL'!B16,A16+12)</f>
        <v>1.83</v>
      </c>
    </row>
    <row r="17" spans="1:8">
      <c r="A17">
        <f t="shared" si="1"/>
        <v>11</v>
      </c>
      <c r="B17">
        <f t="shared" si="0"/>
        <v>16</v>
      </c>
      <c r="C17" t="str">
        <f>INDEX('time-series'!$A$2:$AD$50,'Export-TSbyCOL'!B17,1)</f>
        <v>E43</v>
      </c>
      <c r="D17" t="str">
        <f>INDEX('time-series'!$A$2:$AD$50,'Export-TSbyCOL'!B17,2)</f>
        <v>E5</v>
      </c>
      <c r="E17">
        <f>INDEX('time-series'!$A$2:$AD$50,'Export-TSbyCOL'!B17,3)</f>
        <v>701545.95</v>
      </c>
      <c r="F17">
        <f>INDEX('time-series'!$A$2:$AD$50,'Export-TSbyCOL'!B17,4)</f>
        <v>1534750.77</v>
      </c>
      <c r="G17" s="73">
        <f>INDEX('time-series'!$M$1:$AD$1,'Export-TSbyCOL'!A17)</f>
        <v>40858</v>
      </c>
      <c r="H17">
        <f>INDEX('time-series'!$A$2:$AD$50,'Export-TSbyCOL'!B17,A17+12)</f>
        <v>1.65</v>
      </c>
    </row>
    <row r="18" spans="1:8">
      <c r="A18">
        <f t="shared" si="1"/>
        <v>11</v>
      </c>
      <c r="B18">
        <f t="shared" si="0"/>
        <v>17</v>
      </c>
      <c r="C18" t="str">
        <f>INDEX('time-series'!$A$2:$AD$50,'Export-TSbyCOL'!B18,1)</f>
        <v>E21</v>
      </c>
      <c r="D18" t="str">
        <f>INDEX('time-series'!$A$2:$AD$50,'Export-TSbyCOL'!B18,2)</f>
        <v>E6</v>
      </c>
      <c r="E18">
        <f>INDEX('time-series'!$A$2:$AD$50,'Export-TSbyCOL'!B18,3)</f>
        <v>689389.69</v>
      </c>
      <c r="F18">
        <f>INDEX('time-series'!$A$2:$AD$50,'Export-TSbyCOL'!B18,4)</f>
        <v>1517970.64</v>
      </c>
      <c r="G18" s="73">
        <f>INDEX('time-series'!$M$1:$AD$1,'Export-TSbyCOL'!A18)</f>
        <v>40858</v>
      </c>
      <c r="H18">
        <f>INDEX('time-series'!$A$2:$AD$50,'Export-TSbyCOL'!B18,A18+12)</f>
        <v>0.7</v>
      </c>
    </row>
    <row r="19" spans="1:8">
      <c r="A19">
        <f t="shared" si="1"/>
        <v>11</v>
      </c>
      <c r="B19">
        <f t="shared" si="0"/>
        <v>18</v>
      </c>
      <c r="C19" t="str">
        <f>INDEX('time-series'!$A$2:$AD$50,'Export-TSbyCOL'!B19,1)</f>
        <v>E32</v>
      </c>
      <c r="D19" t="str">
        <f>INDEX('time-series'!$A$2:$AD$50,'Export-TSbyCOL'!B19,2)</f>
        <v>E7</v>
      </c>
      <c r="E19">
        <f>INDEX('time-series'!$A$2:$AD$50,'Export-TSbyCOL'!B19,3)</f>
        <v>677602.26</v>
      </c>
      <c r="F19">
        <f>INDEX('time-series'!$A$2:$AD$50,'Export-TSbyCOL'!B19,4)</f>
        <v>1510896.73</v>
      </c>
      <c r="G19" s="73">
        <f>INDEX('time-series'!$M$1:$AD$1,'Export-TSbyCOL'!A19)</f>
        <v>40858</v>
      </c>
      <c r="H19">
        <f>INDEX('time-series'!$A$2:$AD$50,'Export-TSbyCOL'!B19,A19+12)</f>
        <v>-1.28</v>
      </c>
    </row>
    <row r="20" spans="1:8">
      <c r="A20">
        <f t="shared" si="1"/>
        <v>11</v>
      </c>
      <c r="B20">
        <f t="shared" si="0"/>
        <v>19</v>
      </c>
      <c r="C20" t="str">
        <f>INDEX('time-series'!$A$2:$AD$50,'Export-TSbyCOL'!B20,1)</f>
        <v>E45</v>
      </c>
      <c r="D20" t="str">
        <f>INDEX('time-series'!$A$2:$AD$50,'Export-TSbyCOL'!B20,2)</f>
        <v>E8</v>
      </c>
      <c r="E20">
        <f>INDEX('time-series'!$A$2:$AD$50,'Export-TSbyCOL'!B20,3)</f>
        <v>710349.09</v>
      </c>
      <c r="F20">
        <f>INDEX('time-series'!$A$2:$AD$50,'Export-TSbyCOL'!B20,4)</f>
        <v>1527944.08</v>
      </c>
      <c r="G20" s="73">
        <f>INDEX('time-series'!$M$1:$AD$1,'Export-TSbyCOL'!A20)</f>
        <v>40858</v>
      </c>
      <c r="H20">
        <f>INDEX('time-series'!$A$2:$AD$50,'Export-TSbyCOL'!B20,A20+12)</f>
        <v>1.41</v>
      </c>
    </row>
    <row r="21" spans="1:8">
      <c r="A21">
        <f t="shared" si="1"/>
        <v>11</v>
      </c>
      <c r="B21">
        <f t="shared" si="0"/>
        <v>20</v>
      </c>
      <c r="C21" t="str">
        <f>INDEX('time-series'!$A$2:$AD$50,'Export-TSbyCOL'!B21,1)</f>
        <v>E06</v>
      </c>
      <c r="D21" t="str">
        <f>INDEX('time-series'!$A$2:$AD$50,'Export-TSbyCOL'!B21,2)</f>
        <v>E9</v>
      </c>
      <c r="E21">
        <f>INDEX('time-series'!$A$2:$AD$50,'Export-TSbyCOL'!B21,3)</f>
        <v>680365.4</v>
      </c>
      <c r="F21">
        <f>INDEX('time-series'!$A$2:$AD$50,'Export-TSbyCOL'!B21,4)</f>
        <v>1530572.79</v>
      </c>
      <c r="G21" s="73">
        <f>INDEX('time-series'!$M$1:$AD$1,'Export-TSbyCOL'!A21)</f>
        <v>40858</v>
      </c>
      <c r="H21">
        <f>INDEX('time-series'!$A$2:$AD$50,'Export-TSbyCOL'!B21,A21+12)</f>
        <v>1.69</v>
      </c>
    </row>
    <row r="22" spans="1:8">
      <c r="A22">
        <f t="shared" si="1"/>
        <v>11</v>
      </c>
      <c r="B22">
        <f t="shared" si="0"/>
        <v>21</v>
      </c>
      <c r="C22" t="str">
        <f>INDEX('time-series'!$A$2:$AD$50,'Export-TSbyCOL'!B22,1)</f>
        <v>E04</v>
      </c>
      <c r="D22" t="str">
        <f>INDEX('time-series'!$A$2:$AD$50,'Export-TSbyCOL'!B22,2)</f>
        <v>N1</v>
      </c>
      <c r="E22">
        <f>INDEX('time-series'!$A$2:$AD$50,'Export-TSbyCOL'!B22,3)</f>
        <v>672126.01</v>
      </c>
      <c r="F22">
        <f>INDEX('time-series'!$A$2:$AD$50,'Export-TSbyCOL'!B22,4)</f>
        <v>1532403.78</v>
      </c>
      <c r="G22" s="73">
        <f>INDEX('time-series'!$M$1:$AD$1,'Export-TSbyCOL'!A22)</f>
        <v>40858</v>
      </c>
      <c r="H22">
        <f>INDEX('time-series'!$A$2:$AD$50,'Export-TSbyCOL'!B22,A22+12)</f>
        <v>1.57</v>
      </c>
    </row>
    <row r="23" spans="1:8">
      <c r="A23">
        <f t="shared" si="1"/>
        <v>11</v>
      </c>
      <c r="B23">
        <f t="shared" si="0"/>
        <v>22</v>
      </c>
      <c r="C23" t="str">
        <f>INDEX('time-series'!$A$2:$AD$50,'Export-TSbyCOL'!B23,1)</f>
        <v>E10</v>
      </c>
      <c r="D23" t="str">
        <f>INDEX('time-series'!$A$2:$AD$50,'Export-TSbyCOL'!B23,2)</f>
        <v>N2</v>
      </c>
      <c r="E23">
        <f>INDEX('time-series'!$A$2:$AD$50,'Export-TSbyCOL'!B23,3)</f>
        <v>664664.92000000004</v>
      </c>
      <c r="F23">
        <f>INDEX('time-series'!$A$2:$AD$50,'Export-TSbyCOL'!B23,4)</f>
        <v>1525827.63</v>
      </c>
      <c r="G23" s="73">
        <f>INDEX('time-series'!$M$1:$AD$1,'Export-TSbyCOL'!A23)</f>
        <v>40858</v>
      </c>
      <c r="H23">
        <f>INDEX('time-series'!$A$2:$AD$50,'Export-TSbyCOL'!B23,A23+12)</f>
        <v>-0.31</v>
      </c>
    </row>
    <row r="24" spans="1:8">
      <c r="A24">
        <f t="shared" si="1"/>
        <v>11</v>
      </c>
      <c r="B24">
        <f t="shared" si="0"/>
        <v>23</v>
      </c>
      <c r="C24" t="str">
        <f>INDEX('time-series'!$A$2:$AD$50,'Export-TSbyCOL'!B24,1)</f>
        <v>E12</v>
      </c>
      <c r="D24" t="str">
        <f>INDEX('time-series'!$A$2:$AD$50,'Export-TSbyCOL'!B24,2)</f>
        <v>N3</v>
      </c>
      <c r="E24">
        <f>INDEX('time-series'!$A$2:$AD$50,'Export-TSbyCOL'!B24,3)</f>
        <v>672288.21</v>
      </c>
      <c r="F24">
        <f>INDEX('time-series'!$A$2:$AD$50,'Export-TSbyCOL'!B24,4)</f>
        <v>1525612.35</v>
      </c>
      <c r="G24" s="73">
        <f>INDEX('time-series'!$M$1:$AD$1,'Export-TSbyCOL'!A24)</f>
        <v>40858</v>
      </c>
      <c r="H24">
        <f>INDEX('time-series'!$A$2:$AD$50,'Export-TSbyCOL'!B24,A24+12)</f>
        <v>0.78</v>
      </c>
    </row>
    <row r="25" spans="1:8">
      <c r="A25">
        <f t="shared" si="1"/>
        <v>11</v>
      </c>
      <c r="B25">
        <f t="shared" si="0"/>
        <v>24</v>
      </c>
      <c r="C25" t="str">
        <f>INDEX('time-series'!$A$2:$AD$50,'Export-TSbyCOL'!B25,1)</f>
        <v>E13</v>
      </c>
      <c r="D25" t="str">
        <f>INDEX('time-series'!$A$2:$AD$50,'Export-TSbyCOL'!B25,2)</f>
        <v>N4</v>
      </c>
      <c r="E25">
        <f>INDEX('time-series'!$A$2:$AD$50,'Export-TSbyCOL'!B25,3)</f>
        <v>662410.17000000004</v>
      </c>
      <c r="F25">
        <f>INDEX('time-series'!$A$2:$AD$50,'Export-TSbyCOL'!B25,4)</f>
        <v>1522815.37</v>
      </c>
      <c r="G25" s="73">
        <f>INDEX('time-series'!$M$1:$AD$1,'Export-TSbyCOL'!A25)</f>
        <v>40858</v>
      </c>
      <c r="H25">
        <f>INDEX('time-series'!$A$2:$AD$50,'Export-TSbyCOL'!B25,A25+12)</f>
        <v>-1.1200000000000001</v>
      </c>
    </row>
    <row r="26" spans="1:8">
      <c r="A26">
        <f t="shared" si="1"/>
        <v>11</v>
      </c>
      <c r="B26">
        <f t="shared" si="0"/>
        <v>25</v>
      </c>
      <c r="C26" t="str">
        <f>INDEX('time-series'!$A$2:$AD$50,'Export-TSbyCOL'!B26,1)</f>
        <v>E14</v>
      </c>
      <c r="D26" t="str">
        <f>INDEX('time-series'!$A$2:$AD$50,'Export-TSbyCOL'!B26,2)</f>
        <v>N5</v>
      </c>
      <c r="E26">
        <f>INDEX('time-series'!$A$2:$AD$50,'Export-TSbyCOL'!B26,3)</f>
        <v>674800.27</v>
      </c>
      <c r="F26">
        <f>INDEX('time-series'!$A$2:$AD$50,'Export-TSbyCOL'!B26,4)</f>
        <v>1522996.68</v>
      </c>
      <c r="G26" s="73">
        <f>INDEX('time-series'!$M$1:$AD$1,'Export-TSbyCOL'!A26)</f>
        <v>40858</v>
      </c>
      <c r="H26">
        <f>INDEX('time-series'!$A$2:$AD$50,'Export-TSbyCOL'!B26,A26+12)</f>
        <v>-0.91</v>
      </c>
    </row>
    <row r="27" spans="1:8">
      <c r="A27">
        <f t="shared" si="1"/>
        <v>11</v>
      </c>
      <c r="B27">
        <f t="shared" si="0"/>
        <v>26</v>
      </c>
      <c r="C27" t="str">
        <f>INDEX('time-series'!$A$2:$AD$50,'Export-TSbyCOL'!B27,1)</f>
        <v>E17</v>
      </c>
      <c r="D27" t="str">
        <f>INDEX('time-series'!$A$2:$AD$50,'Export-TSbyCOL'!B27,2)</f>
        <v>N6</v>
      </c>
      <c r="E27">
        <f>INDEX('time-series'!$A$2:$AD$50,'Export-TSbyCOL'!B27,3)</f>
        <v>677946.73</v>
      </c>
      <c r="F27">
        <f>INDEX('time-series'!$A$2:$AD$50,'Export-TSbyCOL'!B27,4)</f>
        <v>1522282.46</v>
      </c>
      <c r="G27" s="73">
        <f>INDEX('time-series'!$M$1:$AD$1,'Export-TSbyCOL'!A27)</f>
        <v>40858</v>
      </c>
      <c r="H27">
        <f>INDEX('time-series'!$A$2:$AD$50,'Export-TSbyCOL'!B27,A27+12)</f>
        <v>0.46</v>
      </c>
    </row>
    <row r="28" spans="1:8">
      <c r="A28">
        <f t="shared" si="1"/>
        <v>11</v>
      </c>
      <c r="B28">
        <f t="shared" si="0"/>
        <v>27</v>
      </c>
      <c r="C28" t="str">
        <f>INDEX('time-series'!$A$2:$AD$50,'Export-TSbyCOL'!B28,1)</f>
        <v>E16</v>
      </c>
      <c r="D28" t="str">
        <f>INDEX('time-series'!$A$2:$AD$50,'Export-TSbyCOL'!B28,2)</f>
        <v>N7</v>
      </c>
      <c r="E28">
        <f>INDEX('time-series'!$A$2:$AD$50,'Export-TSbyCOL'!B28,3)</f>
        <v>666453.48</v>
      </c>
      <c r="F28">
        <f>INDEX('time-series'!$A$2:$AD$50,'Export-TSbyCOL'!B28,4)</f>
        <v>1522470.33</v>
      </c>
      <c r="G28" s="73">
        <f>INDEX('time-series'!$M$1:$AD$1,'Export-TSbyCOL'!A28)</f>
        <v>40858</v>
      </c>
      <c r="H28">
        <f>INDEX('time-series'!$A$2:$AD$50,'Export-TSbyCOL'!B28,A28+12)</f>
        <v>0.6</v>
      </c>
    </row>
    <row r="29" spans="1:8">
      <c r="A29">
        <f t="shared" si="1"/>
        <v>11</v>
      </c>
      <c r="B29">
        <f t="shared" si="0"/>
        <v>28</v>
      </c>
      <c r="C29" t="str">
        <f>INDEX('time-series'!$A$2:$AD$50,'Export-TSbyCOL'!B29,1)</f>
        <v>E01</v>
      </c>
      <c r="D29" t="str">
        <f>INDEX('time-series'!$A$2:$AD$50,'Export-TSbyCOL'!B29,2)</f>
        <v>N8</v>
      </c>
      <c r="E29">
        <f>INDEX('time-series'!$A$2:$AD$50,'Export-TSbyCOL'!B29,3)</f>
        <v>677309.03</v>
      </c>
      <c r="F29">
        <f>INDEX('time-series'!$A$2:$AD$50,'Export-TSbyCOL'!B29,4)</f>
        <v>1539830.33</v>
      </c>
      <c r="G29" s="73">
        <f>INDEX('time-series'!$M$1:$AD$1,'Export-TSbyCOL'!A29)</f>
        <v>40858</v>
      </c>
      <c r="H29">
        <f>INDEX('time-series'!$A$2:$AD$50,'Export-TSbyCOL'!B29,A29+12)</f>
        <v>3.44</v>
      </c>
    </row>
    <row r="30" spans="1:8">
      <c r="A30">
        <f t="shared" si="1"/>
        <v>11</v>
      </c>
      <c r="B30">
        <f t="shared" si="0"/>
        <v>29</v>
      </c>
      <c r="C30" t="str">
        <f>INDEX('time-series'!$A$2:$AD$50,'Export-TSbyCOL'!B30,1)</f>
        <v>E02</v>
      </c>
      <c r="D30" t="str">
        <f>INDEX('time-series'!$A$2:$AD$50,'Export-TSbyCOL'!B30,2)</f>
        <v>N9</v>
      </c>
      <c r="E30">
        <f>INDEX('time-series'!$A$2:$AD$50,'Export-TSbyCOL'!B30,3)</f>
        <v>683439.45</v>
      </c>
      <c r="F30">
        <f>INDEX('time-series'!$A$2:$AD$50,'Export-TSbyCOL'!B30,4)</f>
        <v>1539868.39</v>
      </c>
      <c r="G30" s="73">
        <f>INDEX('time-series'!$M$1:$AD$1,'Export-TSbyCOL'!A30)</f>
        <v>40858</v>
      </c>
      <c r="H30">
        <f>INDEX('time-series'!$A$2:$AD$50,'Export-TSbyCOL'!B30,A30+12)</f>
        <v>3.44</v>
      </c>
    </row>
    <row r="31" spans="1:8">
      <c r="A31">
        <f t="shared" si="1"/>
        <v>11</v>
      </c>
      <c r="B31">
        <f t="shared" si="0"/>
        <v>30</v>
      </c>
      <c r="C31" t="str">
        <f>INDEX('time-series'!$A$2:$AD$50,'Export-TSbyCOL'!B31,1)</f>
        <v>W13</v>
      </c>
      <c r="D31" t="str">
        <f>INDEX('time-series'!$A$2:$AD$50,'Export-TSbyCOL'!B31,2)</f>
        <v>W10</v>
      </c>
      <c r="E31">
        <f>INDEX('time-series'!$A$2:$AD$50,'Export-TSbyCOL'!B31,3)</f>
        <v>658290.71</v>
      </c>
      <c r="F31">
        <f>INDEX('time-series'!$A$2:$AD$50,'Export-TSbyCOL'!B31,4)</f>
        <v>1514826.56</v>
      </c>
      <c r="G31" s="73">
        <f>INDEX('time-series'!$M$1:$AD$1,'Export-TSbyCOL'!A31)</f>
        <v>40858</v>
      </c>
      <c r="H31">
        <f>INDEX('time-series'!$A$2:$AD$50,'Export-TSbyCOL'!B31,A31+12)</f>
        <v>0.87</v>
      </c>
    </row>
    <row r="32" spans="1:8">
      <c r="A32">
        <f t="shared" si="1"/>
        <v>11</v>
      </c>
      <c r="B32">
        <f t="shared" si="0"/>
        <v>31</v>
      </c>
      <c r="C32" t="str">
        <f>INDEX('time-series'!$A$2:$AD$50,'Export-TSbyCOL'!B32,1)</f>
        <v>W06</v>
      </c>
      <c r="D32" t="str">
        <f>INDEX('time-series'!$A$2:$AD$50,'Export-TSbyCOL'!B32,2)</f>
        <v>W11</v>
      </c>
      <c r="E32">
        <f>INDEX('time-series'!$A$2:$AD$50,'Export-TSbyCOL'!B32,3)</f>
        <v>656325.47</v>
      </c>
      <c r="F32">
        <f>INDEX('time-series'!$A$2:$AD$50,'Export-TSbyCOL'!B32,4)</f>
        <v>1511584.18</v>
      </c>
      <c r="G32" s="73">
        <f>INDEX('time-series'!$M$1:$AD$1,'Export-TSbyCOL'!A32)</f>
        <v>40858</v>
      </c>
      <c r="H32">
        <f>INDEX('time-series'!$A$2:$AD$50,'Export-TSbyCOL'!B32,A32+12)</f>
        <v>1.21</v>
      </c>
    </row>
    <row r="33" spans="1:8">
      <c r="A33">
        <f t="shared" si="1"/>
        <v>11</v>
      </c>
      <c r="B33">
        <f t="shared" si="0"/>
        <v>32</v>
      </c>
      <c r="C33" t="str">
        <f>INDEX('time-series'!$A$2:$AD$50,'Export-TSbyCOL'!B33,1)</f>
        <v>W10</v>
      </c>
      <c r="D33" t="str">
        <f>INDEX('time-series'!$A$2:$AD$50,'Export-TSbyCOL'!B33,2)</f>
        <v>W12</v>
      </c>
      <c r="E33">
        <f>INDEX('time-series'!$A$2:$AD$50,'Export-TSbyCOL'!B33,3)</f>
        <v>658182.55000000005</v>
      </c>
      <c r="F33">
        <f>INDEX('time-series'!$A$2:$AD$50,'Export-TSbyCOL'!B33,4)</f>
        <v>1523587.6</v>
      </c>
      <c r="G33" s="73">
        <f>INDEX('time-series'!$M$1:$AD$1,'Export-TSbyCOL'!A33)</f>
        <v>40858</v>
      </c>
      <c r="H33">
        <f>INDEX('time-series'!$A$2:$AD$50,'Export-TSbyCOL'!B33,A33+12)</f>
        <v>0.98</v>
      </c>
    </row>
    <row r="34" spans="1:8">
      <c r="A34">
        <f t="shared" si="1"/>
        <v>11</v>
      </c>
      <c r="B34">
        <f t="shared" si="0"/>
        <v>33</v>
      </c>
      <c r="C34" t="str">
        <f>INDEX('time-series'!$A$2:$AD$50,'Export-TSbyCOL'!B34,1)</f>
        <v>W03</v>
      </c>
      <c r="D34" t="str">
        <f>INDEX('time-series'!$A$2:$AD$50,'Export-TSbyCOL'!B34,2)</f>
        <v>W13</v>
      </c>
      <c r="E34">
        <f>INDEX('time-series'!$A$2:$AD$50,'Export-TSbyCOL'!B34,3)</f>
        <v>653116.93000000005</v>
      </c>
      <c r="F34">
        <f>INDEX('time-series'!$A$2:$AD$50,'Export-TSbyCOL'!B34,4)</f>
        <v>1525716.98</v>
      </c>
      <c r="G34" s="73">
        <f>INDEX('time-series'!$M$1:$AD$1,'Export-TSbyCOL'!A34)</f>
        <v>40858</v>
      </c>
      <c r="H34">
        <f>INDEX('time-series'!$A$2:$AD$50,'Export-TSbyCOL'!B34,A34+12)</f>
        <v>1.56</v>
      </c>
    </row>
    <row r="35" spans="1:8">
      <c r="A35">
        <f t="shared" si="1"/>
        <v>11</v>
      </c>
      <c r="B35">
        <f t="shared" si="0"/>
        <v>34</v>
      </c>
      <c r="C35" t="str">
        <f>INDEX('time-series'!$A$2:$AD$50,'Export-TSbyCOL'!B35,1)</f>
        <v>W02</v>
      </c>
      <c r="D35" t="str">
        <f>INDEX('time-series'!$A$2:$AD$50,'Export-TSbyCOL'!B35,2)</f>
        <v>W14inside</v>
      </c>
      <c r="E35">
        <f>INDEX('time-series'!$A$2:$AD$50,'Export-TSbyCOL'!B35,3)</f>
        <v>652851.73</v>
      </c>
      <c r="F35">
        <f>INDEX('time-series'!$A$2:$AD$50,'Export-TSbyCOL'!B35,4)</f>
        <v>1529549.37</v>
      </c>
      <c r="G35" s="73">
        <f>INDEX('time-series'!$M$1:$AD$1,'Export-TSbyCOL'!A35)</f>
        <v>40858</v>
      </c>
      <c r="H35">
        <f>INDEX('time-series'!$A$2:$AD$50,'Export-TSbyCOL'!B35,A35+12)</f>
        <v>2.34</v>
      </c>
    </row>
    <row r="36" spans="1:8">
      <c r="A36">
        <f t="shared" si="1"/>
        <v>11</v>
      </c>
      <c r="B36">
        <f t="shared" si="0"/>
        <v>35</v>
      </c>
      <c r="C36" t="str">
        <f>INDEX('time-series'!$A$2:$AD$50,'Export-TSbyCOL'!B36,1)</f>
        <v>W02</v>
      </c>
      <c r="D36" t="str">
        <f>INDEX('time-series'!$A$2:$AD$50,'Export-TSbyCOL'!B36,2)</f>
        <v>W14outside</v>
      </c>
      <c r="E36">
        <f>INDEX('time-series'!$A$2:$AD$50,'Export-TSbyCOL'!B36,3)</f>
        <v>661921.71</v>
      </c>
      <c r="F36">
        <f>INDEX('time-series'!$A$2:$AD$50,'Export-TSbyCOL'!B36,4)</f>
        <v>1515985.15</v>
      </c>
      <c r="G36" s="73">
        <f>INDEX('time-series'!$M$1:$AD$1,'Export-TSbyCOL'!A36)</f>
        <v>40858</v>
      </c>
      <c r="H36">
        <f>INDEX('time-series'!$A$2:$AD$50,'Export-TSbyCOL'!B36,A36+12)</f>
        <v>2.6799999999999997</v>
      </c>
    </row>
    <row r="37" spans="1:8">
      <c r="A37">
        <f t="shared" si="1"/>
        <v>11</v>
      </c>
      <c r="B37">
        <f t="shared" si="0"/>
        <v>36</v>
      </c>
      <c r="C37" t="str">
        <f>INDEX('time-series'!$A$2:$AD$50,'Export-TSbyCOL'!B37,1)</f>
        <v>W09</v>
      </c>
      <c r="D37" t="str">
        <f>INDEX('time-series'!$A$2:$AD$50,'Export-TSbyCOL'!B37,2)</f>
        <v>W15</v>
      </c>
      <c r="E37">
        <f>INDEX('time-series'!$A$2:$AD$50,'Export-TSbyCOL'!B37,3)</f>
        <v>664465.79</v>
      </c>
      <c r="F37">
        <f>INDEX('time-series'!$A$2:$AD$50,'Export-TSbyCOL'!B37,4)</f>
        <v>1512192.47</v>
      </c>
      <c r="G37" s="73">
        <f>INDEX('time-series'!$M$1:$AD$1,'Export-TSbyCOL'!A37)</f>
        <v>40858</v>
      </c>
      <c r="H37">
        <f>INDEX('time-series'!$A$2:$AD$50,'Export-TSbyCOL'!B37,A37+12)</f>
        <v>0.57999999999999996</v>
      </c>
    </row>
    <row r="38" spans="1:8">
      <c r="A38">
        <f t="shared" si="1"/>
        <v>11</v>
      </c>
      <c r="B38">
        <f t="shared" si="0"/>
        <v>37</v>
      </c>
      <c r="C38" t="str">
        <f>INDEX('time-series'!$A$2:$AD$50,'Export-TSbyCOL'!B38,1)</f>
        <v>W14</v>
      </c>
      <c r="D38" t="str">
        <f>INDEX('time-series'!$A$2:$AD$50,'Export-TSbyCOL'!B38,2)</f>
        <v>W16</v>
      </c>
      <c r="E38">
        <f>INDEX('time-series'!$A$2:$AD$50,'Export-TSbyCOL'!B38,3)</f>
        <v>662091.31999999995</v>
      </c>
      <c r="F38">
        <f>INDEX('time-series'!$A$2:$AD$50,'Export-TSbyCOL'!B38,4)</f>
        <v>1508037.15</v>
      </c>
      <c r="G38" s="73">
        <f>INDEX('time-series'!$M$1:$AD$1,'Export-TSbyCOL'!A38)</f>
        <v>40858</v>
      </c>
      <c r="H38">
        <f>INDEX('time-series'!$A$2:$AD$50,'Export-TSbyCOL'!B38,A38+12)</f>
        <v>0.4</v>
      </c>
    </row>
    <row r="39" spans="1:8">
      <c r="A39">
        <f t="shared" si="1"/>
        <v>11</v>
      </c>
      <c r="B39">
        <f t="shared" si="0"/>
        <v>38</v>
      </c>
      <c r="C39" t="str">
        <f>INDEX('time-series'!$A$2:$AD$50,'Export-TSbyCOL'!B39,1)</f>
        <v>W15</v>
      </c>
      <c r="D39" t="str">
        <f>INDEX('time-series'!$A$2:$AD$50,'Export-TSbyCOL'!B39,2)</f>
        <v>W17</v>
      </c>
      <c r="E39">
        <f>INDEX('time-series'!$A$2:$AD$50,'Export-TSbyCOL'!B39,3)</f>
        <v>661235.26</v>
      </c>
      <c r="F39">
        <f>INDEX('time-series'!$A$2:$AD$50,'Export-TSbyCOL'!B39,4)</f>
        <v>1519672.28</v>
      </c>
      <c r="G39" s="73">
        <f>INDEX('time-series'!$M$1:$AD$1,'Export-TSbyCOL'!A39)</f>
        <v>40858</v>
      </c>
      <c r="H39">
        <f>INDEX('time-series'!$A$2:$AD$50,'Export-TSbyCOL'!B39,A39+12)</f>
        <v>0.49</v>
      </c>
    </row>
    <row r="40" spans="1:8">
      <c r="A40">
        <f t="shared" si="1"/>
        <v>11</v>
      </c>
      <c r="B40">
        <f t="shared" si="0"/>
        <v>39</v>
      </c>
      <c r="C40" t="str">
        <f>INDEX('time-series'!$A$2:$AD$50,'Export-TSbyCOL'!B40,1)</f>
        <v>W16</v>
      </c>
      <c r="D40" t="str">
        <f>INDEX('time-series'!$A$2:$AD$50,'Export-TSbyCOL'!B40,2)</f>
        <v>W18</v>
      </c>
      <c r="E40">
        <f>INDEX('time-series'!$A$2:$AD$50,'Export-TSbyCOL'!B40,3)</f>
        <v>652150.77</v>
      </c>
      <c r="F40">
        <f>INDEX('time-series'!$A$2:$AD$50,'Export-TSbyCOL'!B40,4)</f>
        <v>1504929.29</v>
      </c>
      <c r="G40" s="73">
        <f>INDEX('time-series'!$M$1:$AD$1,'Export-TSbyCOL'!A40)</f>
        <v>40858</v>
      </c>
      <c r="H40">
        <f>INDEX('time-series'!$A$2:$AD$50,'Export-TSbyCOL'!B40,A40+12)</f>
        <v>0.8</v>
      </c>
    </row>
    <row r="41" spans="1:8">
      <c r="A41">
        <f t="shared" si="1"/>
        <v>11</v>
      </c>
      <c r="B41">
        <f t="shared" si="0"/>
        <v>40</v>
      </c>
      <c r="C41" t="str">
        <f>INDEX('time-series'!$A$2:$AD$50,'Export-TSbyCOL'!B41,1)</f>
        <v>W01</v>
      </c>
      <c r="D41" t="str">
        <f>INDEX('time-series'!$A$2:$AD$50,'Export-TSbyCOL'!B41,2)</f>
        <v>W1inside</v>
      </c>
      <c r="E41">
        <f>INDEX('time-series'!$A$2:$AD$50,'Export-TSbyCOL'!B41,3)</f>
        <v>643560.93999999994</v>
      </c>
      <c r="F41">
        <f>INDEX('time-series'!$A$2:$AD$50,'Export-TSbyCOL'!B41,4)</f>
        <v>1525778.98</v>
      </c>
      <c r="G41" s="73">
        <f>INDEX('time-series'!$M$1:$AD$1,'Export-TSbyCOL'!A41)</f>
        <v>40858</v>
      </c>
      <c r="H41">
        <f>INDEX('time-series'!$A$2:$AD$50,'Export-TSbyCOL'!B41,A41+12)</f>
        <v>2.4900000000000002</v>
      </c>
    </row>
    <row r="42" spans="1:8">
      <c r="A42">
        <f t="shared" si="1"/>
        <v>11</v>
      </c>
      <c r="B42">
        <f t="shared" si="0"/>
        <v>41</v>
      </c>
      <c r="C42" t="str">
        <f>INDEX('time-series'!$A$2:$AD$50,'Export-TSbyCOL'!B42,1)</f>
        <v>W01</v>
      </c>
      <c r="D42" t="str">
        <f>INDEX('time-series'!$A$2:$AD$50,'Export-TSbyCOL'!B42,2)</f>
        <v>W1outside</v>
      </c>
      <c r="E42">
        <f>INDEX('time-series'!$A$2:$AD$50,'Export-TSbyCOL'!B42,3)</f>
        <v>642351.31000000006</v>
      </c>
      <c r="F42">
        <f>INDEX('time-series'!$A$2:$AD$50,'Export-TSbyCOL'!B42,4)</f>
        <v>1529391.47</v>
      </c>
      <c r="G42" s="73">
        <f>INDEX('time-series'!$M$1:$AD$1,'Export-TSbyCOL'!A42)</f>
        <v>40858</v>
      </c>
      <c r="H42">
        <f>INDEX('time-series'!$A$2:$AD$50,'Export-TSbyCOL'!B42,A42+12)</f>
        <v>2.79</v>
      </c>
    </row>
    <row r="43" spans="1:8">
      <c r="A43">
        <f t="shared" si="1"/>
        <v>11</v>
      </c>
      <c r="B43">
        <f t="shared" si="0"/>
        <v>42</v>
      </c>
      <c r="C43" t="str">
        <f>INDEX('time-series'!$A$2:$AD$50,'Export-TSbyCOL'!B43,1)</f>
        <v>W23</v>
      </c>
      <c r="D43" t="str">
        <f>INDEX('time-series'!$A$2:$AD$50,'Export-TSbyCOL'!B43,2)</f>
        <v>W2</v>
      </c>
      <c r="E43">
        <f>INDEX('time-series'!$A$2:$AD$50,'Export-TSbyCOL'!B43,3)</f>
        <v>645833.16</v>
      </c>
      <c r="F43">
        <f>INDEX('time-series'!$A$2:$AD$50,'Export-TSbyCOL'!B43,4)</f>
        <v>1520599.99</v>
      </c>
      <c r="G43" s="73">
        <f>INDEX('time-series'!$M$1:$AD$1,'Export-TSbyCOL'!A43)</f>
        <v>40858</v>
      </c>
      <c r="H43">
        <f>INDEX('time-series'!$A$2:$AD$50,'Export-TSbyCOL'!B43,A43+12)</f>
        <v>1.875</v>
      </c>
    </row>
    <row r="44" spans="1:8">
      <c r="A44">
        <f t="shared" si="1"/>
        <v>11</v>
      </c>
      <c r="B44">
        <f t="shared" si="0"/>
        <v>43</v>
      </c>
      <c r="C44" t="str">
        <f>INDEX('time-series'!$A$2:$AD$50,'Export-TSbyCOL'!B44,1)</f>
        <v>W08</v>
      </c>
      <c r="D44" t="str">
        <f>INDEX('time-series'!$A$2:$AD$50,'Export-TSbyCOL'!B44,2)</f>
        <v>W3</v>
      </c>
      <c r="E44">
        <f>INDEX('time-series'!$A$2:$AD$50,'Export-TSbyCOL'!B44,3)</f>
        <v>653973.03</v>
      </c>
      <c r="F44">
        <f>INDEX('time-series'!$A$2:$AD$50,'Export-TSbyCOL'!B44,4)</f>
        <v>1515642.52</v>
      </c>
      <c r="G44" s="73">
        <f>INDEX('time-series'!$M$1:$AD$1,'Export-TSbyCOL'!A44)</f>
        <v>40858</v>
      </c>
      <c r="H44">
        <f>INDEX('time-series'!$A$2:$AD$50,'Export-TSbyCOL'!B44,A44+12)</f>
        <v>1.1200000000000001</v>
      </c>
    </row>
    <row r="45" spans="1:8">
      <c r="A45">
        <f t="shared" si="1"/>
        <v>11</v>
      </c>
      <c r="B45">
        <f t="shared" si="0"/>
        <v>44</v>
      </c>
      <c r="C45" t="str">
        <f>INDEX('time-series'!$A$2:$AD$50,'Export-TSbyCOL'!B45,1)</f>
        <v>W12</v>
      </c>
      <c r="D45" t="str">
        <f>INDEX('time-series'!$A$2:$AD$50,'Export-TSbyCOL'!B45,2)</f>
        <v>W4</v>
      </c>
      <c r="E45">
        <f>INDEX('time-series'!$A$2:$AD$50,'Export-TSbyCOL'!B45,3)</f>
        <v>649159.31999999995</v>
      </c>
      <c r="F45">
        <f>INDEX('time-series'!$A$2:$AD$50,'Export-TSbyCOL'!B45,4)</f>
        <v>1513890.33</v>
      </c>
      <c r="G45" s="73">
        <f>INDEX('time-series'!$M$1:$AD$1,'Export-TSbyCOL'!A45)</f>
        <v>40858</v>
      </c>
      <c r="H45">
        <f>INDEX('time-series'!$A$2:$AD$50,'Export-TSbyCOL'!B45,A45+12)</f>
        <v>1.25</v>
      </c>
    </row>
    <row r="46" spans="1:8">
      <c r="A46">
        <f t="shared" si="1"/>
        <v>11</v>
      </c>
      <c r="B46">
        <f t="shared" si="0"/>
        <v>45</v>
      </c>
      <c r="C46" t="str">
        <f>INDEX('time-series'!$A$2:$AD$50,'Export-TSbyCOL'!B46,1)</f>
        <v>W24</v>
      </c>
      <c r="D46" t="str">
        <f>INDEX('time-series'!$A$2:$AD$50,'Export-TSbyCOL'!B46,2)</f>
        <v>W5</v>
      </c>
      <c r="E46">
        <f>INDEX('time-series'!$A$2:$AD$50,'Export-TSbyCOL'!B46,3)</f>
        <v>644256.9</v>
      </c>
      <c r="F46">
        <f>INDEX('time-series'!$A$2:$AD$50,'Export-TSbyCOL'!B46,4)</f>
        <v>1512206.37</v>
      </c>
      <c r="G46" s="73">
        <f>INDEX('time-series'!$M$1:$AD$1,'Export-TSbyCOL'!A46)</f>
        <v>40858</v>
      </c>
      <c r="H46">
        <f>INDEX('time-series'!$A$2:$AD$50,'Export-TSbyCOL'!B46,A46+12)</f>
        <v>1.43</v>
      </c>
    </row>
    <row r="47" spans="1:8">
      <c r="A47">
        <f t="shared" si="1"/>
        <v>11</v>
      </c>
      <c r="B47">
        <f t="shared" si="0"/>
        <v>46</v>
      </c>
      <c r="C47" t="str">
        <f>INDEX('time-series'!$A$2:$AD$50,'Export-TSbyCOL'!B47,1)</f>
        <v>W05</v>
      </c>
      <c r="D47" t="str">
        <f>INDEX('time-series'!$A$2:$AD$50,'Export-TSbyCOL'!B47,2)</f>
        <v>W6</v>
      </c>
      <c r="E47">
        <f>INDEX('time-series'!$A$2:$AD$50,'Export-TSbyCOL'!B47,3)</f>
        <v>653891.16</v>
      </c>
      <c r="F47">
        <f>INDEX('time-series'!$A$2:$AD$50,'Export-TSbyCOL'!B47,4)</f>
        <v>1519501.64</v>
      </c>
      <c r="G47" s="73">
        <f>INDEX('time-series'!$M$1:$AD$1,'Export-TSbyCOL'!A47)</f>
        <v>40858</v>
      </c>
      <c r="H47">
        <f>INDEX('time-series'!$A$2:$AD$50,'Export-TSbyCOL'!B47,A47+12)</f>
        <v>1.17</v>
      </c>
    </row>
    <row r="48" spans="1:8">
      <c r="A48">
        <f t="shared" si="1"/>
        <v>11</v>
      </c>
      <c r="B48">
        <f t="shared" si="0"/>
        <v>47</v>
      </c>
      <c r="C48" t="str">
        <f>INDEX('time-series'!$A$2:$AD$50,'Export-TSbyCOL'!B48,1)</f>
        <v>W18</v>
      </c>
      <c r="D48" t="str">
        <f>INDEX('time-series'!$A$2:$AD$50,'Export-TSbyCOL'!B48,2)</f>
        <v>W7</v>
      </c>
      <c r="E48">
        <f>INDEX('time-series'!$A$2:$AD$50,'Export-TSbyCOL'!B48,3)</f>
        <v>654175.62</v>
      </c>
      <c r="F48">
        <f>INDEX('time-series'!$A$2:$AD$50,'Export-TSbyCOL'!B48,4)</f>
        <v>1501198.81</v>
      </c>
      <c r="G48" s="73">
        <f>INDEX('time-series'!$M$1:$AD$1,'Export-TSbyCOL'!A48)</f>
        <v>40858</v>
      </c>
      <c r="H48">
        <f>INDEX('time-series'!$A$2:$AD$50,'Export-TSbyCOL'!B48,A48+12)</f>
        <v>1</v>
      </c>
    </row>
    <row r="49" spans="1:8">
      <c r="A49">
        <f t="shared" si="1"/>
        <v>11</v>
      </c>
      <c r="B49">
        <f t="shared" si="0"/>
        <v>48</v>
      </c>
      <c r="C49" t="str">
        <f>INDEX('time-series'!$A$2:$AD$50,'Export-TSbyCOL'!B49,1)</f>
        <v>W17</v>
      </c>
      <c r="D49" t="str">
        <f>INDEX('time-series'!$A$2:$AD$50,'Export-TSbyCOL'!B49,2)</f>
        <v>W8</v>
      </c>
      <c r="E49">
        <f>INDEX('time-series'!$A$2:$AD$50,'Export-TSbyCOL'!B49,3)</f>
        <v>650434.1</v>
      </c>
      <c r="F49">
        <f>INDEX('time-series'!$A$2:$AD$50,'Export-TSbyCOL'!B49,4)</f>
        <v>1504752.75</v>
      </c>
      <c r="G49" s="73">
        <f>INDEX('time-series'!$M$1:$AD$1,'Export-TSbyCOL'!A49)</f>
        <v>40858</v>
      </c>
      <c r="H49">
        <f>INDEX('time-series'!$A$2:$AD$50,'Export-TSbyCOL'!B49,A49+12)</f>
        <v>0.62</v>
      </c>
    </row>
    <row r="50" spans="1:8">
      <c r="A50">
        <f t="shared" si="1"/>
        <v>11</v>
      </c>
      <c r="B50">
        <f t="shared" si="0"/>
        <v>49</v>
      </c>
      <c r="C50" t="str">
        <f>INDEX('time-series'!$A$2:$AD$50,'Export-TSbyCOL'!B50,1)</f>
        <v>W22</v>
      </c>
      <c r="D50" t="str">
        <f>INDEX('time-series'!$A$2:$AD$50,'Export-TSbyCOL'!B50,2)</f>
        <v>W9</v>
      </c>
      <c r="E50">
        <f>INDEX('time-series'!$A$2:$AD$50,'Export-TSbyCOL'!B50,3)</f>
        <v>658423.97</v>
      </c>
      <c r="F50">
        <f>INDEX('time-series'!$A$2:$AD$50,'Export-TSbyCOL'!B50,4)</f>
        <v>1519726.78</v>
      </c>
      <c r="G50" s="73">
        <f>INDEX('time-series'!$M$1:$AD$1,'Export-TSbyCOL'!A50)</f>
        <v>40858</v>
      </c>
      <c r="H50">
        <f>INDEX('time-series'!$A$2:$AD$50,'Export-TSbyCOL'!B50,A50+12)</f>
        <v>1.71</v>
      </c>
    </row>
    <row r="51" spans="1:8">
      <c r="A51">
        <f>IF(C50="W22",A50+1,A50)</f>
        <v>12</v>
      </c>
      <c r="B51">
        <f>IF(C50="W22",1,B50+1)</f>
        <v>1</v>
      </c>
      <c r="C51" t="str">
        <f>INDEX('time-series'!$A$2:$AD$50,'Export-TSbyCOL'!B51,1)</f>
        <v>E03</v>
      </c>
      <c r="D51" t="str">
        <f>INDEX('time-series'!$A$2:$AD$50,'Export-TSbyCOL'!B51,2)</f>
        <v>E1</v>
      </c>
      <c r="E51">
        <f>INDEX('time-series'!$A$2:$AD$50,'Export-TSbyCOL'!B51,3)</f>
        <v>687636.15</v>
      </c>
      <c r="F51">
        <f>INDEX('time-series'!$A$2:$AD$50,'Export-TSbyCOL'!B51,4)</f>
        <v>1533223.8</v>
      </c>
      <c r="G51" s="73">
        <f>INDEX('time-series'!$M$1:$AD$1,'Export-TSbyCOL'!A51)</f>
        <v>40859</v>
      </c>
      <c r="H51">
        <f>INDEX('time-series'!$A$2:$AD$50,'Export-TSbyCOL'!B51,A51+12)</f>
        <v>2.0099999999999998</v>
      </c>
    </row>
    <row r="52" spans="1:8">
      <c r="A52">
        <f t="shared" ref="A52:A115" si="2">IF(C51="W22",A51+1,A51)</f>
        <v>12</v>
      </c>
      <c r="B52">
        <f t="shared" ref="B52:B115" si="3">IF(C51="W22",1,B51+1)</f>
        <v>2</v>
      </c>
      <c r="C52" t="str">
        <f>INDEX('time-series'!$A$2:$AD$50,'Export-TSbyCOL'!B52,1)</f>
        <v>E19</v>
      </c>
      <c r="D52" t="str">
        <f>INDEX('time-series'!$A$2:$AD$50,'Export-TSbyCOL'!B52,2)</f>
        <v>E10</v>
      </c>
      <c r="E52">
        <f>INDEX('time-series'!$A$2:$AD$50,'Export-TSbyCOL'!B52,3)</f>
        <v>672695.38</v>
      </c>
      <c r="F52">
        <f>INDEX('time-series'!$A$2:$AD$50,'Export-TSbyCOL'!B52,4)</f>
        <v>1519614.21</v>
      </c>
      <c r="G52" s="73">
        <f>INDEX('time-series'!$M$1:$AD$1,'Export-TSbyCOL'!A52)</f>
        <v>40859</v>
      </c>
      <c r="H52">
        <f>INDEX('time-series'!$A$2:$AD$50,'Export-TSbyCOL'!B52,A52+12)</f>
        <v>-0.05</v>
      </c>
    </row>
    <row r="53" spans="1:8">
      <c r="A53">
        <f t="shared" si="2"/>
        <v>12</v>
      </c>
      <c r="B53">
        <f t="shared" si="3"/>
        <v>3</v>
      </c>
      <c r="C53" t="str">
        <f>INDEX('time-series'!$A$2:$AD$50,'Export-TSbyCOL'!B53,1)</f>
        <v>E22</v>
      </c>
      <c r="D53" t="str">
        <f>INDEX('time-series'!$A$2:$AD$50,'Export-TSbyCOL'!B53,2)</f>
        <v>E11</v>
      </c>
      <c r="E53">
        <f>INDEX('time-series'!$A$2:$AD$50,'Export-TSbyCOL'!B53,3)</f>
        <v>682471.21</v>
      </c>
      <c r="F53">
        <f>INDEX('time-series'!$A$2:$AD$50,'Export-TSbyCOL'!B53,4)</f>
        <v>1517904.06</v>
      </c>
      <c r="G53" s="73">
        <f>INDEX('time-series'!$M$1:$AD$1,'Export-TSbyCOL'!A53)</f>
        <v>40859</v>
      </c>
      <c r="H53">
        <f>INDEX('time-series'!$A$2:$AD$50,'Export-TSbyCOL'!B53,A53+12)</f>
        <v>0.43</v>
      </c>
    </row>
    <row r="54" spans="1:8">
      <c r="A54">
        <f t="shared" si="2"/>
        <v>12</v>
      </c>
      <c r="B54">
        <f t="shared" si="3"/>
        <v>4</v>
      </c>
      <c r="C54" t="str">
        <f>INDEX('time-series'!$A$2:$AD$50,'Export-TSbyCOL'!B54,1)</f>
        <v>E24</v>
      </c>
      <c r="D54" t="str">
        <f>INDEX('time-series'!$A$2:$AD$50,'Export-TSbyCOL'!B54,2)</f>
        <v>E12</v>
      </c>
      <c r="E54">
        <f>INDEX('time-series'!$A$2:$AD$50,'Export-TSbyCOL'!B54,3)</f>
        <v>678077.45</v>
      </c>
      <c r="F54">
        <f>INDEX('time-series'!$A$2:$AD$50,'Export-TSbyCOL'!B54,4)</f>
        <v>1516719.23</v>
      </c>
      <c r="G54" s="73">
        <f>INDEX('time-series'!$M$1:$AD$1,'Export-TSbyCOL'!A54)</f>
        <v>40859</v>
      </c>
      <c r="H54">
        <f>INDEX('time-series'!$A$2:$AD$50,'Export-TSbyCOL'!B54,A54+12)</f>
        <v>0.27</v>
      </c>
    </row>
    <row r="55" spans="1:8">
      <c r="A55">
        <f t="shared" si="2"/>
        <v>12</v>
      </c>
      <c r="B55">
        <f t="shared" si="3"/>
        <v>5</v>
      </c>
      <c r="C55" t="str">
        <f>INDEX('time-series'!$A$2:$AD$50,'Export-TSbyCOL'!B55,1)</f>
        <v>E26</v>
      </c>
      <c r="D55" t="str">
        <f>INDEX('time-series'!$A$2:$AD$50,'Export-TSbyCOL'!B55,2)</f>
        <v>E13</v>
      </c>
      <c r="E55">
        <f>INDEX('time-series'!$A$2:$AD$50,'Export-TSbyCOL'!B55,3)</f>
        <v>672842.67</v>
      </c>
      <c r="F55">
        <f>INDEX('time-series'!$A$2:$AD$50,'Export-TSbyCOL'!B55,4)</f>
        <v>1516297.8</v>
      </c>
      <c r="G55" s="73">
        <f>INDEX('time-series'!$M$1:$AD$1,'Export-TSbyCOL'!A55)</f>
        <v>40859</v>
      </c>
      <c r="H55">
        <f>INDEX('time-series'!$A$2:$AD$50,'Export-TSbyCOL'!B55,A55+12)</f>
        <v>-0.16</v>
      </c>
    </row>
    <row r="56" spans="1:8">
      <c r="A56">
        <f t="shared" si="2"/>
        <v>12</v>
      </c>
      <c r="B56">
        <f t="shared" si="3"/>
        <v>6</v>
      </c>
      <c r="C56" t="str">
        <f>INDEX('time-series'!$A$2:$AD$50,'Export-TSbyCOL'!B56,1)</f>
        <v>E09</v>
      </c>
      <c r="D56" t="str">
        <f>INDEX('time-series'!$A$2:$AD$50,'Export-TSbyCOL'!B56,2)</f>
        <v>E14</v>
      </c>
      <c r="E56">
        <f>INDEX('time-series'!$A$2:$AD$50,'Export-TSbyCOL'!B56,3)</f>
        <v>691300.7</v>
      </c>
      <c r="F56">
        <f>INDEX('time-series'!$A$2:$AD$50,'Export-TSbyCOL'!B56,4)</f>
        <v>1526366.94</v>
      </c>
      <c r="G56" s="73">
        <f>INDEX('time-series'!$M$1:$AD$1,'Export-TSbyCOL'!A56)</f>
        <v>40859</v>
      </c>
      <c r="H56">
        <f>INDEX('time-series'!$A$2:$AD$50,'Export-TSbyCOL'!B56,A56+12)</f>
        <v>1.45</v>
      </c>
    </row>
    <row r="57" spans="1:8">
      <c r="A57">
        <f t="shared" si="2"/>
        <v>12</v>
      </c>
      <c r="B57">
        <f t="shared" si="3"/>
        <v>7</v>
      </c>
      <c r="C57" t="str">
        <f>INDEX('time-series'!$A$2:$AD$50,'Export-TSbyCOL'!B57,1)</f>
        <v>E33</v>
      </c>
      <c r="D57" t="str">
        <f>INDEX('time-series'!$A$2:$AD$50,'Export-TSbyCOL'!B57,2)</f>
        <v>E15</v>
      </c>
      <c r="E57">
        <f>INDEX('time-series'!$A$2:$AD$50,'Export-TSbyCOL'!B57,3)</f>
        <v>672225.21</v>
      </c>
      <c r="F57">
        <f>INDEX('time-series'!$A$2:$AD$50,'Export-TSbyCOL'!B57,4)</f>
        <v>1509648.39</v>
      </c>
      <c r="G57" s="73">
        <f>INDEX('time-series'!$M$1:$AD$1,'Export-TSbyCOL'!A57)</f>
        <v>40859</v>
      </c>
      <c r="H57">
        <f>INDEX('time-series'!$A$2:$AD$50,'Export-TSbyCOL'!B57,A57+12)</f>
        <v>-0.93</v>
      </c>
    </row>
    <row r="58" spans="1:8">
      <c r="A58">
        <f t="shared" si="2"/>
        <v>12</v>
      </c>
      <c r="B58">
        <f t="shared" si="3"/>
        <v>8</v>
      </c>
      <c r="C58" t="str">
        <f>INDEX('time-series'!$A$2:$AD$50,'Export-TSbyCOL'!B58,1)</f>
        <v>E31</v>
      </c>
      <c r="D58" t="str">
        <f>INDEX('time-series'!$A$2:$AD$50,'Export-TSbyCOL'!B58,2)</f>
        <v>E16</v>
      </c>
      <c r="E58">
        <f>INDEX('time-series'!$A$2:$AD$50,'Export-TSbyCOL'!B58,3)</f>
        <v>671631.59</v>
      </c>
      <c r="F58">
        <f>INDEX('time-series'!$A$2:$AD$50,'Export-TSbyCOL'!B58,4)</f>
        <v>1512362.07</v>
      </c>
      <c r="G58" s="73">
        <f>INDEX('time-series'!$M$1:$AD$1,'Export-TSbyCOL'!A58)</f>
        <v>40859</v>
      </c>
      <c r="H58">
        <f>INDEX('time-series'!$A$2:$AD$50,'Export-TSbyCOL'!B58,A58+12)</f>
        <v>-0.15</v>
      </c>
    </row>
    <row r="59" spans="1:8">
      <c r="A59">
        <f t="shared" si="2"/>
        <v>12</v>
      </c>
      <c r="B59">
        <f t="shared" si="3"/>
        <v>9</v>
      </c>
      <c r="C59" t="str">
        <f>INDEX('time-series'!$A$2:$AD$50,'Export-TSbyCOL'!B59,1)</f>
        <v>E49</v>
      </c>
      <c r="D59" t="str">
        <f>INDEX('time-series'!$A$2:$AD$50,'Export-TSbyCOL'!B59,2)</f>
        <v>E17</v>
      </c>
      <c r="E59">
        <f>INDEX('time-series'!$A$2:$AD$50,'Export-TSbyCOL'!B59,3)</f>
        <v>698225.4</v>
      </c>
      <c r="F59">
        <f>INDEX('time-series'!$A$2:$AD$50,'Export-TSbyCOL'!B59,4)</f>
        <v>1516340.66</v>
      </c>
      <c r="G59" s="73">
        <f>INDEX('time-series'!$M$1:$AD$1,'Export-TSbyCOL'!A59)</f>
        <v>40859</v>
      </c>
      <c r="H59">
        <f>INDEX('time-series'!$A$2:$AD$50,'Export-TSbyCOL'!B59,A59+12)</f>
        <v>0.61</v>
      </c>
    </row>
    <row r="60" spans="1:8">
      <c r="A60">
        <f t="shared" si="2"/>
        <v>12</v>
      </c>
      <c r="B60">
        <f t="shared" si="3"/>
        <v>10</v>
      </c>
      <c r="C60" t="str">
        <f>INDEX('time-series'!$A$2:$AD$50,'Export-TSbyCOL'!B60,1)</f>
        <v>E50</v>
      </c>
      <c r="D60" t="str">
        <f>INDEX('time-series'!$A$2:$AD$50,'Export-TSbyCOL'!B60,2)</f>
        <v>E18</v>
      </c>
      <c r="E60">
        <f>INDEX('time-series'!$A$2:$AD$50,'Export-TSbyCOL'!B60,3)</f>
        <v>679899.14</v>
      </c>
      <c r="F60">
        <f>INDEX('time-series'!$A$2:$AD$50,'Export-TSbyCOL'!B60,4)</f>
        <v>1512404.09</v>
      </c>
      <c r="G60" s="73">
        <f>INDEX('time-series'!$M$1:$AD$1,'Export-TSbyCOL'!A60)</f>
        <v>40859</v>
      </c>
      <c r="H60">
        <f>INDEX('time-series'!$A$2:$AD$50,'Export-TSbyCOL'!B60,A60+12)</f>
        <v>0.19</v>
      </c>
    </row>
    <row r="61" spans="1:8">
      <c r="A61">
        <f t="shared" si="2"/>
        <v>12</v>
      </c>
      <c r="B61">
        <f t="shared" si="3"/>
        <v>11</v>
      </c>
      <c r="C61" t="str">
        <f>INDEX('time-series'!$A$2:$AD$50,'Export-TSbyCOL'!B61,1)</f>
        <v>E48</v>
      </c>
      <c r="D61" t="str">
        <f>INDEX('time-series'!$A$2:$AD$50,'Export-TSbyCOL'!B61,2)</f>
        <v>E19</v>
      </c>
      <c r="E61">
        <f>INDEX('time-series'!$A$2:$AD$50,'Export-TSbyCOL'!B61,3)</f>
        <v>693835.41</v>
      </c>
      <c r="F61">
        <f>INDEX('time-series'!$A$2:$AD$50,'Export-TSbyCOL'!B61,4)</f>
        <v>1518189.15</v>
      </c>
      <c r="G61" s="73">
        <f>INDEX('time-series'!$M$1:$AD$1,'Export-TSbyCOL'!A61)</f>
        <v>40859</v>
      </c>
      <c r="H61">
        <f>INDEX('time-series'!$A$2:$AD$50,'Export-TSbyCOL'!B61,A61+12)</f>
        <v>0.71</v>
      </c>
    </row>
    <row r="62" spans="1:8">
      <c r="A62">
        <f t="shared" si="2"/>
        <v>12</v>
      </c>
      <c r="B62">
        <f t="shared" si="3"/>
        <v>12</v>
      </c>
      <c r="C62" t="str">
        <f>INDEX('time-series'!$A$2:$AD$50,'Export-TSbyCOL'!B62,1)</f>
        <v>E11</v>
      </c>
      <c r="D62" t="str">
        <f>INDEX('time-series'!$A$2:$AD$50,'Export-TSbyCOL'!B62,2)</f>
        <v>E2</v>
      </c>
      <c r="E62">
        <f>INDEX('time-series'!$A$2:$AD$50,'Export-TSbyCOL'!B62,3)</f>
        <v>684210.94</v>
      </c>
      <c r="F62">
        <f>INDEX('time-series'!$A$2:$AD$50,'Export-TSbyCOL'!B62,4)</f>
        <v>1525903.94</v>
      </c>
      <c r="G62" s="73">
        <f>INDEX('time-series'!$M$1:$AD$1,'Export-TSbyCOL'!A62)</f>
        <v>40859</v>
      </c>
      <c r="H62">
        <f>INDEX('time-series'!$A$2:$AD$50,'Export-TSbyCOL'!B62,A62+12)</f>
        <v>1.04</v>
      </c>
    </row>
    <row r="63" spans="1:8">
      <c r="A63">
        <f t="shared" si="2"/>
        <v>12</v>
      </c>
      <c r="B63">
        <f t="shared" si="3"/>
        <v>13</v>
      </c>
      <c r="C63" t="str">
        <f>INDEX('time-series'!$A$2:$AD$50,'Export-TSbyCOL'!B63,1)</f>
        <v>E47</v>
      </c>
      <c r="D63" t="str">
        <f>INDEX('time-series'!$A$2:$AD$50,'Export-TSbyCOL'!B63,2)</f>
        <v>E20</v>
      </c>
      <c r="E63">
        <f>INDEX('time-series'!$A$2:$AD$50,'Export-TSbyCOL'!B63,3)</f>
        <v>698683.41</v>
      </c>
      <c r="F63">
        <f>INDEX('time-series'!$A$2:$AD$50,'Export-TSbyCOL'!B63,4)</f>
        <v>1526216.17</v>
      </c>
      <c r="G63" s="73">
        <f>INDEX('time-series'!$M$1:$AD$1,'Export-TSbyCOL'!A63)</f>
        <v>40859</v>
      </c>
      <c r="H63">
        <f>INDEX('time-series'!$A$2:$AD$50,'Export-TSbyCOL'!B63,A63+12)</f>
        <v>1.28</v>
      </c>
    </row>
    <row r="64" spans="1:8">
      <c r="A64">
        <f t="shared" si="2"/>
        <v>12</v>
      </c>
      <c r="B64">
        <f t="shared" si="3"/>
        <v>14</v>
      </c>
      <c r="C64" t="str">
        <f>INDEX('time-series'!$A$2:$AD$50,'Export-TSbyCOL'!B64,1)</f>
        <v>E07</v>
      </c>
      <c r="D64" t="str">
        <f>INDEX('time-series'!$A$2:$AD$50,'Export-TSbyCOL'!B64,2)</f>
        <v>E3</v>
      </c>
      <c r="E64">
        <f>INDEX('time-series'!$A$2:$AD$50,'Export-TSbyCOL'!B64,3)</f>
        <v>689424.91</v>
      </c>
      <c r="F64">
        <f>INDEX('time-series'!$A$2:$AD$50,'Export-TSbyCOL'!B64,4)</f>
        <v>1528913.37</v>
      </c>
      <c r="G64" s="73">
        <f>INDEX('time-series'!$M$1:$AD$1,'Export-TSbyCOL'!A64)</f>
        <v>40859</v>
      </c>
      <c r="H64">
        <f>INDEX('time-series'!$A$2:$AD$50,'Export-TSbyCOL'!B64,A64+12)</f>
        <v>1.63</v>
      </c>
    </row>
    <row r="65" spans="1:8">
      <c r="A65">
        <f t="shared" si="2"/>
        <v>12</v>
      </c>
      <c r="B65">
        <f t="shared" si="3"/>
        <v>15</v>
      </c>
      <c r="C65" t="str">
        <f>INDEX('time-series'!$A$2:$AD$50,'Export-TSbyCOL'!B65,1)</f>
        <v>E34</v>
      </c>
      <c r="D65" t="str">
        <f>INDEX('time-series'!$A$2:$AD$50,'Export-TSbyCOL'!B65,2)</f>
        <v>E4</v>
      </c>
      <c r="E65">
        <f>INDEX('time-series'!$A$2:$AD$50,'Export-TSbyCOL'!B65,3)</f>
        <v>701405.22</v>
      </c>
      <c r="F65">
        <f>INDEX('time-series'!$A$2:$AD$50,'Export-TSbyCOL'!B65,4)</f>
        <v>1533302.92</v>
      </c>
      <c r="G65" s="73">
        <f>INDEX('time-series'!$M$1:$AD$1,'Export-TSbyCOL'!A65)</f>
        <v>40859</v>
      </c>
      <c r="H65">
        <f>INDEX('time-series'!$A$2:$AD$50,'Export-TSbyCOL'!B65,A65+12)</f>
        <v>1.82</v>
      </c>
    </row>
    <row r="66" spans="1:8">
      <c r="A66">
        <f t="shared" si="2"/>
        <v>12</v>
      </c>
      <c r="B66">
        <f t="shared" si="3"/>
        <v>16</v>
      </c>
      <c r="C66" t="str">
        <f>INDEX('time-series'!$A$2:$AD$50,'Export-TSbyCOL'!B66,1)</f>
        <v>E43</v>
      </c>
      <c r="D66" t="str">
        <f>INDEX('time-series'!$A$2:$AD$50,'Export-TSbyCOL'!B66,2)</f>
        <v>E5</v>
      </c>
      <c r="E66">
        <f>INDEX('time-series'!$A$2:$AD$50,'Export-TSbyCOL'!B66,3)</f>
        <v>701545.95</v>
      </c>
      <c r="F66">
        <f>INDEX('time-series'!$A$2:$AD$50,'Export-TSbyCOL'!B66,4)</f>
        <v>1534750.77</v>
      </c>
      <c r="G66" s="73">
        <f>INDEX('time-series'!$M$1:$AD$1,'Export-TSbyCOL'!A66)</f>
        <v>40859</v>
      </c>
      <c r="H66">
        <f>INDEX('time-series'!$A$2:$AD$50,'Export-TSbyCOL'!B66,A66+12)</f>
        <v>1.64</v>
      </c>
    </row>
    <row r="67" spans="1:8">
      <c r="A67">
        <f t="shared" si="2"/>
        <v>12</v>
      </c>
      <c r="B67">
        <f t="shared" si="3"/>
        <v>17</v>
      </c>
      <c r="C67" t="str">
        <f>INDEX('time-series'!$A$2:$AD$50,'Export-TSbyCOL'!B67,1)</f>
        <v>E21</v>
      </c>
      <c r="D67" t="str">
        <f>INDEX('time-series'!$A$2:$AD$50,'Export-TSbyCOL'!B67,2)</f>
        <v>E6</v>
      </c>
      <c r="E67">
        <f>INDEX('time-series'!$A$2:$AD$50,'Export-TSbyCOL'!B67,3)</f>
        <v>689389.69</v>
      </c>
      <c r="F67">
        <f>INDEX('time-series'!$A$2:$AD$50,'Export-TSbyCOL'!B67,4)</f>
        <v>1517970.64</v>
      </c>
      <c r="G67" s="73">
        <f>INDEX('time-series'!$M$1:$AD$1,'Export-TSbyCOL'!A67)</f>
        <v>40859</v>
      </c>
      <c r="H67">
        <f>INDEX('time-series'!$A$2:$AD$50,'Export-TSbyCOL'!B67,A67+12)</f>
        <v>0.7</v>
      </c>
    </row>
    <row r="68" spans="1:8">
      <c r="A68">
        <f t="shared" si="2"/>
        <v>12</v>
      </c>
      <c r="B68">
        <f t="shared" si="3"/>
        <v>18</v>
      </c>
      <c r="C68" t="str">
        <f>INDEX('time-series'!$A$2:$AD$50,'Export-TSbyCOL'!B68,1)</f>
        <v>E32</v>
      </c>
      <c r="D68" t="str">
        <f>INDEX('time-series'!$A$2:$AD$50,'Export-TSbyCOL'!B68,2)</f>
        <v>E7</v>
      </c>
      <c r="E68">
        <f>INDEX('time-series'!$A$2:$AD$50,'Export-TSbyCOL'!B68,3)</f>
        <v>677602.26</v>
      </c>
      <c r="F68">
        <f>INDEX('time-series'!$A$2:$AD$50,'Export-TSbyCOL'!B68,4)</f>
        <v>1510896.73</v>
      </c>
      <c r="G68" s="73">
        <f>INDEX('time-series'!$M$1:$AD$1,'Export-TSbyCOL'!A68)</f>
        <v>40859</v>
      </c>
      <c r="H68">
        <f>INDEX('time-series'!$A$2:$AD$50,'Export-TSbyCOL'!B68,A68+12)</f>
        <v>-1.28</v>
      </c>
    </row>
    <row r="69" spans="1:8">
      <c r="A69">
        <f t="shared" si="2"/>
        <v>12</v>
      </c>
      <c r="B69">
        <f t="shared" si="3"/>
        <v>19</v>
      </c>
      <c r="C69" t="str">
        <f>INDEX('time-series'!$A$2:$AD$50,'Export-TSbyCOL'!B69,1)</f>
        <v>E45</v>
      </c>
      <c r="D69" t="str">
        <f>INDEX('time-series'!$A$2:$AD$50,'Export-TSbyCOL'!B69,2)</f>
        <v>E8</v>
      </c>
      <c r="E69">
        <f>INDEX('time-series'!$A$2:$AD$50,'Export-TSbyCOL'!B69,3)</f>
        <v>710349.09</v>
      </c>
      <c r="F69">
        <f>INDEX('time-series'!$A$2:$AD$50,'Export-TSbyCOL'!B69,4)</f>
        <v>1527944.08</v>
      </c>
      <c r="G69" s="73">
        <f>INDEX('time-series'!$M$1:$AD$1,'Export-TSbyCOL'!A69)</f>
        <v>40859</v>
      </c>
      <c r="H69">
        <f>INDEX('time-series'!$A$2:$AD$50,'Export-TSbyCOL'!B69,A69+12)</f>
        <v>0</v>
      </c>
    </row>
    <row r="70" spans="1:8">
      <c r="A70">
        <f t="shared" si="2"/>
        <v>12</v>
      </c>
      <c r="B70">
        <f t="shared" si="3"/>
        <v>20</v>
      </c>
      <c r="C70" t="str">
        <f>INDEX('time-series'!$A$2:$AD$50,'Export-TSbyCOL'!B70,1)</f>
        <v>E06</v>
      </c>
      <c r="D70" t="str">
        <f>INDEX('time-series'!$A$2:$AD$50,'Export-TSbyCOL'!B70,2)</f>
        <v>E9</v>
      </c>
      <c r="E70">
        <f>INDEX('time-series'!$A$2:$AD$50,'Export-TSbyCOL'!B70,3)</f>
        <v>680365.4</v>
      </c>
      <c r="F70">
        <f>INDEX('time-series'!$A$2:$AD$50,'Export-TSbyCOL'!B70,4)</f>
        <v>1530572.79</v>
      </c>
      <c r="G70" s="73">
        <f>INDEX('time-series'!$M$1:$AD$1,'Export-TSbyCOL'!A70)</f>
        <v>40859</v>
      </c>
      <c r="H70">
        <f>INDEX('time-series'!$A$2:$AD$50,'Export-TSbyCOL'!B70,A70+12)</f>
        <v>1.68</v>
      </c>
    </row>
    <row r="71" spans="1:8">
      <c r="A71">
        <f t="shared" si="2"/>
        <v>12</v>
      </c>
      <c r="B71">
        <f t="shared" si="3"/>
        <v>21</v>
      </c>
      <c r="C71" t="str">
        <f>INDEX('time-series'!$A$2:$AD$50,'Export-TSbyCOL'!B71,1)</f>
        <v>E04</v>
      </c>
      <c r="D71" t="str">
        <f>INDEX('time-series'!$A$2:$AD$50,'Export-TSbyCOL'!B71,2)</f>
        <v>N1</v>
      </c>
      <c r="E71">
        <f>INDEX('time-series'!$A$2:$AD$50,'Export-TSbyCOL'!B71,3)</f>
        <v>672126.01</v>
      </c>
      <c r="F71">
        <f>INDEX('time-series'!$A$2:$AD$50,'Export-TSbyCOL'!B71,4)</f>
        <v>1532403.78</v>
      </c>
      <c r="G71" s="73">
        <f>INDEX('time-series'!$M$1:$AD$1,'Export-TSbyCOL'!A71)</f>
        <v>40859</v>
      </c>
      <c r="H71">
        <f>INDEX('time-series'!$A$2:$AD$50,'Export-TSbyCOL'!B71,A71+12)</f>
        <v>1.56</v>
      </c>
    </row>
    <row r="72" spans="1:8">
      <c r="A72">
        <f t="shared" si="2"/>
        <v>12</v>
      </c>
      <c r="B72">
        <f t="shared" si="3"/>
        <v>22</v>
      </c>
      <c r="C72" t="str">
        <f>INDEX('time-series'!$A$2:$AD$50,'Export-TSbyCOL'!B72,1)</f>
        <v>E10</v>
      </c>
      <c r="D72" t="str">
        <f>INDEX('time-series'!$A$2:$AD$50,'Export-TSbyCOL'!B72,2)</f>
        <v>N2</v>
      </c>
      <c r="E72">
        <f>INDEX('time-series'!$A$2:$AD$50,'Export-TSbyCOL'!B72,3)</f>
        <v>664664.92000000004</v>
      </c>
      <c r="F72">
        <f>INDEX('time-series'!$A$2:$AD$50,'Export-TSbyCOL'!B72,4)</f>
        <v>1525827.63</v>
      </c>
      <c r="G72" s="73">
        <f>INDEX('time-series'!$M$1:$AD$1,'Export-TSbyCOL'!A72)</f>
        <v>40859</v>
      </c>
      <c r="H72">
        <f>INDEX('time-series'!$A$2:$AD$50,'Export-TSbyCOL'!B72,A72+12)</f>
        <v>-0.32</v>
      </c>
    </row>
    <row r="73" spans="1:8">
      <c r="A73">
        <f t="shared" si="2"/>
        <v>12</v>
      </c>
      <c r="B73">
        <f t="shared" si="3"/>
        <v>23</v>
      </c>
      <c r="C73" t="str">
        <f>INDEX('time-series'!$A$2:$AD$50,'Export-TSbyCOL'!B73,1)</f>
        <v>E12</v>
      </c>
      <c r="D73" t="str">
        <f>INDEX('time-series'!$A$2:$AD$50,'Export-TSbyCOL'!B73,2)</f>
        <v>N3</v>
      </c>
      <c r="E73">
        <f>INDEX('time-series'!$A$2:$AD$50,'Export-TSbyCOL'!B73,3)</f>
        <v>672288.21</v>
      </c>
      <c r="F73">
        <f>INDEX('time-series'!$A$2:$AD$50,'Export-TSbyCOL'!B73,4)</f>
        <v>1525612.35</v>
      </c>
      <c r="G73" s="73">
        <f>INDEX('time-series'!$M$1:$AD$1,'Export-TSbyCOL'!A73)</f>
        <v>40859</v>
      </c>
      <c r="H73">
        <f>INDEX('time-series'!$A$2:$AD$50,'Export-TSbyCOL'!B73,A73+12)</f>
        <v>0.75</v>
      </c>
    </row>
    <row r="74" spans="1:8">
      <c r="A74">
        <f t="shared" si="2"/>
        <v>12</v>
      </c>
      <c r="B74">
        <f t="shared" si="3"/>
        <v>24</v>
      </c>
      <c r="C74" t="str">
        <f>INDEX('time-series'!$A$2:$AD$50,'Export-TSbyCOL'!B74,1)</f>
        <v>E13</v>
      </c>
      <c r="D74" t="str">
        <f>INDEX('time-series'!$A$2:$AD$50,'Export-TSbyCOL'!B74,2)</f>
        <v>N4</v>
      </c>
      <c r="E74">
        <f>INDEX('time-series'!$A$2:$AD$50,'Export-TSbyCOL'!B74,3)</f>
        <v>662410.17000000004</v>
      </c>
      <c r="F74">
        <f>INDEX('time-series'!$A$2:$AD$50,'Export-TSbyCOL'!B74,4)</f>
        <v>1522815.37</v>
      </c>
      <c r="G74" s="73">
        <f>INDEX('time-series'!$M$1:$AD$1,'Export-TSbyCOL'!A74)</f>
        <v>40859</v>
      </c>
      <c r="H74">
        <f>INDEX('time-series'!$A$2:$AD$50,'Export-TSbyCOL'!B74,A74+12)</f>
        <v>-1.1200000000000001</v>
      </c>
    </row>
    <row r="75" spans="1:8">
      <c r="A75">
        <f t="shared" si="2"/>
        <v>12</v>
      </c>
      <c r="B75">
        <f t="shared" si="3"/>
        <v>25</v>
      </c>
      <c r="C75" t="str">
        <f>INDEX('time-series'!$A$2:$AD$50,'Export-TSbyCOL'!B75,1)</f>
        <v>E14</v>
      </c>
      <c r="D75" t="str">
        <f>INDEX('time-series'!$A$2:$AD$50,'Export-TSbyCOL'!B75,2)</f>
        <v>N5</v>
      </c>
      <c r="E75">
        <f>INDEX('time-series'!$A$2:$AD$50,'Export-TSbyCOL'!B75,3)</f>
        <v>674800.27</v>
      </c>
      <c r="F75">
        <f>INDEX('time-series'!$A$2:$AD$50,'Export-TSbyCOL'!B75,4)</f>
        <v>1522996.68</v>
      </c>
      <c r="G75" s="73">
        <f>INDEX('time-series'!$M$1:$AD$1,'Export-TSbyCOL'!A75)</f>
        <v>40859</v>
      </c>
      <c r="H75">
        <f>INDEX('time-series'!$A$2:$AD$50,'Export-TSbyCOL'!B75,A75+12)</f>
        <v>-0.86</v>
      </c>
    </row>
    <row r="76" spans="1:8">
      <c r="A76">
        <f t="shared" si="2"/>
        <v>12</v>
      </c>
      <c r="B76">
        <f t="shared" si="3"/>
        <v>26</v>
      </c>
      <c r="C76" t="str">
        <f>INDEX('time-series'!$A$2:$AD$50,'Export-TSbyCOL'!B76,1)</f>
        <v>E17</v>
      </c>
      <c r="D76" t="str">
        <f>INDEX('time-series'!$A$2:$AD$50,'Export-TSbyCOL'!B76,2)</f>
        <v>N6</v>
      </c>
      <c r="E76">
        <f>INDEX('time-series'!$A$2:$AD$50,'Export-TSbyCOL'!B76,3)</f>
        <v>677946.73</v>
      </c>
      <c r="F76">
        <f>INDEX('time-series'!$A$2:$AD$50,'Export-TSbyCOL'!B76,4)</f>
        <v>1522282.46</v>
      </c>
      <c r="G76" s="73">
        <f>INDEX('time-series'!$M$1:$AD$1,'Export-TSbyCOL'!A76)</f>
        <v>40859</v>
      </c>
      <c r="H76">
        <f>INDEX('time-series'!$A$2:$AD$50,'Export-TSbyCOL'!B76,A76+12)</f>
        <v>0.45</v>
      </c>
    </row>
    <row r="77" spans="1:8">
      <c r="A77">
        <f t="shared" si="2"/>
        <v>12</v>
      </c>
      <c r="B77">
        <f t="shared" si="3"/>
        <v>27</v>
      </c>
      <c r="C77" t="str">
        <f>INDEX('time-series'!$A$2:$AD$50,'Export-TSbyCOL'!B77,1)</f>
        <v>E16</v>
      </c>
      <c r="D77" t="str">
        <f>INDEX('time-series'!$A$2:$AD$50,'Export-TSbyCOL'!B77,2)</f>
        <v>N7</v>
      </c>
      <c r="E77">
        <f>INDEX('time-series'!$A$2:$AD$50,'Export-TSbyCOL'!B77,3)</f>
        <v>666453.48</v>
      </c>
      <c r="F77">
        <f>INDEX('time-series'!$A$2:$AD$50,'Export-TSbyCOL'!B77,4)</f>
        <v>1522470.33</v>
      </c>
      <c r="G77" s="73">
        <f>INDEX('time-series'!$M$1:$AD$1,'Export-TSbyCOL'!A77)</f>
        <v>40859</v>
      </c>
      <c r="H77">
        <f>INDEX('time-series'!$A$2:$AD$50,'Export-TSbyCOL'!B77,A77+12)</f>
        <v>0.93</v>
      </c>
    </row>
    <row r="78" spans="1:8">
      <c r="A78">
        <f t="shared" si="2"/>
        <v>12</v>
      </c>
      <c r="B78">
        <f t="shared" si="3"/>
        <v>28</v>
      </c>
      <c r="C78" t="str">
        <f>INDEX('time-series'!$A$2:$AD$50,'Export-TSbyCOL'!B78,1)</f>
        <v>E01</v>
      </c>
      <c r="D78" t="str">
        <f>INDEX('time-series'!$A$2:$AD$50,'Export-TSbyCOL'!B78,2)</f>
        <v>N8</v>
      </c>
      <c r="E78">
        <f>INDEX('time-series'!$A$2:$AD$50,'Export-TSbyCOL'!B78,3)</f>
        <v>677309.03</v>
      </c>
      <c r="F78">
        <f>INDEX('time-series'!$A$2:$AD$50,'Export-TSbyCOL'!B78,4)</f>
        <v>1539830.33</v>
      </c>
      <c r="G78" s="73">
        <f>INDEX('time-series'!$M$1:$AD$1,'Export-TSbyCOL'!A78)</f>
        <v>40859</v>
      </c>
      <c r="H78">
        <f>INDEX('time-series'!$A$2:$AD$50,'Export-TSbyCOL'!B78,A78+12)</f>
        <v>3.42</v>
      </c>
    </row>
    <row r="79" spans="1:8">
      <c r="A79">
        <f t="shared" si="2"/>
        <v>12</v>
      </c>
      <c r="B79">
        <f t="shared" si="3"/>
        <v>29</v>
      </c>
      <c r="C79" t="str">
        <f>INDEX('time-series'!$A$2:$AD$50,'Export-TSbyCOL'!B79,1)</f>
        <v>E02</v>
      </c>
      <c r="D79" t="str">
        <f>INDEX('time-series'!$A$2:$AD$50,'Export-TSbyCOL'!B79,2)</f>
        <v>N9</v>
      </c>
      <c r="E79">
        <f>INDEX('time-series'!$A$2:$AD$50,'Export-TSbyCOL'!B79,3)</f>
        <v>683439.45</v>
      </c>
      <c r="F79">
        <f>INDEX('time-series'!$A$2:$AD$50,'Export-TSbyCOL'!B79,4)</f>
        <v>1539868.39</v>
      </c>
      <c r="G79" s="73">
        <f>INDEX('time-series'!$M$1:$AD$1,'Export-TSbyCOL'!A79)</f>
        <v>40859</v>
      </c>
      <c r="H79">
        <f>INDEX('time-series'!$A$2:$AD$50,'Export-TSbyCOL'!B79,A79+12)</f>
        <v>3.42</v>
      </c>
    </row>
    <row r="80" spans="1:8">
      <c r="A80">
        <f t="shared" si="2"/>
        <v>12</v>
      </c>
      <c r="B80">
        <f t="shared" si="3"/>
        <v>30</v>
      </c>
      <c r="C80" t="str">
        <f>INDEX('time-series'!$A$2:$AD$50,'Export-TSbyCOL'!B80,1)</f>
        <v>W13</v>
      </c>
      <c r="D80" t="str">
        <f>INDEX('time-series'!$A$2:$AD$50,'Export-TSbyCOL'!B80,2)</f>
        <v>W10</v>
      </c>
      <c r="E80">
        <f>INDEX('time-series'!$A$2:$AD$50,'Export-TSbyCOL'!B80,3)</f>
        <v>658290.71</v>
      </c>
      <c r="F80">
        <f>INDEX('time-series'!$A$2:$AD$50,'Export-TSbyCOL'!B80,4)</f>
        <v>1514826.56</v>
      </c>
      <c r="G80" s="73">
        <f>INDEX('time-series'!$M$1:$AD$1,'Export-TSbyCOL'!A80)</f>
        <v>40859</v>
      </c>
      <c r="H80">
        <f>INDEX('time-series'!$A$2:$AD$50,'Export-TSbyCOL'!B80,A80+12)</f>
        <v>0.74</v>
      </c>
    </row>
    <row r="81" spans="1:8">
      <c r="A81">
        <f t="shared" si="2"/>
        <v>12</v>
      </c>
      <c r="B81">
        <f t="shared" si="3"/>
        <v>31</v>
      </c>
      <c r="C81" t="str">
        <f>INDEX('time-series'!$A$2:$AD$50,'Export-TSbyCOL'!B81,1)</f>
        <v>W06</v>
      </c>
      <c r="D81" t="str">
        <f>INDEX('time-series'!$A$2:$AD$50,'Export-TSbyCOL'!B81,2)</f>
        <v>W11</v>
      </c>
      <c r="E81">
        <f>INDEX('time-series'!$A$2:$AD$50,'Export-TSbyCOL'!B81,3)</f>
        <v>656325.47</v>
      </c>
      <c r="F81">
        <f>INDEX('time-series'!$A$2:$AD$50,'Export-TSbyCOL'!B81,4)</f>
        <v>1511584.18</v>
      </c>
      <c r="G81" s="73">
        <f>INDEX('time-series'!$M$1:$AD$1,'Export-TSbyCOL'!A81)</f>
        <v>40859</v>
      </c>
      <c r="H81">
        <f>INDEX('time-series'!$A$2:$AD$50,'Export-TSbyCOL'!B81,A81+12)</f>
        <v>1.1499999999999999</v>
      </c>
    </row>
    <row r="82" spans="1:8">
      <c r="A82">
        <f t="shared" si="2"/>
        <v>12</v>
      </c>
      <c r="B82">
        <f t="shared" si="3"/>
        <v>32</v>
      </c>
      <c r="C82" t="str">
        <f>INDEX('time-series'!$A$2:$AD$50,'Export-TSbyCOL'!B82,1)</f>
        <v>W10</v>
      </c>
      <c r="D82" t="str">
        <f>INDEX('time-series'!$A$2:$AD$50,'Export-TSbyCOL'!B82,2)</f>
        <v>W12</v>
      </c>
      <c r="E82">
        <f>INDEX('time-series'!$A$2:$AD$50,'Export-TSbyCOL'!B82,3)</f>
        <v>658182.55000000005</v>
      </c>
      <c r="F82">
        <f>INDEX('time-series'!$A$2:$AD$50,'Export-TSbyCOL'!B82,4)</f>
        <v>1523587.6</v>
      </c>
      <c r="G82" s="73">
        <f>INDEX('time-series'!$M$1:$AD$1,'Export-TSbyCOL'!A82)</f>
        <v>40859</v>
      </c>
      <c r="H82">
        <f>INDEX('time-series'!$A$2:$AD$50,'Export-TSbyCOL'!B82,A82+12)</f>
        <v>0.98</v>
      </c>
    </row>
    <row r="83" spans="1:8">
      <c r="A83">
        <f t="shared" si="2"/>
        <v>12</v>
      </c>
      <c r="B83">
        <f t="shared" si="3"/>
        <v>33</v>
      </c>
      <c r="C83" t="str">
        <f>INDEX('time-series'!$A$2:$AD$50,'Export-TSbyCOL'!B83,1)</f>
        <v>W03</v>
      </c>
      <c r="D83" t="str">
        <f>INDEX('time-series'!$A$2:$AD$50,'Export-TSbyCOL'!B83,2)</f>
        <v>W13</v>
      </c>
      <c r="E83">
        <f>INDEX('time-series'!$A$2:$AD$50,'Export-TSbyCOL'!B83,3)</f>
        <v>653116.93000000005</v>
      </c>
      <c r="F83">
        <f>INDEX('time-series'!$A$2:$AD$50,'Export-TSbyCOL'!B83,4)</f>
        <v>1525716.98</v>
      </c>
      <c r="G83" s="73">
        <f>INDEX('time-series'!$M$1:$AD$1,'Export-TSbyCOL'!A83)</f>
        <v>40859</v>
      </c>
      <c r="H83">
        <f>INDEX('time-series'!$A$2:$AD$50,'Export-TSbyCOL'!B83,A83+12)</f>
        <v>1.52</v>
      </c>
    </row>
    <row r="84" spans="1:8">
      <c r="A84">
        <f t="shared" si="2"/>
        <v>12</v>
      </c>
      <c r="B84">
        <f t="shared" si="3"/>
        <v>34</v>
      </c>
      <c r="C84" t="str">
        <f>INDEX('time-series'!$A$2:$AD$50,'Export-TSbyCOL'!B84,1)</f>
        <v>W02</v>
      </c>
      <c r="D84" t="str">
        <f>INDEX('time-series'!$A$2:$AD$50,'Export-TSbyCOL'!B84,2)</f>
        <v>W14inside</v>
      </c>
      <c r="E84">
        <f>INDEX('time-series'!$A$2:$AD$50,'Export-TSbyCOL'!B84,3)</f>
        <v>652851.73</v>
      </c>
      <c r="F84">
        <f>INDEX('time-series'!$A$2:$AD$50,'Export-TSbyCOL'!B84,4)</f>
        <v>1529549.37</v>
      </c>
      <c r="G84" s="73">
        <f>INDEX('time-series'!$M$1:$AD$1,'Export-TSbyCOL'!A84)</f>
        <v>40859</v>
      </c>
      <c r="H84">
        <f>INDEX('time-series'!$A$2:$AD$50,'Export-TSbyCOL'!B84,A84+12)</f>
        <v>2.2999999999999998</v>
      </c>
    </row>
    <row r="85" spans="1:8">
      <c r="A85">
        <f t="shared" si="2"/>
        <v>12</v>
      </c>
      <c r="B85">
        <f t="shared" si="3"/>
        <v>35</v>
      </c>
      <c r="C85" t="str">
        <f>INDEX('time-series'!$A$2:$AD$50,'Export-TSbyCOL'!B85,1)</f>
        <v>W02</v>
      </c>
      <c r="D85" t="str">
        <f>INDEX('time-series'!$A$2:$AD$50,'Export-TSbyCOL'!B85,2)</f>
        <v>W14outside</v>
      </c>
      <c r="E85">
        <f>INDEX('time-series'!$A$2:$AD$50,'Export-TSbyCOL'!B85,3)</f>
        <v>661921.71</v>
      </c>
      <c r="F85">
        <f>INDEX('time-series'!$A$2:$AD$50,'Export-TSbyCOL'!B85,4)</f>
        <v>1515985.15</v>
      </c>
      <c r="G85" s="73">
        <f>INDEX('time-series'!$M$1:$AD$1,'Export-TSbyCOL'!A85)</f>
        <v>40859</v>
      </c>
      <c r="H85">
        <f>INDEX('time-series'!$A$2:$AD$50,'Export-TSbyCOL'!B85,A85+12)</f>
        <v>2.6799999999999997</v>
      </c>
    </row>
    <row r="86" spans="1:8">
      <c r="A86">
        <f t="shared" si="2"/>
        <v>12</v>
      </c>
      <c r="B86">
        <f t="shared" si="3"/>
        <v>36</v>
      </c>
      <c r="C86" t="str">
        <f>INDEX('time-series'!$A$2:$AD$50,'Export-TSbyCOL'!B86,1)</f>
        <v>W09</v>
      </c>
      <c r="D86" t="str">
        <f>INDEX('time-series'!$A$2:$AD$50,'Export-TSbyCOL'!B86,2)</f>
        <v>W15</v>
      </c>
      <c r="E86">
        <f>INDEX('time-series'!$A$2:$AD$50,'Export-TSbyCOL'!B86,3)</f>
        <v>664465.79</v>
      </c>
      <c r="F86">
        <f>INDEX('time-series'!$A$2:$AD$50,'Export-TSbyCOL'!B86,4)</f>
        <v>1512192.47</v>
      </c>
      <c r="G86" s="73">
        <f>INDEX('time-series'!$M$1:$AD$1,'Export-TSbyCOL'!A86)</f>
        <v>40859</v>
      </c>
      <c r="H86">
        <f>INDEX('time-series'!$A$2:$AD$50,'Export-TSbyCOL'!B86,A86+12)</f>
        <v>0.18</v>
      </c>
    </row>
    <row r="87" spans="1:8">
      <c r="A87">
        <f t="shared" si="2"/>
        <v>12</v>
      </c>
      <c r="B87">
        <f t="shared" si="3"/>
        <v>37</v>
      </c>
      <c r="C87" t="str">
        <f>INDEX('time-series'!$A$2:$AD$50,'Export-TSbyCOL'!B87,1)</f>
        <v>W14</v>
      </c>
      <c r="D87" t="str">
        <f>INDEX('time-series'!$A$2:$AD$50,'Export-TSbyCOL'!B87,2)</f>
        <v>W16</v>
      </c>
      <c r="E87">
        <f>INDEX('time-series'!$A$2:$AD$50,'Export-TSbyCOL'!B87,3)</f>
        <v>662091.31999999995</v>
      </c>
      <c r="F87">
        <f>INDEX('time-series'!$A$2:$AD$50,'Export-TSbyCOL'!B87,4)</f>
        <v>1508037.15</v>
      </c>
      <c r="G87" s="73">
        <f>INDEX('time-series'!$M$1:$AD$1,'Export-TSbyCOL'!A87)</f>
        <v>40859</v>
      </c>
      <c r="H87">
        <f>INDEX('time-series'!$A$2:$AD$50,'Export-TSbyCOL'!B87,A87+12)</f>
        <v>0.39</v>
      </c>
    </row>
    <row r="88" spans="1:8">
      <c r="A88">
        <f t="shared" si="2"/>
        <v>12</v>
      </c>
      <c r="B88">
        <f t="shared" si="3"/>
        <v>38</v>
      </c>
      <c r="C88" t="str">
        <f>INDEX('time-series'!$A$2:$AD$50,'Export-TSbyCOL'!B88,1)</f>
        <v>W15</v>
      </c>
      <c r="D88" t="str">
        <f>INDEX('time-series'!$A$2:$AD$50,'Export-TSbyCOL'!B88,2)</f>
        <v>W17</v>
      </c>
      <c r="E88">
        <f>INDEX('time-series'!$A$2:$AD$50,'Export-TSbyCOL'!B88,3)</f>
        <v>661235.26</v>
      </c>
      <c r="F88">
        <f>INDEX('time-series'!$A$2:$AD$50,'Export-TSbyCOL'!B88,4)</f>
        <v>1519672.28</v>
      </c>
      <c r="G88" s="73">
        <f>INDEX('time-series'!$M$1:$AD$1,'Export-TSbyCOL'!A88)</f>
        <v>40859</v>
      </c>
      <c r="H88">
        <f>INDEX('time-series'!$A$2:$AD$50,'Export-TSbyCOL'!B88,A88+12)</f>
        <v>0.51</v>
      </c>
    </row>
    <row r="89" spans="1:8">
      <c r="A89">
        <f t="shared" si="2"/>
        <v>12</v>
      </c>
      <c r="B89">
        <f t="shared" si="3"/>
        <v>39</v>
      </c>
      <c r="C89" t="str">
        <f>INDEX('time-series'!$A$2:$AD$50,'Export-TSbyCOL'!B89,1)</f>
        <v>W16</v>
      </c>
      <c r="D89" t="str">
        <f>INDEX('time-series'!$A$2:$AD$50,'Export-TSbyCOL'!B89,2)</f>
        <v>W18</v>
      </c>
      <c r="E89">
        <f>INDEX('time-series'!$A$2:$AD$50,'Export-TSbyCOL'!B89,3)</f>
        <v>652150.77</v>
      </c>
      <c r="F89">
        <f>INDEX('time-series'!$A$2:$AD$50,'Export-TSbyCOL'!B89,4)</f>
        <v>1504929.29</v>
      </c>
      <c r="G89" s="73">
        <f>INDEX('time-series'!$M$1:$AD$1,'Export-TSbyCOL'!A89)</f>
        <v>40859</v>
      </c>
      <c r="H89">
        <f>INDEX('time-series'!$A$2:$AD$50,'Export-TSbyCOL'!B89,A89+12)</f>
        <v>0.87</v>
      </c>
    </row>
    <row r="90" spans="1:8">
      <c r="A90">
        <f t="shared" si="2"/>
        <v>12</v>
      </c>
      <c r="B90">
        <f t="shared" si="3"/>
        <v>40</v>
      </c>
      <c r="C90" t="str">
        <f>INDEX('time-series'!$A$2:$AD$50,'Export-TSbyCOL'!B90,1)</f>
        <v>W01</v>
      </c>
      <c r="D90" t="str">
        <f>INDEX('time-series'!$A$2:$AD$50,'Export-TSbyCOL'!B90,2)</f>
        <v>W1inside</v>
      </c>
      <c r="E90">
        <f>INDEX('time-series'!$A$2:$AD$50,'Export-TSbyCOL'!B90,3)</f>
        <v>643560.93999999994</v>
      </c>
      <c r="F90">
        <f>INDEX('time-series'!$A$2:$AD$50,'Export-TSbyCOL'!B90,4)</f>
        <v>1525778.98</v>
      </c>
      <c r="G90" s="73">
        <f>INDEX('time-series'!$M$1:$AD$1,'Export-TSbyCOL'!A90)</f>
        <v>40859</v>
      </c>
      <c r="H90">
        <f>INDEX('time-series'!$A$2:$AD$50,'Export-TSbyCOL'!B90,A90+12)</f>
        <v>2.48</v>
      </c>
    </row>
    <row r="91" spans="1:8">
      <c r="A91">
        <f t="shared" si="2"/>
        <v>12</v>
      </c>
      <c r="B91">
        <f t="shared" si="3"/>
        <v>41</v>
      </c>
      <c r="C91" t="str">
        <f>INDEX('time-series'!$A$2:$AD$50,'Export-TSbyCOL'!B91,1)</f>
        <v>W01</v>
      </c>
      <c r="D91" t="str">
        <f>INDEX('time-series'!$A$2:$AD$50,'Export-TSbyCOL'!B91,2)</f>
        <v>W1outside</v>
      </c>
      <c r="E91">
        <f>INDEX('time-series'!$A$2:$AD$50,'Export-TSbyCOL'!B91,3)</f>
        <v>642351.31000000006</v>
      </c>
      <c r="F91">
        <f>INDEX('time-series'!$A$2:$AD$50,'Export-TSbyCOL'!B91,4)</f>
        <v>1529391.47</v>
      </c>
      <c r="G91" s="73">
        <f>INDEX('time-series'!$M$1:$AD$1,'Export-TSbyCOL'!A91)</f>
        <v>40859</v>
      </c>
      <c r="H91">
        <f>INDEX('time-series'!$A$2:$AD$50,'Export-TSbyCOL'!B91,A91+12)</f>
        <v>2.79</v>
      </c>
    </row>
    <row r="92" spans="1:8">
      <c r="A92">
        <f t="shared" si="2"/>
        <v>12</v>
      </c>
      <c r="B92">
        <f t="shared" si="3"/>
        <v>42</v>
      </c>
      <c r="C92" t="str">
        <f>INDEX('time-series'!$A$2:$AD$50,'Export-TSbyCOL'!B92,1)</f>
        <v>W23</v>
      </c>
      <c r="D92" t="str">
        <f>INDEX('time-series'!$A$2:$AD$50,'Export-TSbyCOL'!B92,2)</f>
        <v>W2</v>
      </c>
      <c r="E92">
        <f>INDEX('time-series'!$A$2:$AD$50,'Export-TSbyCOL'!B92,3)</f>
        <v>645833.16</v>
      </c>
      <c r="F92">
        <f>INDEX('time-series'!$A$2:$AD$50,'Export-TSbyCOL'!B92,4)</f>
        <v>1520599.99</v>
      </c>
      <c r="G92" s="73">
        <f>INDEX('time-series'!$M$1:$AD$1,'Export-TSbyCOL'!A92)</f>
        <v>40859</v>
      </c>
      <c r="H92">
        <f>INDEX('time-series'!$A$2:$AD$50,'Export-TSbyCOL'!B92,A92+12)</f>
        <v>1.855</v>
      </c>
    </row>
    <row r="93" spans="1:8">
      <c r="A93">
        <f t="shared" si="2"/>
        <v>12</v>
      </c>
      <c r="B93">
        <f t="shared" si="3"/>
        <v>43</v>
      </c>
      <c r="C93" t="str">
        <f>INDEX('time-series'!$A$2:$AD$50,'Export-TSbyCOL'!B93,1)</f>
        <v>W08</v>
      </c>
      <c r="D93" t="str">
        <f>INDEX('time-series'!$A$2:$AD$50,'Export-TSbyCOL'!B93,2)</f>
        <v>W3</v>
      </c>
      <c r="E93">
        <f>INDEX('time-series'!$A$2:$AD$50,'Export-TSbyCOL'!B93,3)</f>
        <v>653973.03</v>
      </c>
      <c r="F93">
        <f>INDEX('time-series'!$A$2:$AD$50,'Export-TSbyCOL'!B93,4)</f>
        <v>1515642.52</v>
      </c>
      <c r="G93" s="73">
        <f>INDEX('time-series'!$M$1:$AD$1,'Export-TSbyCOL'!A93)</f>
        <v>40859</v>
      </c>
      <c r="H93">
        <f>INDEX('time-series'!$A$2:$AD$50,'Export-TSbyCOL'!B93,A93+12)</f>
        <v>1.1299999999999999</v>
      </c>
    </row>
    <row r="94" spans="1:8">
      <c r="A94">
        <f t="shared" si="2"/>
        <v>12</v>
      </c>
      <c r="B94">
        <f t="shared" si="3"/>
        <v>44</v>
      </c>
      <c r="C94" t="str">
        <f>INDEX('time-series'!$A$2:$AD$50,'Export-TSbyCOL'!B94,1)</f>
        <v>W12</v>
      </c>
      <c r="D94" t="str">
        <f>INDEX('time-series'!$A$2:$AD$50,'Export-TSbyCOL'!B94,2)</f>
        <v>W4</v>
      </c>
      <c r="E94">
        <f>INDEX('time-series'!$A$2:$AD$50,'Export-TSbyCOL'!B94,3)</f>
        <v>649159.31999999995</v>
      </c>
      <c r="F94">
        <f>INDEX('time-series'!$A$2:$AD$50,'Export-TSbyCOL'!B94,4)</f>
        <v>1513890.33</v>
      </c>
      <c r="G94" s="73">
        <f>INDEX('time-series'!$M$1:$AD$1,'Export-TSbyCOL'!A94)</f>
        <v>40859</v>
      </c>
      <c r="H94">
        <f>INDEX('time-series'!$A$2:$AD$50,'Export-TSbyCOL'!B94,A94+12)</f>
        <v>1.25</v>
      </c>
    </row>
    <row r="95" spans="1:8">
      <c r="A95">
        <f t="shared" si="2"/>
        <v>12</v>
      </c>
      <c r="B95">
        <f t="shared" si="3"/>
        <v>45</v>
      </c>
      <c r="C95" t="str">
        <f>INDEX('time-series'!$A$2:$AD$50,'Export-TSbyCOL'!B95,1)</f>
        <v>W24</v>
      </c>
      <c r="D95" t="str">
        <f>INDEX('time-series'!$A$2:$AD$50,'Export-TSbyCOL'!B95,2)</f>
        <v>W5</v>
      </c>
      <c r="E95">
        <f>INDEX('time-series'!$A$2:$AD$50,'Export-TSbyCOL'!B95,3)</f>
        <v>644256.9</v>
      </c>
      <c r="F95">
        <f>INDEX('time-series'!$A$2:$AD$50,'Export-TSbyCOL'!B95,4)</f>
        <v>1512206.37</v>
      </c>
      <c r="G95" s="73">
        <f>INDEX('time-series'!$M$1:$AD$1,'Export-TSbyCOL'!A95)</f>
        <v>40859</v>
      </c>
      <c r="H95">
        <f>INDEX('time-series'!$A$2:$AD$50,'Export-TSbyCOL'!B95,A95+12)</f>
        <v>1.43</v>
      </c>
    </row>
    <row r="96" spans="1:8">
      <c r="A96">
        <f t="shared" si="2"/>
        <v>12</v>
      </c>
      <c r="B96">
        <f t="shared" si="3"/>
        <v>46</v>
      </c>
      <c r="C96" t="str">
        <f>INDEX('time-series'!$A$2:$AD$50,'Export-TSbyCOL'!B96,1)</f>
        <v>W05</v>
      </c>
      <c r="D96" t="str">
        <f>INDEX('time-series'!$A$2:$AD$50,'Export-TSbyCOL'!B96,2)</f>
        <v>W6</v>
      </c>
      <c r="E96">
        <f>INDEX('time-series'!$A$2:$AD$50,'Export-TSbyCOL'!B96,3)</f>
        <v>653891.16</v>
      </c>
      <c r="F96">
        <f>INDEX('time-series'!$A$2:$AD$50,'Export-TSbyCOL'!B96,4)</f>
        <v>1519501.64</v>
      </c>
      <c r="G96" s="73">
        <f>INDEX('time-series'!$M$1:$AD$1,'Export-TSbyCOL'!A96)</f>
        <v>40859</v>
      </c>
      <c r="H96">
        <f>INDEX('time-series'!$A$2:$AD$50,'Export-TSbyCOL'!B96,A96+12)</f>
        <v>1.18</v>
      </c>
    </row>
    <row r="97" spans="1:8">
      <c r="A97">
        <f t="shared" si="2"/>
        <v>12</v>
      </c>
      <c r="B97">
        <f t="shared" si="3"/>
        <v>47</v>
      </c>
      <c r="C97" t="str">
        <f>INDEX('time-series'!$A$2:$AD$50,'Export-TSbyCOL'!B97,1)</f>
        <v>W18</v>
      </c>
      <c r="D97" t="str">
        <f>INDEX('time-series'!$A$2:$AD$50,'Export-TSbyCOL'!B97,2)</f>
        <v>W7</v>
      </c>
      <c r="E97">
        <f>INDEX('time-series'!$A$2:$AD$50,'Export-TSbyCOL'!B97,3)</f>
        <v>654175.62</v>
      </c>
      <c r="F97">
        <f>INDEX('time-series'!$A$2:$AD$50,'Export-TSbyCOL'!B97,4)</f>
        <v>1501198.81</v>
      </c>
      <c r="G97" s="73">
        <f>INDEX('time-series'!$M$1:$AD$1,'Export-TSbyCOL'!A97)</f>
        <v>40859</v>
      </c>
      <c r="H97">
        <f>INDEX('time-series'!$A$2:$AD$50,'Export-TSbyCOL'!B97,A97+12)</f>
        <v>1.04</v>
      </c>
    </row>
    <row r="98" spans="1:8">
      <c r="A98">
        <f t="shared" si="2"/>
        <v>12</v>
      </c>
      <c r="B98">
        <f t="shared" si="3"/>
        <v>48</v>
      </c>
      <c r="C98" t="str">
        <f>INDEX('time-series'!$A$2:$AD$50,'Export-TSbyCOL'!B98,1)</f>
        <v>W17</v>
      </c>
      <c r="D98" t="str">
        <f>INDEX('time-series'!$A$2:$AD$50,'Export-TSbyCOL'!B98,2)</f>
        <v>W8</v>
      </c>
      <c r="E98">
        <f>INDEX('time-series'!$A$2:$AD$50,'Export-TSbyCOL'!B98,3)</f>
        <v>650434.1</v>
      </c>
      <c r="F98">
        <f>INDEX('time-series'!$A$2:$AD$50,'Export-TSbyCOL'!B98,4)</f>
        <v>1504752.75</v>
      </c>
      <c r="G98" s="73">
        <f>INDEX('time-series'!$M$1:$AD$1,'Export-TSbyCOL'!A98)</f>
        <v>40859</v>
      </c>
      <c r="H98">
        <f>INDEX('time-series'!$A$2:$AD$50,'Export-TSbyCOL'!B98,A98+12)</f>
        <v>0.68</v>
      </c>
    </row>
    <row r="99" spans="1:8">
      <c r="A99">
        <f t="shared" si="2"/>
        <v>12</v>
      </c>
      <c r="B99">
        <f t="shared" si="3"/>
        <v>49</v>
      </c>
      <c r="C99" t="str">
        <f>INDEX('time-series'!$A$2:$AD$50,'Export-TSbyCOL'!B99,1)</f>
        <v>W22</v>
      </c>
      <c r="D99" t="str">
        <f>INDEX('time-series'!$A$2:$AD$50,'Export-TSbyCOL'!B99,2)</f>
        <v>W9</v>
      </c>
      <c r="E99">
        <f>INDEX('time-series'!$A$2:$AD$50,'Export-TSbyCOL'!B99,3)</f>
        <v>658423.97</v>
      </c>
      <c r="F99">
        <f>INDEX('time-series'!$A$2:$AD$50,'Export-TSbyCOL'!B99,4)</f>
        <v>1519726.78</v>
      </c>
      <c r="G99" s="73">
        <f>INDEX('time-series'!$M$1:$AD$1,'Export-TSbyCOL'!A99)</f>
        <v>40859</v>
      </c>
      <c r="H99">
        <f>INDEX('time-series'!$A$2:$AD$50,'Export-TSbyCOL'!B99,A99+12)</f>
        <v>1.67</v>
      </c>
    </row>
    <row r="100" spans="1:8">
      <c r="A100">
        <f t="shared" si="2"/>
        <v>13</v>
      </c>
      <c r="B100">
        <f t="shared" si="3"/>
        <v>1</v>
      </c>
      <c r="C100" t="str">
        <f>INDEX('time-series'!$A$2:$AD$50,'Export-TSbyCOL'!B100,1)</f>
        <v>E03</v>
      </c>
      <c r="D100" t="str">
        <f>INDEX('time-series'!$A$2:$AD$50,'Export-TSbyCOL'!B100,2)</f>
        <v>E1</v>
      </c>
      <c r="E100">
        <f>INDEX('time-series'!$A$2:$AD$50,'Export-TSbyCOL'!B100,3)</f>
        <v>687636.15</v>
      </c>
      <c r="F100">
        <f>INDEX('time-series'!$A$2:$AD$50,'Export-TSbyCOL'!B100,4)</f>
        <v>1533223.8</v>
      </c>
      <c r="G100" s="73">
        <f>INDEX('time-series'!$M$1:$AD$1,'Export-TSbyCOL'!A100)</f>
        <v>40860</v>
      </c>
      <c r="H100">
        <f>INDEX('time-series'!$A$2:$AD$50,'Export-TSbyCOL'!B100,A100+12)</f>
        <v>1.97</v>
      </c>
    </row>
    <row r="101" spans="1:8">
      <c r="A101">
        <f t="shared" si="2"/>
        <v>13</v>
      </c>
      <c r="B101">
        <f t="shared" si="3"/>
        <v>2</v>
      </c>
      <c r="C101" t="str">
        <f>INDEX('time-series'!$A$2:$AD$50,'Export-TSbyCOL'!B101,1)</f>
        <v>E19</v>
      </c>
      <c r="D101" t="str">
        <f>INDEX('time-series'!$A$2:$AD$50,'Export-TSbyCOL'!B101,2)</f>
        <v>E10</v>
      </c>
      <c r="E101">
        <f>INDEX('time-series'!$A$2:$AD$50,'Export-TSbyCOL'!B101,3)</f>
        <v>672695.38</v>
      </c>
      <c r="F101">
        <f>INDEX('time-series'!$A$2:$AD$50,'Export-TSbyCOL'!B101,4)</f>
        <v>1519614.21</v>
      </c>
      <c r="G101" s="73">
        <f>INDEX('time-series'!$M$1:$AD$1,'Export-TSbyCOL'!A101)</f>
        <v>40860</v>
      </c>
      <c r="H101">
        <f>INDEX('time-series'!$A$2:$AD$50,'Export-TSbyCOL'!B101,A101+12)</f>
        <v>-0.08</v>
      </c>
    </row>
    <row r="102" spans="1:8">
      <c r="A102">
        <f t="shared" si="2"/>
        <v>13</v>
      </c>
      <c r="B102">
        <f t="shared" si="3"/>
        <v>3</v>
      </c>
      <c r="C102" t="str">
        <f>INDEX('time-series'!$A$2:$AD$50,'Export-TSbyCOL'!B102,1)</f>
        <v>E22</v>
      </c>
      <c r="D102" t="str">
        <f>INDEX('time-series'!$A$2:$AD$50,'Export-TSbyCOL'!B102,2)</f>
        <v>E11</v>
      </c>
      <c r="E102">
        <f>INDEX('time-series'!$A$2:$AD$50,'Export-TSbyCOL'!B102,3)</f>
        <v>682471.21</v>
      </c>
      <c r="F102">
        <f>INDEX('time-series'!$A$2:$AD$50,'Export-TSbyCOL'!B102,4)</f>
        <v>1517904.06</v>
      </c>
      <c r="G102" s="73">
        <f>INDEX('time-series'!$M$1:$AD$1,'Export-TSbyCOL'!A102)</f>
        <v>40860</v>
      </c>
      <c r="H102">
        <f>INDEX('time-series'!$A$2:$AD$50,'Export-TSbyCOL'!B102,A102+12)</f>
        <v>0.44</v>
      </c>
    </row>
    <row r="103" spans="1:8">
      <c r="A103">
        <f t="shared" si="2"/>
        <v>13</v>
      </c>
      <c r="B103">
        <f t="shared" si="3"/>
        <v>4</v>
      </c>
      <c r="C103" t="str">
        <f>INDEX('time-series'!$A$2:$AD$50,'Export-TSbyCOL'!B103,1)</f>
        <v>E24</v>
      </c>
      <c r="D103" t="str">
        <f>INDEX('time-series'!$A$2:$AD$50,'Export-TSbyCOL'!B103,2)</f>
        <v>E12</v>
      </c>
      <c r="E103">
        <f>INDEX('time-series'!$A$2:$AD$50,'Export-TSbyCOL'!B103,3)</f>
        <v>678077.45</v>
      </c>
      <c r="F103">
        <f>INDEX('time-series'!$A$2:$AD$50,'Export-TSbyCOL'!B103,4)</f>
        <v>1516719.23</v>
      </c>
      <c r="G103" s="73">
        <f>INDEX('time-series'!$M$1:$AD$1,'Export-TSbyCOL'!A103)</f>
        <v>40860</v>
      </c>
      <c r="H103">
        <f>INDEX('time-series'!$A$2:$AD$50,'Export-TSbyCOL'!B103,A103+12)</f>
        <v>0.27</v>
      </c>
    </row>
    <row r="104" spans="1:8">
      <c r="A104">
        <f t="shared" si="2"/>
        <v>13</v>
      </c>
      <c r="B104">
        <f t="shared" si="3"/>
        <v>5</v>
      </c>
      <c r="C104" t="str">
        <f>INDEX('time-series'!$A$2:$AD$50,'Export-TSbyCOL'!B104,1)</f>
        <v>E26</v>
      </c>
      <c r="D104" t="str">
        <f>INDEX('time-series'!$A$2:$AD$50,'Export-TSbyCOL'!B104,2)</f>
        <v>E13</v>
      </c>
      <c r="E104">
        <f>INDEX('time-series'!$A$2:$AD$50,'Export-TSbyCOL'!B104,3)</f>
        <v>672842.67</v>
      </c>
      <c r="F104">
        <f>INDEX('time-series'!$A$2:$AD$50,'Export-TSbyCOL'!B104,4)</f>
        <v>1516297.8</v>
      </c>
      <c r="G104" s="73">
        <f>INDEX('time-series'!$M$1:$AD$1,'Export-TSbyCOL'!A104)</f>
        <v>40860</v>
      </c>
      <c r="H104">
        <f>INDEX('time-series'!$A$2:$AD$50,'Export-TSbyCOL'!B104,A104+12)</f>
        <v>-0.3</v>
      </c>
    </row>
    <row r="105" spans="1:8">
      <c r="A105">
        <f t="shared" si="2"/>
        <v>13</v>
      </c>
      <c r="B105">
        <f t="shared" si="3"/>
        <v>6</v>
      </c>
      <c r="C105" t="str">
        <f>INDEX('time-series'!$A$2:$AD$50,'Export-TSbyCOL'!B105,1)</f>
        <v>E09</v>
      </c>
      <c r="D105" t="str">
        <f>INDEX('time-series'!$A$2:$AD$50,'Export-TSbyCOL'!B105,2)</f>
        <v>E14</v>
      </c>
      <c r="E105">
        <f>INDEX('time-series'!$A$2:$AD$50,'Export-TSbyCOL'!B105,3)</f>
        <v>691300.7</v>
      </c>
      <c r="F105">
        <f>INDEX('time-series'!$A$2:$AD$50,'Export-TSbyCOL'!B105,4)</f>
        <v>1526366.94</v>
      </c>
      <c r="G105" s="73">
        <f>INDEX('time-series'!$M$1:$AD$1,'Export-TSbyCOL'!A105)</f>
        <v>40860</v>
      </c>
      <c r="H105">
        <f>INDEX('time-series'!$A$2:$AD$50,'Export-TSbyCOL'!B105,A105+12)</f>
        <v>1.4300000000000002</v>
      </c>
    </row>
    <row r="106" spans="1:8">
      <c r="A106">
        <f t="shared" si="2"/>
        <v>13</v>
      </c>
      <c r="B106">
        <f t="shared" si="3"/>
        <v>7</v>
      </c>
      <c r="C106" t="str">
        <f>INDEX('time-series'!$A$2:$AD$50,'Export-TSbyCOL'!B106,1)</f>
        <v>E33</v>
      </c>
      <c r="D106" t="str">
        <f>INDEX('time-series'!$A$2:$AD$50,'Export-TSbyCOL'!B106,2)</f>
        <v>E15</v>
      </c>
      <c r="E106">
        <f>INDEX('time-series'!$A$2:$AD$50,'Export-TSbyCOL'!B106,3)</f>
        <v>672225.21</v>
      </c>
      <c r="F106">
        <f>INDEX('time-series'!$A$2:$AD$50,'Export-TSbyCOL'!B106,4)</f>
        <v>1509648.39</v>
      </c>
      <c r="G106" s="73">
        <f>INDEX('time-series'!$M$1:$AD$1,'Export-TSbyCOL'!A106)</f>
        <v>40860</v>
      </c>
      <c r="H106">
        <f>INDEX('time-series'!$A$2:$AD$50,'Export-TSbyCOL'!B106,A106+12)</f>
        <v>-1.02</v>
      </c>
    </row>
    <row r="107" spans="1:8">
      <c r="A107">
        <f t="shared" si="2"/>
        <v>13</v>
      </c>
      <c r="B107">
        <f t="shared" si="3"/>
        <v>8</v>
      </c>
      <c r="C107" t="str">
        <f>INDEX('time-series'!$A$2:$AD$50,'Export-TSbyCOL'!B107,1)</f>
        <v>E31</v>
      </c>
      <c r="D107" t="str">
        <f>INDEX('time-series'!$A$2:$AD$50,'Export-TSbyCOL'!B107,2)</f>
        <v>E16</v>
      </c>
      <c r="E107">
        <f>INDEX('time-series'!$A$2:$AD$50,'Export-TSbyCOL'!B107,3)</f>
        <v>671631.59</v>
      </c>
      <c r="F107">
        <f>INDEX('time-series'!$A$2:$AD$50,'Export-TSbyCOL'!B107,4)</f>
        <v>1512362.07</v>
      </c>
      <c r="G107" s="73">
        <f>INDEX('time-series'!$M$1:$AD$1,'Export-TSbyCOL'!A107)</f>
        <v>40860</v>
      </c>
      <c r="H107">
        <f>INDEX('time-series'!$A$2:$AD$50,'Export-TSbyCOL'!B107,A107+12)</f>
        <v>-0.27</v>
      </c>
    </row>
    <row r="108" spans="1:8">
      <c r="A108">
        <f t="shared" si="2"/>
        <v>13</v>
      </c>
      <c r="B108">
        <f t="shared" si="3"/>
        <v>9</v>
      </c>
      <c r="C108" t="str">
        <f>INDEX('time-series'!$A$2:$AD$50,'Export-TSbyCOL'!B108,1)</f>
        <v>E49</v>
      </c>
      <c r="D108" t="str">
        <f>INDEX('time-series'!$A$2:$AD$50,'Export-TSbyCOL'!B108,2)</f>
        <v>E17</v>
      </c>
      <c r="E108">
        <f>INDEX('time-series'!$A$2:$AD$50,'Export-TSbyCOL'!B108,3)</f>
        <v>698225.4</v>
      </c>
      <c r="F108">
        <f>INDEX('time-series'!$A$2:$AD$50,'Export-TSbyCOL'!B108,4)</f>
        <v>1516340.66</v>
      </c>
      <c r="G108" s="73">
        <f>INDEX('time-series'!$M$1:$AD$1,'Export-TSbyCOL'!A108)</f>
        <v>40860</v>
      </c>
      <c r="H108">
        <f>INDEX('time-series'!$A$2:$AD$50,'Export-TSbyCOL'!B108,A108+12)</f>
        <v>0.61</v>
      </c>
    </row>
    <row r="109" spans="1:8">
      <c r="A109">
        <f t="shared" si="2"/>
        <v>13</v>
      </c>
      <c r="B109">
        <f t="shared" si="3"/>
        <v>10</v>
      </c>
      <c r="C109" t="str">
        <f>INDEX('time-series'!$A$2:$AD$50,'Export-TSbyCOL'!B109,1)</f>
        <v>E50</v>
      </c>
      <c r="D109" t="str">
        <f>INDEX('time-series'!$A$2:$AD$50,'Export-TSbyCOL'!B109,2)</f>
        <v>E18</v>
      </c>
      <c r="E109">
        <f>INDEX('time-series'!$A$2:$AD$50,'Export-TSbyCOL'!B109,3)</f>
        <v>679899.14</v>
      </c>
      <c r="F109">
        <f>INDEX('time-series'!$A$2:$AD$50,'Export-TSbyCOL'!B109,4)</f>
        <v>1512404.09</v>
      </c>
      <c r="G109" s="73">
        <f>INDEX('time-series'!$M$1:$AD$1,'Export-TSbyCOL'!A109)</f>
        <v>40860</v>
      </c>
      <c r="H109">
        <f>INDEX('time-series'!$A$2:$AD$50,'Export-TSbyCOL'!B109,A109+12)</f>
        <v>0.2</v>
      </c>
    </row>
    <row r="110" spans="1:8">
      <c r="A110">
        <f t="shared" si="2"/>
        <v>13</v>
      </c>
      <c r="B110">
        <f t="shared" si="3"/>
        <v>11</v>
      </c>
      <c r="C110" t="str">
        <f>INDEX('time-series'!$A$2:$AD$50,'Export-TSbyCOL'!B110,1)</f>
        <v>E48</v>
      </c>
      <c r="D110" t="str">
        <f>INDEX('time-series'!$A$2:$AD$50,'Export-TSbyCOL'!B110,2)</f>
        <v>E19</v>
      </c>
      <c r="E110">
        <f>INDEX('time-series'!$A$2:$AD$50,'Export-TSbyCOL'!B110,3)</f>
        <v>693835.41</v>
      </c>
      <c r="F110">
        <f>INDEX('time-series'!$A$2:$AD$50,'Export-TSbyCOL'!B110,4)</f>
        <v>1518189.15</v>
      </c>
      <c r="G110" s="73">
        <f>INDEX('time-series'!$M$1:$AD$1,'Export-TSbyCOL'!A110)</f>
        <v>40860</v>
      </c>
      <c r="H110">
        <f>INDEX('time-series'!$A$2:$AD$50,'Export-TSbyCOL'!B110,A110+12)</f>
        <v>0.72</v>
      </c>
    </row>
    <row r="111" spans="1:8">
      <c r="A111">
        <f t="shared" si="2"/>
        <v>13</v>
      </c>
      <c r="B111">
        <f t="shared" si="3"/>
        <v>12</v>
      </c>
      <c r="C111" t="str">
        <f>INDEX('time-series'!$A$2:$AD$50,'Export-TSbyCOL'!B111,1)</f>
        <v>E11</v>
      </c>
      <c r="D111" t="str">
        <f>INDEX('time-series'!$A$2:$AD$50,'Export-TSbyCOL'!B111,2)</f>
        <v>E2</v>
      </c>
      <c r="E111">
        <f>INDEX('time-series'!$A$2:$AD$50,'Export-TSbyCOL'!B111,3)</f>
        <v>684210.94</v>
      </c>
      <c r="F111">
        <f>INDEX('time-series'!$A$2:$AD$50,'Export-TSbyCOL'!B111,4)</f>
        <v>1525903.94</v>
      </c>
      <c r="G111" s="73">
        <f>INDEX('time-series'!$M$1:$AD$1,'Export-TSbyCOL'!A111)</f>
        <v>40860</v>
      </c>
      <c r="H111">
        <f>INDEX('time-series'!$A$2:$AD$50,'Export-TSbyCOL'!B111,A111+12)</f>
        <v>1.03</v>
      </c>
    </row>
    <row r="112" spans="1:8">
      <c r="A112">
        <f t="shared" si="2"/>
        <v>13</v>
      </c>
      <c r="B112">
        <f t="shared" si="3"/>
        <v>13</v>
      </c>
      <c r="C112" t="str">
        <f>INDEX('time-series'!$A$2:$AD$50,'Export-TSbyCOL'!B112,1)</f>
        <v>E47</v>
      </c>
      <c r="D112" t="str">
        <f>INDEX('time-series'!$A$2:$AD$50,'Export-TSbyCOL'!B112,2)</f>
        <v>E20</v>
      </c>
      <c r="E112">
        <f>INDEX('time-series'!$A$2:$AD$50,'Export-TSbyCOL'!B112,3)</f>
        <v>698683.41</v>
      </c>
      <c r="F112">
        <f>INDEX('time-series'!$A$2:$AD$50,'Export-TSbyCOL'!B112,4)</f>
        <v>1526216.17</v>
      </c>
      <c r="G112" s="73">
        <f>INDEX('time-series'!$M$1:$AD$1,'Export-TSbyCOL'!A112)</f>
        <v>40860</v>
      </c>
      <c r="H112">
        <f>INDEX('time-series'!$A$2:$AD$50,'Export-TSbyCOL'!B112,A112+12)</f>
        <v>1.27</v>
      </c>
    </row>
    <row r="113" spans="1:8">
      <c r="A113">
        <f t="shared" si="2"/>
        <v>13</v>
      </c>
      <c r="B113">
        <f t="shared" si="3"/>
        <v>14</v>
      </c>
      <c r="C113" t="str">
        <f>INDEX('time-series'!$A$2:$AD$50,'Export-TSbyCOL'!B113,1)</f>
        <v>E07</v>
      </c>
      <c r="D113" t="str">
        <f>INDEX('time-series'!$A$2:$AD$50,'Export-TSbyCOL'!B113,2)</f>
        <v>E3</v>
      </c>
      <c r="E113">
        <f>INDEX('time-series'!$A$2:$AD$50,'Export-TSbyCOL'!B113,3)</f>
        <v>689424.91</v>
      </c>
      <c r="F113">
        <f>INDEX('time-series'!$A$2:$AD$50,'Export-TSbyCOL'!B113,4)</f>
        <v>1528913.37</v>
      </c>
      <c r="G113" s="73">
        <f>INDEX('time-series'!$M$1:$AD$1,'Export-TSbyCOL'!A113)</f>
        <v>40860</v>
      </c>
      <c r="H113">
        <f>INDEX('time-series'!$A$2:$AD$50,'Export-TSbyCOL'!B113,A113+12)</f>
        <v>1.61</v>
      </c>
    </row>
    <row r="114" spans="1:8">
      <c r="A114">
        <f t="shared" si="2"/>
        <v>13</v>
      </c>
      <c r="B114">
        <f t="shared" si="3"/>
        <v>15</v>
      </c>
      <c r="C114" t="str">
        <f>INDEX('time-series'!$A$2:$AD$50,'Export-TSbyCOL'!B114,1)</f>
        <v>E34</v>
      </c>
      <c r="D114" t="str">
        <f>INDEX('time-series'!$A$2:$AD$50,'Export-TSbyCOL'!B114,2)</f>
        <v>E4</v>
      </c>
      <c r="E114">
        <f>INDEX('time-series'!$A$2:$AD$50,'Export-TSbyCOL'!B114,3)</f>
        <v>701405.22</v>
      </c>
      <c r="F114">
        <f>INDEX('time-series'!$A$2:$AD$50,'Export-TSbyCOL'!B114,4)</f>
        <v>1533302.92</v>
      </c>
      <c r="G114" s="73">
        <f>INDEX('time-series'!$M$1:$AD$1,'Export-TSbyCOL'!A114)</f>
        <v>40860</v>
      </c>
      <c r="H114">
        <f>INDEX('time-series'!$A$2:$AD$50,'Export-TSbyCOL'!B114,A114+12)</f>
        <v>1.82</v>
      </c>
    </row>
    <row r="115" spans="1:8">
      <c r="A115">
        <f t="shared" si="2"/>
        <v>13</v>
      </c>
      <c r="B115">
        <f t="shared" si="3"/>
        <v>16</v>
      </c>
      <c r="C115" t="str">
        <f>INDEX('time-series'!$A$2:$AD$50,'Export-TSbyCOL'!B115,1)</f>
        <v>E43</v>
      </c>
      <c r="D115" t="str">
        <f>INDEX('time-series'!$A$2:$AD$50,'Export-TSbyCOL'!B115,2)</f>
        <v>E5</v>
      </c>
      <c r="E115">
        <f>INDEX('time-series'!$A$2:$AD$50,'Export-TSbyCOL'!B115,3)</f>
        <v>701545.95</v>
      </c>
      <c r="F115">
        <f>INDEX('time-series'!$A$2:$AD$50,'Export-TSbyCOL'!B115,4)</f>
        <v>1534750.77</v>
      </c>
      <c r="G115" s="73">
        <f>INDEX('time-series'!$M$1:$AD$1,'Export-TSbyCOL'!A115)</f>
        <v>40860</v>
      </c>
      <c r="H115">
        <f>INDEX('time-series'!$A$2:$AD$50,'Export-TSbyCOL'!B115,A115+12)</f>
        <v>1.62</v>
      </c>
    </row>
    <row r="116" spans="1:8">
      <c r="A116">
        <f t="shared" ref="A116:A179" si="4">IF(C115="W22",A115+1,A115)</f>
        <v>13</v>
      </c>
      <c r="B116">
        <f t="shared" ref="B116:B179" si="5">IF(C115="W22",1,B115+1)</f>
        <v>17</v>
      </c>
      <c r="C116" t="str">
        <f>INDEX('time-series'!$A$2:$AD$50,'Export-TSbyCOL'!B116,1)</f>
        <v>E21</v>
      </c>
      <c r="D116" t="str">
        <f>INDEX('time-series'!$A$2:$AD$50,'Export-TSbyCOL'!B116,2)</f>
        <v>E6</v>
      </c>
      <c r="E116">
        <f>INDEX('time-series'!$A$2:$AD$50,'Export-TSbyCOL'!B116,3)</f>
        <v>689389.69</v>
      </c>
      <c r="F116">
        <f>INDEX('time-series'!$A$2:$AD$50,'Export-TSbyCOL'!B116,4)</f>
        <v>1517970.64</v>
      </c>
      <c r="G116" s="73">
        <f>INDEX('time-series'!$M$1:$AD$1,'Export-TSbyCOL'!A116)</f>
        <v>40860</v>
      </c>
      <c r="H116">
        <f>INDEX('time-series'!$A$2:$AD$50,'Export-TSbyCOL'!B116,A116+12)</f>
        <v>0.71</v>
      </c>
    </row>
    <row r="117" spans="1:8">
      <c r="A117">
        <f t="shared" si="4"/>
        <v>13</v>
      </c>
      <c r="B117">
        <f t="shared" si="5"/>
        <v>18</v>
      </c>
      <c r="C117" t="str">
        <f>INDEX('time-series'!$A$2:$AD$50,'Export-TSbyCOL'!B117,1)</f>
        <v>E32</v>
      </c>
      <c r="D117" t="str">
        <f>INDEX('time-series'!$A$2:$AD$50,'Export-TSbyCOL'!B117,2)</f>
        <v>E7</v>
      </c>
      <c r="E117">
        <f>INDEX('time-series'!$A$2:$AD$50,'Export-TSbyCOL'!B117,3)</f>
        <v>677602.26</v>
      </c>
      <c r="F117">
        <f>INDEX('time-series'!$A$2:$AD$50,'Export-TSbyCOL'!B117,4)</f>
        <v>1510896.73</v>
      </c>
      <c r="G117" s="73">
        <f>INDEX('time-series'!$M$1:$AD$1,'Export-TSbyCOL'!A117)</f>
        <v>40860</v>
      </c>
      <c r="H117">
        <f>INDEX('time-series'!$A$2:$AD$50,'Export-TSbyCOL'!B117,A117+12)</f>
        <v>-1.28</v>
      </c>
    </row>
    <row r="118" spans="1:8">
      <c r="A118">
        <f t="shared" si="4"/>
        <v>13</v>
      </c>
      <c r="B118">
        <f t="shared" si="5"/>
        <v>19</v>
      </c>
      <c r="C118" t="str">
        <f>INDEX('time-series'!$A$2:$AD$50,'Export-TSbyCOL'!B118,1)</f>
        <v>E45</v>
      </c>
      <c r="D118" t="str">
        <f>INDEX('time-series'!$A$2:$AD$50,'Export-TSbyCOL'!B118,2)</f>
        <v>E8</v>
      </c>
      <c r="E118">
        <f>INDEX('time-series'!$A$2:$AD$50,'Export-TSbyCOL'!B118,3)</f>
        <v>710349.09</v>
      </c>
      <c r="F118">
        <f>INDEX('time-series'!$A$2:$AD$50,'Export-TSbyCOL'!B118,4)</f>
        <v>1527944.08</v>
      </c>
      <c r="G118" s="73">
        <f>INDEX('time-series'!$M$1:$AD$1,'Export-TSbyCOL'!A118)</f>
        <v>40860</v>
      </c>
      <c r="H118">
        <f>INDEX('time-series'!$A$2:$AD$50,'Export-TSbyCOL'!B118,A118+12)</f>
        <v>0</v>
      </c>
    </row>
    <row r="119" spans="1:8">
      <c r="A119">
        <f t="shared" si="4"/>
        <v>13</v>
      </c>
      <c r="B119">
        <f t="shared" si="5"/>
        <v>20</v>
      </c>
      <c r="C119" t="str">
        <f>INDEX('time-series'!$A$2:$AD$50,'Export-TSbyCOL'!B119,1)</f>
        <v>E06</v>
      </c>
      <c r="D119" t="str">
        <f>INDEX('time-series'!$A$2:$AD$50,'Export-TSbyCOL'!B119,2)</f>
        <v>E9</v>
      </c>
      <c r="E119">
        <f>INDEX('time-series'!$A$2:$AD$50,'Export-TSbyCOL'!B119,3)</f>
        <v>680365.4</v>
      </c>
      <c r="F119">
        <f>INDEX('time-series'!$A$2:$AD$50,'Export-TSbyCOL'!B119,4)</f>
        <v>1530572.79</v>
      </c>
      <c r="G119" s="73">
        <f>INDEX('time-series'!$M$1:$AD$1,'Export-TSbyCOL'!A119)</f>
        <v>40860</v>
      </c>
      <c r="H119">
        <f>INDEX('time-series'!$A$2:$AD$50,'Export-TSbyCOL'!B119,A119+12)</f>
        <v>1.67</v>
      </c>
    </row>
    <row r="120" spans="1:8">
      <c r="A120">
        <f t="shared" si="4"/>
        <v>13</v>
      </c>
      <c r="B120">
        <f t="shared" si="5"/>
        <v>21</v>
      </c>
      <c r="C120" t="str">
        <f>INDEX('time-series'!$A$2:$AD$50,'Export-TSbyCOL'!B120,1)</f>
        <v>E04</v>
      </c>
      <c r="D120" t="str">
        <f>INDEX('time-series'!$A$2:$AD$50,'Export-TSbyCOL'!B120,2)</f>
        <v>N1</v>
      </c>
      <c r="E120">
        <f>INDEX('time-series'!$A$2:$AD$50,'Export-TSbyCOL'!B120,3)</f>
        <v>672126.01</v>
      </c>
      <c r="F120">
        <f>INDEX('time-series'!$A$2:$AD$50,'Export-TSbyCOL'!B120,4)</f>
        <v>1532403.78</v>
      </c>
      <c r="G120" s="73">
        <f>INDEX('time-series'!$M$1:$AD$1,'Export-TSbyCOL'!A120)</f>
        <v>40860</v>
      </c>
      <c r="H120">
        <f>INDEX('time-series'!$A$2:$AD$50,'Export-TSbyCOL'!B120,A120+12)</f>
        <v>1.54</v>
      </c>
    </row>
    <row r="121" spans="1:8">
      <c r="A121">
        <f t="shared" si="4"/>
        <v>13</v>
      </c>
      <c r="B121">
        <f t="shared" si="5"/>
        <v>22</v>
      </c>
      <c r="C121" t="str">
        <f>INDEX('time-series'!$A$2:$AD$50,'Export-TSbyCOL'!B121,1)</f>
        <v>E10</v>
      </c>
      <c r="D121" t="str">
        <f>INDEX('time-series'!$A$2:$AD$50,'Export-TSbyCOL'!B121,2)</f>
        <v>N2</v>
      </c>
      <c r="E121">
        <f>INDEX('time-series'!$A$2:$AD$50,'Export-TSbyCOL'!B121,3)</f>
        <v>664664.92000000004</v>
      </c>
      <c r="F121">
        <f>INDEX('time-series'!$A$2:$AD$50,'Export-TSbyCOL'!B121,4)</f>
        <v>1525827.63</v>
      </c>
      <c r="G121" s="73">
        <f>INDEX('time-series'!$M$1:$AD$1,'Export-TSbyCOL'!A121)</f>
        <v>40860</v>
      </c>
      <c r="H121">
        <f>INDEX('time-series'!$A$2:$AD$50,'Export-TSbyCOL'!B121,A121+12)</f>
        <v>-0.45</v>
      </c>
    </row>
    <row r="122" spans="1:8">
      <c r="A122">
        <f t="shared" si="4"/>
        <v>13</v>
      </c>
      <c r="B122">
        <f t="shared" si="5"/>
        <v>23</v>
      </c>
      <c r="C122" t="str">
        <f>INDEX('time-series'!$A$2:$AD$50,'Export-TSbyCOL'!B122,1)</f>
        <v>E12</v>
      </c>
      <c r="D122" t="str">
        <f>INDEX('time-series'!$A$2:$AD$50,'Export-TSbyCOL'!B122,2)</f>
        <v>N3</v>
      </c>
      <c r="E122">
        <f>INDEX('time-series'!$A$2:$AD$50,'Export-TSbyCOL'!B122,3)</f>
        <v>672288.21</v>
      </c>
      <c r="F122">
        <f>INDEX('time-series'!$A$2:$AD$50,'Export-TSbyCOL'!B122,4)</f>
        <v>1525612.35</v>
      </c>
      <c r="G122" s="73">
        <f>INDEX('time-series'!$M$1:$AD$1,'Export-TSbyCOL'!A122)</f>
        <v>40860</v>
      </c>
      <c r="H122">
        <f>INDEX('time-series'!$A$2:$AD$50,'Export-TSbyCOL'!B122,A122+12)</f>
        <v>0.71</v>
      </c>
    </row>
    <row r="123" spans="1:8">
      <c r="A123">
        <f t="shared" si="4"/>
        <v>13</v>
      </c>
      <c r="B123">
        <f t="shared" si="5"/>
        <v>24</v>
      </c>
      <c r="C123" t="str">
        <f>INDEX('time-series'!$A$2:$AD$50,'Export-TSbyCOL'!B123,1)</f>
        <v>E13</v>
      </c>
      <c r="D123" t="str">
        <f>INDEX('time-series'!$A$2:$AD$50,'Export-TSbyCOL'!B123,2)</f>
        <v>N4</v>
      </c>
      <c r="E123">
        <f>INDEX('time-series'!$A$2:$AD$50,'Export-TSbyCOL'!B123,3)</f>
        <v>662410.17000000004</v>
      </c>
      <c r="F123">
        <f>INDEX('time-series'!$A$2:$AD$50,'Export-TSbyCOL'!B123,4)</f>
        <v>1522815.37</v>
      </c>
      <c r="G123" s="73">
        <f>INDEX('time-series'!$M$1:$AD$1,'Export-TSbyCOL'!A123)</f>
        <v>40860</v>
      </c>
      <c r="H123">
        <f>INDEX('time-series'!$A$2:$AD$50,'Export-TSbyCOL'!B123,A123+12)</f>
        <v>-1.08</v>
      </c>
    </row>
    <row r="124" spans="1:8">
      <c r="A124">
        <f t="shared" si="4"/>
        <v>13</v>
      </c>
      <c r="B124">
        <f t="shared" si="5"/>
        <v>25</v>
      </c>
      <c r="C124" t="str">
        <f>INDEX('time-series'!$A$2:$AD$50,'Export-TSbyCOL'!B124,1)</f>
        <v>E14</v>
      </c>
      <c r="D124" t="str">
        <f>INDEX('time-series'!$A$2:$AD$50,'Export-TSbyCOL'!B124,2)</f>
        <v>N5</v>
      </c>
      <c r="E124">
        <f>INDEX('time-series'!$A$2:$AD$50,'Export-TSbyCOL'!B124,3)</f>
        <v>674800.27</v>
      </c>
      <c r="F124">
        <f>INDEX('time-series'!$A$2:$AD$50,'Export-TSbyCOL'!B124,4)</f>
        <v>1522996.68</v>
      </c>
      <c r="G124" s="73">
        <f>INDEX('time-series'!$M$1:$AD$1,'Export-TSbyCOL'!A124)</f>
        <v>40860</v>
      </c>
      <c r="H124">
        <f>INDEX('time-series'!$A$2:$AD$50,'Export-TSbyCOL'!B124,A124+12)</f>
        <v>-0.88</v>
      </c>
    </row>
    <row r="125" spans="1:8">
      <c r="A125">
        <f t="shared" si="4"/>
        <v>13</v>
      </c>
      <c r="B125">
        <f t="shared" si="5"/>
        <v>26</v>
      </c>
      <c r="C125" t="str">
        <f>INDEX('time-series'!$A$2:$AD$50,'Export-TSbyCOL'!B125,1)</f>
        <v>E17</v>
      </c>
      <c r="D125" t="str">
        <f>INDEX('time-series'!$A$2:$AD$50,'Export-TSbyCOL'!B125,2)</f>
        <v>N6</v>
      </c>
      <c r="E125">
        <f>INDEX('time-series'!$A$2:$AD$50,'Export-TSbyCOL'!B125,3)</f>
        <v>677946.73</v>
      </c>
      <c r="F125">
        <f>INDEX('time-series'!$A$2:$AD$50,'Export-TSbyCOL'!B125,4)</f>
        <v>1522282.46</v>
      </c>
      <c r="G125" s="73">
        <f>INDEX('time-series'!$M$1:$AD$1,'Export-TSbyCOL'!A125)</f>
        <v>40860</v>
      </c>
      <c r="H125">
        <f>INDEX('time-series'!$A$2:$AD$50,'Export-TSbyCOL'!B125,A125+12)</f>
        <v>0.44</v>
      </c>
    </row>
    <row r="126" spans="1:8">
      <c r="A126">
        <f t="shared" si="4"/>
        <v>13</v>
      </c>
      <c r="B126">
        <f t="shared" si="5"/>
        <v>27</v>
      </c>
      <c r="C126" t="str">
        <f>INDEX('time-series'!$A$2:$AD$50,'Export-TSbyCOL'!B126,1)</f>
        <v>E16</v>
      </c>
      <c r="D126" t="str">
        <f>INDEX('time-series'!$A$2:$AD$50,'Export-TSbyCOL'!B126,2)</f>
        <v>N7</v>
      </c>
      <c r="E126">
        <f>INDEX('time-series'!$A$2:$AD$50,'Export-TSbyCOL'!B126,3)</f>
        <v>666453.48</v>
      </c>
      <c r="F126">
        <f>INDEX('time-series'!$A$2:$AD$50,'Export-TSbyCOL'!B126,4)</f>
        <v>1522470.33</v>
      </c>
      <c r="G126" s="73">
        <f>INDEX('time-series'!$M$1:$AD$1,'Export-TSbyCOL'!A126)</f>
        <v>40860</v>
      </c>
      <c r="H126">
        <f>INDEX('time-series'!$A$2:$AD$50,'Export-TSbyCOL'!B126,A126+12)</f>
        <v>0.93</v>
      </c>
    </row>
    <row r="127" spans="1:8">
      <c r="A127">
        <f t="shared" si="4"/>
        <v>13</v>
      </c>
      <c r="B127">
        <f t="shared" si="5"/>
        <v>28</v>
      </c>
      <c r="C127" t="str">
        <f>INDEX('time-series'!$A$2:$AD$50,'Export-TSbyCOL'!B127,1)</f>
        <v>E01</v>
      </c>
      <c r="D127" t="str">
        <f>INDEX('time-series'!$A$2:$AD$50,'Export-TSbyCOL'!B127,2)</f>
        <v>N8</v>
      </c>
      <c r="E127">
        <f>INDEX('time-series'!$A$2:$AD$50,'Export-TSbyCOL'!B127,3)</f>
        <v>677309.03</v>
      </c>
      <c r="F127">
        <f>INDEX('time-series'!$A$2:$AD$50,'Export-TSbyCOL'!B127,4)</f>
        <v>1539830.33</v>
      </c>
      <c r="G127" s="73">
        <f>INDEX('time-series'!$M$1:$AD$1,'Export-TSbyCOL'!A127)</f>
        <v>40860</v>
      </c>
      <c r="H127">
        <f>INDEX('time-series'!$A$2:$AD$50,'Export-TSbyCOL'!B127,A127+12)</f>
        <v>3.4</v>
      </c>
    </row>
    <row r="128" spans="1:8">
      <c r="A128">
        <f t="shared" si="4"/>
        <v>13</v>
      </c>
      <c r="B128">
        <f t="shared" si="5"/>
        <v>29</v>
      </c>
      <c r="C128" t="str">
        <f>INDEX('time-series'!$A$2:$AD$50,'Export-TSbyCOL'!B128,1)</f>
        <v>E02</v>
      </c>
      <c r="D128" t="str">
        <f>INDEX('time-series'!$A$2:$AD$50,'Export-TSbyCOL'!B128,2)</f>
        <v>N9</v>
      </c>
      <c r="E128">
        <f>INDEX('time-series'!$A$2:$AD$50,'Export-TSbyCOL'!B128,3)</f>
        <v>683439.45</v>
      </c>
      <c r="F128">
        <f>INDEX('time-series'!$A$2:$AD$50,'Export-TSbyCOL'!B128,4)</f>
        <v>1539868.39</v>
      </c>
      <c r="G128" s="73">
        <f>INDEX('time-series'!$M$1:$AD$1,'Export-TSbyCOL'!A128)</f>
        <v>40860</v>
      </c>
      <c r="H128">
        <f>INDEX('time-series'!$A$2:$AD$50,'Export-TSbyCOL'!B128,A128+12)</f>
        <v>3.4</v>
      </c>
    </row>
    <row r="129" spans="1:8">
      <c r="A129">
        <f t="shared" si="4"/>
        <v>13</v>
      </c>
      <c r="B129">
        <f t="shared" si="5"/>
        <v>30</v>
      </c>
      <c r="C129" t="str">
        <f>INDEX('time-series'!$A$2:$AD$50,'Export-TSbyCOL'!B129,1)</f>
        <v>W13</v>
      </c>
      <c r="D129" t="str">
        <f>INDEX('time-series'!$A$2:$AD$50,'Export-TSbyCOL'!B129,2)</f>
        <v>W10</v>
      </c>
      <c r="E129">
        <f>INDEX('time-series'!$A$2:$AD$50,'Export-TSbyCOL'!B129,3)</f>
        <v>658290.71</v>
      </c>
      <c r="F129">
        <f>INDEX('time-series'!$A$2:$AD$50,'Export-TSbyCOL'!B129,4)</f>
        <v>1514826.56</v>
      </c>
      <c r="G129" s="73">
        <f>INDEX('time-series'!$M$1:$AD$1,'Export-TSbyCOL'!A129)</f>
        <v>40860</v>
      </c>
      <c r="H129">
        <f>INDEX('time-series'!$A$2:$AD$50,'Export-TSbyCOL'!B129,A129+12)</f>
        <v>0.86</v>
      </c>
    </row>
    <row r="130" spans="1:8">
      <c r="A130">
        <f t="shared" si="4"/>
        <v>13</v>
      </c>
      <c r="B130">
        <f t="shared" si="5"/>
        <v>31</v>
      </c>
      <c r="C130" t="str">
        <f>INDEX('time-series'!$A$2:$AD$50,'Export-TSbyCOL'!B130,1)</f>
        <v>W06</v>
      </c>
      <c r="D130" t="str">
        <f>INDEX('time-series'!$A$2:$AD$50,'Export-TSbyCOL'!B130,2)</f>
        <v>W11</v>
      </c>
      <c r="E130">
        <f>INDEX('time-series'!$A$2:$AD$50,'Export-TSbyCOL'!B130,3)</f>
        <v>656325.47</v>
      </c>
      <c r="F130">
        <f>INDEX('time-series'!$A$2:$AD$50,'Export-TSbyCOL'!B130,4)</f>
        <v>1511584.18</v>
      </c>
      <c r="G130" s="73">
        <f>INDEX('time-series'!$M$1:$AD$1,'Export-TSbyCOL'!A130)</f>
        <v>40860</v>
      </c>
      <c r="H130">
        <f>INDEX('time-series'!$A$2:$AD$50,'Export-TSbyCOL'!B130,A130+12)</f>
        <v>1.1499999999999999</v>
      </c>
    </row>
    <row r="131" spans="1:8">
      <c r="A131">
        <f t="shared" si="4"/>
        <v>13</v>
      </c>
      <c r="B131">
        <f t="shared" si="5"/>
        <v>32</v>
      </c>
      <c r="C131" t="str">
        <f>INDEX('time-series'!$A$2:$AD$50,'Export-TSbyCOL'!B131,1)</f>
        <v>W10</v>
      </c>
      <c r="D131" t="str">
        <f>INDEX('time-series'!$A$2:$AD$50,'Export-TSbyCOL'!B131,2)</f>
        <v>W12</v>
      </c>
      <c r="E131">
        <f>INDEX('time-series'!$A$2:$AD$50,'Export-TSbyCOL'!B131,3)</f>
        <v>658182.55000000005</v>
      </c>
      <c r="F131">
        <f>INDEX('time-series'!$A$2:$AD$50,'Export-TSbyCOL'!B131,4)</f>
        <v>1523587.6</v>
      </c>
      <c r="G131" s="73">
        <f>INDEX('time-series'!$M$1:$AD$1,'Export-TSbyCOL'!A131)</f>
        <v>40860</v>
      </c>
      <c r="H131">
        <f>INDEX('time-series'!$A$2:$AD$50,'Export-TSbyCOL'!B131,A131+12)</f>
        <v>0.94</v>
      </c>
    </row>
    <row r="132" spans="1:8">
      <c r="A132">
        <f t="shared" si="4"/>
        <v>13</v>
      </c>
      <c r="B132">
        <f t="shared" si="5"/>
        <v>33</v>
      </c>
      <c r="C132" t="str">
        <f>INDEX('time-series'!$A$2:$AD$50,'Export-TSbyCOL'!B132,1)</f>
        <v>W03</v>
      </c>
      <c r="D132" t="str">
        <f>INDEX('time-series'!$A$2:$AD$50,'Export-TSbyCOL'!B132,2)</f>
        <v>W13</v>
      </c>
      <c r="E132">
        <f>INDEX('time-series'!$A$2:$AD$50,'Export-TSbyCOL'!B132,3)</f>
        <v>653116.93000000005</v>
      </c>
      <c r="F132">
        <f>INDEX('time-series'!$A$2:$AD$50,'Export-TSbyCOL'!B132,4)</f>
        <v>1525716.98</v>
      </c>
      <c r="G132" s="73">
        <f>INDEX('time-series'!$M$1:$AD$1,'Export-TSbyCOL'!A132)</f>
        <v>40860</v>
      </c>
      <c r="H132">
        <f>INDEX('time-series'!$A$2:$AD$50,'Export-TSbyCOL'!B132,A132+12)</f>
        <v>1.46</v>
      </c>
    </row>
    <row r="133" spans="1:8">
      <c r="A133">
        <f t="shared" si="4"/>
        <v>13</v>
      </c>
      <c r="B133">
        <f t="shared" si="5"/>
        <v>34</v>
      </c>
      <c r="C133" t="str">
        <f>INDEX('time-series'!$A$2:$AD$50,'Export-TSbyCOL'!B133,1)</f>
        <v>W02</v>
      </c>
      <c r="D133" t="str">
        <f>INDEX('time-series'!$A$2:$AD$50,'Export-TSbyCOL'!B133,2)</f>
        <v>W14inside</v>
      </c>
      <c r="E133">
        <f>INDEX('time-series'!$A$2:$AD$50,'Export-TSbyCOL'!B133,3)</f>
        <v>652851.73</v>
      </c>
      <c r="F133">
        <f>INDEX('time-series'!$A$2:$AD$50,'Export-TSbyCOL'!B133,4)</f>
        <v>1529549.37</v>
      </c>
      <c r="G133" s="73">
        <f>INDEX('time-series'!$M$1:$AD$1,'Export-TSbyCOL'!A133)</f>
        <v>40860</v>
      </c>
      <c r="H133">
        <f>INDEX('time-series'!$A$2:$AD$50,'Export-TSbyCOL'!B133,A133+12)</f>
        <v>2.2599999999999998</v>
      </c>
    </row>
    <row r="134" spans="1:8">
      <c r="A134">
        <f t="shared" si="4"/>
        <v>13</v>
      </c>
      <c r="B134">
        <f t="shared" si="5"/>
        <v>35</v>
      </c>
      <c r="C134" t="str">
        <f>INDEX('time-series'!$A$2:$AD$50,'Export-TSbyCOL'!B134,1)</f>
        <v>W02</v>
      </c>
      <c r="D134" t="str">
        <f>INDEX('time-series'!$A$2:$AD$50,'Export-TSbyCOL'!B134,2)</f>
        <v>W14outside</v>
      </c>
      <c r="E134">
        <f>INDEX('time-series'!$A$2:$AD$50,'Export-TSbyCOL'!B134,3)</f>
        <v>661921.71</v>
      </c>
      <c r="F134">
        <f>INDEX('time-series'!$A$2:$AD$50,'Export-TSbyCOL'!B134,4)</f>
        <v>1515985.15</v>
      </c>
      <c r="G134" s="73">
        <f>INDEX('time-series'!$M$1:$AD$1,'Export-TSbyCOL'!A134)</f>
        <v>40860</v>
      </c>
      <c r="H134">
        <f>INDEX('time-series'!$A$2:$AD$50,'Export-TSbyCOL'!B134,A134+12)</f>
        <v>2.5299999999999998</v>
      </c>
    </row>
    <row r="135" spans="1:8">
      <c r="A135">
        <f t="shared" si="4"/>
        <v>13</v>
      </c>
      <c r="B135">
        <f t="shared" si="5"/>
        <v>36</v>
      </c>
      <c r="C135" t="str">
        <f>INDEX('time-series'!$A$2:$AD$50,'Export-TSbyCOL'!B135,1)</f>
        <v>W09</v>
      </c>
      <c r="D135" t="str">
        <f>INDEX('time-series'!$A$2:$AD$50,'Export-TSbyCOL'!B135,2)</f>
        <v>W15</v>
      </c>
      <c r="E135">
        <f>INDEX('time-series'!$A$2:$AD$50,'Export-TSbyCOL'!B135,3)</f>
        <v>664465.79</v>
      </c>
      <c r="F135">
        <f>INDEX('time-series'!$A$2:$AD$50,'Export-TSbyCOL'!B135,4)</f>
        <v>1512192.47</v>
      </c>
      <c r="G135" s="73">
        <f>INDEX('time-series'!$M$1:$AD$1,'Export-TSbyCOL'!A135)</f>
        <v>40860</v>
      </c>
      <c r="H135">
        <f>INDEX('time-series'!$A$2:$AD$50,'Export-TSbyCOL'!B135,A135+12)</f>
        <v>0.22</v>
      </c>
    </row>
    <row r="136" spans="1:8">
      <c r="A136">
        <f t="shared" si="4"/>
        <v>13</v>
      </c>
      <c r="B136">
        <f t="shared" si="5"/>
        <v>37</v>
      </c>
      <c r="C136" t="str">
        <f>INDEX('time-series'!$A$2:$AD$50,'Export-TSbyCOL'!B136,1)</f>
        <v>W14</v>
      </c>
      <c r="D136" t="str">
        <f>INDEX('time-series'!$A$2:$AD$50,'Export-TSbyCOL'!B136,2)</f>
        <v>W16</v>
      </c>
      <c r="E136">
        <f>INDEX('time-series'!$A$2:$AD$50,'Export-TSbyCOL'!B136,3)</f>
        <v>662091.31999999995</v>
      </c>
      <c r="F136">
        <f>INDEX('time-series'!$A$2:$AD$50,'Export-TSbyCOL'!B136,4)</f>
        <v>1508037.15</v>
      </c>
      <c r="G136" s="73">
        <f>INDEX('time-series'!$M$1:$AD$1,'Export-TSbyCOL'!A136)</f>
        <v>40860</v>
      </c>
      <c r="H136">
        <f>INDEX('time-series'!$A$2:$AD$50,'Export-TSbyCOL'!B136,A136+12)</f>
        <v>0.39</v>
      </c>
    </row>
    <row r="137" spans="1:8">
      <c r="A137">
        <f t="shared" si="4"/>
        <v>13</v>
      </c>
      <c r="B137">
        <f t="shared" si="5"/>
        <v>38</v>
      </c>
      <c r="C137" t="str">
        <f>INDEX('time-series'!$A$2:$AD$50,'Export-TSbyCOL'!B137,1)</f>
        <v>W15</v>
      </c>
      <c r="D137" t="str">
        <f>INDEX('time-series'!$A$2:$AD$50,'Export-TSbyCOL'!B137,2)</f>
        <v>W17</v>
      </c>
      <c r="E137">
        <f>INDEX('time-series'!$A$2:$AD$50,'Export-TSbyCOL'!B137,3)</f>
        <v>661235.26</v>
      </c>
      <c r="F137">
        <f>INDEX('time-series'!$A$2:$AD$50,'Export-TSbyCOL'!B137,4)</f>
        <v>1519672.28</v>
      </c>
      <c r="G137" s="73">
        <f>INDEX('time-series'!$M$1:$AD$1,'Export-TSbyCOL'!A137)</f>
        <v>40860</v>
      </c>
      <c r="H137">
        <f>INDEX('time-series'!$A$2:$AD$50,'Export-TSbyCOL'!B137,A137+12)</f>
        <v>0.51</v>
      </c>
    </row>
    <row r="138" spans="1:8">
      <c r="A138">
        <f t="shared" si="4"/>
        <v>13</v>
      </c>
      <c r="B138">
        <f t="shared" si="5"/>
        <v>39</v>
      </c>
      <c r="C138" t="str">
        <f>INDEX('time-series'!$A$2:$AD$50,'Export-TSbyCOL'!B138,1)</f>
        <v>W16</v>
      </c>
      <c r="D138" t="str">
        <f>INDEX('time-series'!$A$2:$AD$50,'Export-TSbyCOL'!B138,2)</f>
        <v>W18</v>
      </c>
      <c r="E138">
        <f>INDEX('time-series'!$A$2:$AD$50,'Export-TSbyCOL'!B138,3)</f>
        <v>652150.77</v>
      </c>
      <c r="F138">
        <f>INDEX('time-series'!$A$2:$AD$50,'Export-TSbyCOL'!B138,4)</f>
        <v>1504929.29</v>
      </c>
      <c r="G138" s="73">
        <f>INDEX('time-series'!$M$1:$AD$1,'Export-TSbyCOL'!A138)</f>
        <v>40860</v>
      </c>
      <c r="H138">
        <f>INDEX('time-series'!$A$2:$AD$50,'Export-TSbyCOL'!B138,A138+12)</f>
        <v>0.87</v>
      </c>
    </row>
    <row r="139" spans="1:8">
      <c r="A139">
        <f t="shared" si="4"/>
        <v>13</v>
      </c>
      <c r="B139">
        <f t="shared" si="5"/>
        <v>40</v>
      </c>
      <c r="C139" t="str">
        <f>INDEX('time-series'!$A$2:$AD$50,'Export-TSbyCOL'!B139,1)</f>
        <v>W01</v>
      </c>
      <c r="D139" t="str">
        <f>INDEX('time-series'!$A$2:$AD$50,'Export-TSbyCOL'!B139,2)</f>
        <v>W1inside</v>
      </c>
      <c r="E139">
        <f>INDEX('time-series'!$A$2:$AD$50,'Export-TSbyCOL'!B139,3)</f>
        <v>643560.93999999994</v>
      </c>
      <c r="F139">
        <f>INDEX('time-series'!$A$2:$AD$50,'Export-TSbyCOL'!B139,4)</f>
        <v>1525778.98</v>
      </c>
      <c r="G139" s="73">
        <f>INDEX('time-series'!$M$1:$AD$1,'Export-TSbyCOL'!A139)</f>
        <v>40860</v>
      </c>
      <c r="H139">
        <f>INDEX('time-series'!$A$2:$AD$50,'Export-TSbyCOL'!B139,A139+12)</f>
        <v>2.44</v>
      </c>
    </row>
    <row r="140" spans="1:8">
      <c r="A140">
        <f t="shared" si="4"/>
        <v>13</v>
      </c>
      <c r="B140">
        <f t="shared" si="5"/>
        <v>41</v>
      </c>
      <c r="C140" t="str">
        <f>INDEX('time-series'!$A$2:$AD$50,'Export-TSbyCOL'!B140,1)</f>
        <v>W01</v>
      </c>
      <c r="D140" t="str">
        <f>INDEX('time-series'!$A$2:$AD$50,'Export-TSbyCOL'!B140,2)</f>
        <v>W1outside</v>
      </c>
      <c r="E140">
        <f>INDEX('time-series'!$A$2:$AD$50,'Export-TSbyCOL'!B140,3)</f>
        <v>642351.31000000006</v>
      </c>
      <c r="F140">
        <f>INDEX('time-series'!$A$2:$AD$50,'Export-TSbyCOL'!B140,4)</f>
        <v>1529391.47</v>
      </c>
      <c r="G140" s="73">
        <f>INDEX('time-series'!$M$1:$AD$1,'Export-TSbyCOL'!A140)</f>
        <v>40860</v>
      </c>
      <c r="H140">
        <f>INDEX('time-series'!$A$2:$AD$50,'Export-TSbyCOL'!B140,A140+12)</f>
        <v>2.78</v>
      </c>
    </row>
    <row r="141" spans="1:8">
      <c r="A141">
        <f t="shared" si="4"/>
        <v>13</v>
      </c>
      <c r="B141">
        <f t="shared" si="5"/>
        <v>42</v>
      </c>
      <c r="C141" t="str">
        <f>INDEX('time-series'!$A$2:$AD$50,'Export-TSbyCOL'!B141,1)</f>
        <v>W23</v>
      </c>
      <c r="D141" t="str">
        <f>INDEX('time-series'!$A$2:$AD$50,'Export-TSbyCOL'!B141,2)</f>
        <v>W2</v>
      </c>
      <c r="E141">
        <f>INDEX('time-series'!$A$2:$AD$50,'Export-TSbyCOL'!B141,3)</f>
        <v>645833.16</v>
      </c>
      <c r="F141">
        <f>INDEX('time-series'!$A$2:$AD$50,'Export-TSbyCOL'!B141,4)</f>
        <v>1520599.99</v>
      </c>
      <c r="G141" s="73">
        <f>INDEX('time-series'!$M$1:$AD$1,'Export-TSbyCOL'!A141)</f>
        <v>40860</v>
      </c>
      <c r="H141">
        <f>INDEX('time-series'!$A$2:$AD$50,'Export-TSbyCOL'!B141,A141+12)</f>
        <v>1.835</v>
      </c>
    </row>
    <row r="142" spans="1:8">
      <c r="A142">
        <f t="shared" si="4"/>
        <v>13</v>
      </c>
      <c r="B142">
        <f t="shared" si="5"/>
        <v>43</v>
      </c>
      <c r="C142" t="str">
        <f>INDEX('time-series'!$A$2:$AD$50,'Export-TSbyCOL'!B142,1)</f>
        <v>W08</v>
      </c>
      <c r="D142" t="str">
        <f>INDEX('time-series'!$A$2:$AD$50,'Export-TSbyCOL'!B142,2)</f>
        <v>W3</v>
      </c>
      <c r="E142">
        <f>INDEX('time-series'!$A$2:$AD$50,'Export-TSbyCOL'!B142,3)</f>
        <v>653973.03</v>
      </c>
      <c r="F142">
        <f>INDEX('time-series'!$A$2:$AD$50,'Export-TSbyCOL'!B142,4)</f>
        <v>1515642.52</v>
      </c>
      <c r="G142" s="73">
        <f>INDEX('time-series'!$M$1:$AD$1,'Export-TSbyCOL'!A142)</f>
        <v>40860</v>
      </c>
      <c r="H142">
        <f>INDEX('time-series'!$A$2:$AD$50,'Export-TSbyCOL'!B142,A142+12)</f>
        <v>1.1100000000000001</v>
      </c>
    </row>
    <row r="143" spans="1:8">
      <c r="A143">
        <f t="shared" si="4"/>
        <v>13</v>
      </c>
      <c r="B143">
        <f t="shared" si="5"/>
        <v>44</v>
      </c>
      <c r="C143" t="str">
        <f>INDEX('time-series'!$A$2:$AD$50,'Export-TSbyCOL'!B143,1)</f>
        <v>W12</v>
      </c>
      <c r="D143" t="str">
        <f>INDEX('time-series'!$A$2:$AD$50,'Export-TSbyCOL'!B143,2)</f>
        <v>W4</v>
      </c>
      <c r="E143">
        <f>INDEX('time-series'!$A$2:$AD$50,'Export-TSbyCOL'!B143,3)</f>
        <v>649159.31999999995</v>
      </c>
      <c r="F143">
        <f>INDEX('time-series'!$A$2:$AD$50,'Export-TSbyCOL'!B143,4)</f>
        <v>1513890.33</v>
      </c>
      <c r="G143" s="73">
        <f>INDEX('time-series'!$M$1:$AD$1,'Export-TSbyCOL'!A143)</f>
        <v>40860</v>
      </c>
      <c r="H143">
        <f>INDEX('time-series'!$A$2:$AD$50,'Export-TSbyCOL'!B143,A143+12)</f>
        <v>1.25</v>
      </c>
    </row>
    <row r="144" spans="1:8">
      <c r="A144">
        <f t="shared" si="4"/>
        <v>13</v>
      </c>
      <c r="B144">
        <f t="shared" si="5"/>
        <v>45</v>
      </c>
      <c r="C144" t="str">
        <f>INDEX('time-series'!$A$2:$AD$50,'Export-TSbyCOL'!B144,1)</f>
        <v>W24</v>
      </c>
      <c r="D144" t="str">
        <f>INDEX('time-series'!$A$2:$AD$50,'Export-TSbyCOL'!B144,2)</f>
        <v>W5</v>
      </c>
      <c r="E144">
        <f>INDEX('time-series'!$A$2:$AD$50,'Export-TSbyCOL'!B144,3)</f>
        <v>644256.9</v>
      </c>
      <c r="F144">
        <f>INDEX('time-series'!$A$2:$AD$50,'Export-TSbyCOL'!B144,4)</f>
        <v>1512206.37</v>
      </c>
      <c r="G144" s="73">
        <f>INDEX('time-series'!$M$1:$AD$1,'Export-TSbyCOL'!A144)</f>
        <v>40860</v>
      </c>
      <c r="H144">
        <f>INDEX('time-series'!$A$2:$AD$50,'Export-TSbyCOL'!B144,A144+12)</f>
        <v>1.42</v>
      </c>
    </row>
    <row r="145" spans="1:8">
      <c r="A145">
        <f t="shared" si="4"/>
        <v>13</v>
      </c>
      <c r="B145">
        <f t="shared" si="5"/>
        <v>46</v>
      </c>
      <c r="C145" t="str">
        <f>INDEX('time-series'!$A$2:$AD$50,'Export-TSbyCOL'!B145,1)</f>
        <v>W05</v>
      </c>
      <c r="D145" t="str">
        <f>INDEX('time-series'!$A$2:$AD$50,'Export-TSbyCOL'!B145,2)</f>
        <v>W6</v>
      </c>
      <c r="E145">
        <f>INDEX('time-series'!$A$2:$AD$50,'Export-TSbyCOL'!B145,3)</f>
        <v>653891.16</v>
      </c>
      <c r="F145">
        <f>INDEX('time-series'!$A$2:$AD$50,'Export-TSbyCOL'!B145,4)</f>
        <v>1519501.64</v>
      </c>
      <c r="G145" s="73">
        <f>INDEX('time-series'!$M$1:$AD$1,'Export-TSbyCOL'!A145)</f>
        <v>40860</v>
      </c>
      <c r="H145">
        <f>INDEX('time-series'!$A$2:$AD$50,'Export-TSbyCOL'!B145,A145+12)</f>
        <v>1.18</v>
      </c>
    </row>
    <row r="146" spans="1:8">
      <c r="A146">
        <f t="shared" si="4"/>
        <v>13</v>
      </c>
      <c r="B146">
        <f t="shared" si="5"/>
        <v>47</v>
      </c>
      <c r="C146" t="str">
        <f>INDEX('time-series'!$A$2:$AD$50,'Export-TSbyCOL'!B146,1)</f>
        <v>W18</v>
      </c>
      <c r="D146" t="str">
        <f>INDEX('time-series'!$A$2:$AD$50,'Export-TSbyCOL'!B146,2)</f>
        <v>W7</v>
      </c>
      <c r="E146">
        <f>INDEX('time-series'!$A$2:$AD$50,'Export-TSbyCOL'!B146,3)</f>
        <v>654175.62</v>
      </c>
      <c r="F146">
        <f>INDEX('time-series'!$A$2:$AD$50,'Export-TSbyCOL'!B146,4)</f>
        <v>1501198.81</v>
      </c>
      <c r="G146" s="73">
        <f>INDEX('time-series'!$M$1:$AD$1,'Export-TSbyCOL'!A146)</f>
        <v>40860</v>
      </c>
      <c r="H146">
        <f>INDEX('time-series'!$A$2:$AD$50,'Export-TSbyCOL'!B146,A146+12)</f>
        <v>1.06</v>
      </c>
    </row>
    <row r="147" spans="1:8">
      <c r="A147">
        <f t="shared" si="4"/>
        <v>13</v>
      </c>
      <c r="B147">
        <f t="shared" si="5"/>
        <v>48</v>
      </c>
      <c r="C147" t="str">
        <f>INDEX('time-series'!$A$2:$AD$50,'Export-TSbyCOL'!B147,1)</f>
        <v>W17</v>
      </c>
      <c r="D147" t="str">
        <f>INDEX('time-series'!$A$2:$AD$50,'Export-TSbyCOL'!B147,2)</f>
        <v>W8</v>
      </c>
      <c r="E147">
        <f>INDEX('time-series'!$A$2:$AD$50,'Export-TSbyCOL'!B147,3)</f>
        <v>650434.1</v>
      </c>
      <c r="F147">
        <f>INDEX('time-series'!$A$2:$AD$50,'Export-TSbyCOL'!B147,4)</f>
        <v>1504752.75</v>
      </c>
      <c r="G147" s="73">
        <f>INDEX('time-series'!$M$1:$AD$1,'Export-TSbyCOL'!A147)</f>
        <v>40860</v>
      </c>
      <c r="H147">
        <f>INDEX('time-series'!$A$2:$AD$50,'Export-TSbyCOL'!B147,A147+12)</f>
        <v>0.68</v>
      </c>
    </row>
    <row r="148" spans="1:8">
      <c r="A148">
        <f t="shared" si="4"/>
        <v>13</v>
      </c>
      <c r="B148">
        <f t="shared" si="5"/>
        <v>49</v>
      </c>
      <c r="C148" t="str">
        <f>INDEX('time-series'!$A$2:$AD$50,'Export-TSbyCOL'!B148,1)</f>
        <v>W22</v>
      </c>
      <c r="D148" t="str">
        <f>INDEX('time-series'!$A$2:$AD$50,'Export-TSbyCOL'!B148,2)</f>
        <v>W9</v>
      </c>
      <c r="E148">
        <f>INDEX('time-series'!$A$2:$AD$50,'Export-TSbyCOL'!B148,3)</f>
        <v>658423.97</v>
      </c>
      <c r="F148">
        <f>INDEX('time-series'!$A$2:$AD$50,'Export-TSbyCOL'!B148,4)</f>
        <v>1519726.78</v>
      </c>
      <c r="G148" s="73">
        <f>INDEX('time-series'!$M$1:$AD$1,'Export-TSbyCOL'!A148)</f>
        <v>40860</v>
      </c>
      <c r="H148">
        <f>INDEX('time-series'!$A$2:$AD$50,'Export-TSbyCOL'!B148,A148+12)</f>
        <v>1.63</v>
      </c>
    </row>
    <row r="149" spans="1:8">
      <c r="A149">
        <f t="shared" si="4"/>
        <v>14</v>
      </c>
      <c r="B149">
        <f t="shared" si="5"/>
        <v>1</v>
      </c>
      <c r="C149" t="str">
        <f>INDEX('time-series'!$A$2:$AD$50,'Export-TSbyCOL'!B149,1)</f>
        <v>E03</v>
      </c>
      <c r="D149" t="str">
        <f>INDEX('time-series'!$A$2:$AD$50,'Export-TSbyCOL'!B149,2)</f>
        <v>E1</v>
      </c>
      <c r="E149">
        <f>INDEX('time-series'!$A$2:$AD$50,'Export-TSbyCOL'!B149,3)</f>
        <v>687636.15</v>
      </c>
      <c r="F149">
        <f>INDEX('time-series'!$A$2:$AD$50,'Export-TSbyCOL'!B149,4)</f>
        <v>1533223.8</v>
      </c>
      <c r="G149" s="73">
        <f>INDEX('time-series'!$M$1:$AD$1,'Export-TSbyCOL'!A149)</f>
        <v>40861</v>
      </c>
      <c r="H149">
        <f>INDEX('time-series'!$A$2:$AD$50,'Export-TSbyCOL'!B149,A149+12)</f>
        <v>1.95</v>
      </c>
    </row>
    <row r="150" spans="1:8">
      <c r="A150">
        <f t="shared" si="4"/>
        <v>14</v>
      </c>
      <c r="B150">
        <f t="shared" si="5"/>
        <v>2</v>
      </c>
      <c r="C150" t="str">
        <f>INDEX('time-series'!$A$2:$AD$50,'Export-TSbyCOL'!B150,1)</f>
        <v>E19</v>
      </c>
      <c r="D150" t="str">
        <f>INDEX('time-series'!$A$2:$AD$50,'Export-TSbyCOL'!B150,2)</f>
        <v>E10</v>
      </c>
      <c r="E150">
        <f>INDEX('time-series'!$A$2:$AD$50,'Export-TSbyCOL'!B150,3)</f>
        <v>672695.38</v>
      </c>
      <c r="F150">
        <f>INDEX('time-series'!$A$2:$AD$50,'Export-TSbyCOL'!B150,4)</f>
        <v>1519614.21</v>
      </c>
      <c r="G150" s="73">
        <f>INDEX('time-series'!$M$1:$AD$1,'Export-TSbyCOL'!A150)</f>
        <v>40861</v>
      </c>
      <c r="H150">
        <f>INDEX('time-series'!$A$2:$AD$50,'Export-TSbyCOL'!B150,A150+12)</f>
        <v>-0.11</v>
      </c>
    </row>
    <row r="151" spans="1:8">
      <c r="A151">
        <f t="shared" si="4"/>
        <v>14</v>
      </c>
      <c r="B151">
        <f t="shared" si="5"/>
        <v>3</v>
      </c>
      <c r="C151" t="str">
        <f>INDEX('time-series'!$A$2:$AD$50,'Export-TSbyCOL'!B151,1)</f>
        <v>E22</v>
      </c>
      <c r="D151" t="str">
        <f>INDEX('time-series'!$A$2:$AD$50,'Export-TSbyCOL'!B151,2)</f>
        <v>E11</v>
      </c>
      <c r="E151">
        <f>INDEX('time-series'!$A$2:$AD$50,'Export-TSbyCOL'!B151,3)</f>
        <v>682471.21</v>
      </c>
      <c r="F151">
        <f>INDEX('time-series'!$A$2:$AD$50,'Export-TSbyCOL'!B151,4)</f>
        <v>1517904.06</v>
      </c>
      <c r="G151" s="73">
        <f>INDEX('time-series'!$M$1:$AD$1,'Export-TSbyCOL'!A151)</f>
        <v>40861</v>
      </c>
      <c r="H151">
        <f>INDEX('time-series'!$A$2:$AD$50,'Export-TSbyCOL'!B151,A151+12)</f>
        <v>0.45</v>
      </c>
    </row>
    <row r="152" spans="1:8">
      <c r="A152">
        <f t="shared" si="4"/>
        <v>14</v>
      </c>
      <c r="B152">
        <f t="shared" si="5"/>
        <v>4</v>
      </c>
      <c r="C152" t="str">
        <f>INDEX('time-series'!$A$2:$AD$50,'Export-TSbyCOL'!B152,1)</f>
        <v>E24</v>
      </c>
      <c r="D152" t="str">
        <f>INDEX('time-series'!$A$2:$AD$50,'Export-TSbyCOL'!B152,2)</f>
        <v>E12</v>
      </c>
      <c r="E152">
        <f>INDEX('time-series'!$A$2:$AD$50,'Export-TSbyCOL'!B152,3)</f>
        <v>678077.45</v>
      </c>
      <c r="F152">
        <f>INDEX('time-series'!$A$2:$AD$50,'Export-TSbyCOL'!B152,4)</f>
        <v>1516719.23</v>
      </c>
      <c r="G152" s="73">
        <f>INDEX('time-series'!$M$1:$AD$1,'Export-TSbyCOL'!A152)</f>
        <v>40861</v>
      </c>
      <c r="H152">
        <f>INDEX('time-series'!$A$2:$AD$50,'Export-TSbyCOL'!B152,A152+12)</f>
        <v>0.27</v>
      </c>
    </row>
    <row r="153" spans="1:8">
      <c r="A153">
        <f t="shared" si="4"/>
        <v>14</v>
      </c>
      <c r="B153">
        <f t="shared" si="5"/>
        <v>5</v>
      </c>
      <c r="C153" t="str">
        <f>INDEX('time-series'!$A$2:$AD$50,'Export-TSbyCOL'!B153,1)</f>
        <v>E26</v>
      </c>
      <c r="D153" t="str">
        <f>INDEX('time-series'!$A$2:$AD$50,'Export-TSbyCOL'!B153,2)</f>
        <v>E13</v>
      </c>
      <c r="E153">
        <f>INDEX('time-series'!$A$2:$AD$50,'Export-TSbyCOL'!B153,3)</f>
        <v>672842.67</v>
      </c>
      <c r="F153">
        <f>INDEX('time-series'!$A$2:$AD$50,'Export-TSbyCOL'!B153,4)</f>
        <v>1516297.8</v>
      </c>
      <c r="G153" s="73">
        <f>INDEX('time-series'!$M$1:$AD$1,'Export-TSbyCOL'!A153)</f>
        <v>40861</v>
      </c>
      <c r="H153">
        <f>INDEX('time-series'!$A$2:$AD$50,'Export-TSbyCOL'!B153,A153+12)</f>
        <v>-0.32</v>
      </c>
    </row>
    <row r="154" spans="1:8">
      <c r="A154">
        <f t="shared" si="4"/>
        <v>14</v>
      </c>
      <c r="B154">
        <f t="shared" si="5"/>
        <v>6</v>
      </c>
      <c r="C154" t="str">
        <f>INDEX('time-series'!$A$2:$AD$50,'Export-TSbyCOL'!B154,1)</f>
        <v>E09</v>
      </c>
      <c r="D154" t="str">
        <f>INDEX('time-series'!$A$2:$AD$50,'Export-TSbyCOL'!B154,2)</f>
        <v>E14</v>
      </c>
      <c r="E154">
        <f>INDEX('time-series'!$A$2:$AD$50,'Export-TSbyCOL'!B154,3)</f>
        <v>691300.7</v>
      </c>
      <c r="F154">
        <f>INDEX('time-series'!$A$2:$AD$50,'Export-TSbyCOL'!B154,4)</f>
        <v>1526366.94</v>
      </c>
      <c r="G154" s="73">
        <f>INDEX('time-series'!$M$1:$AD$1,'Export-TSbyCOL'!A154)</f>
        <v>40861</v>
      </c>
      <c r="H154">
        <f>INDEX('time-series'!$A$2:$AD$50,'Export-TSbyCOL'!B154,A154+12)</f>
        <v>1.4100000000000001</v>
      </c>
    </row>
    <row r="155" spans="1:8">
      <c r="A155">
        <f t="shared" si="4"/>
        <v>14</v>
      </c>
      <c r="B155">
        <f t="shared" si="5"/>
        <v>7</v>
      </c>
      <c r="C155" t="str">
        <f>INDEX('time-series'!$A$2:$AD$50,'Export-TSbyCOL'!B155,1)</f>
        <v>E33</v>
      </c>
      <c r="D155" t="str">
        <f>INDEX('time-series'!$A$2:$AD$50,'Export-TSbyCOL'!B155,2)</f>
        <v>E15</v>
      </c>
      <c r="E155">
        <f>INDEX('time-series'!$A$2:$AD$50,'Export-TSbyCOL'!B155,3)</f>
        <v>672225.21</v>
      </c>
      <c r="F155">
        <f>INDEX('time-series'!$A$2:$AD$50,'Export-TSbyCOL'!B155,4)</f>
        <v>1509648.39</v>
      </c>
      <c r="G155" s="73">
        <f>INDEX('time-series'!$M$1:$AD$1,'Export-TSbyCOL'!A155)</f>
        <v>40861</v>
      </c>
      <c r="H155">
        <f>INDEX('time-series'!$A$2:$AD$50,'Export-TSbyCOL'!B155,A155+12)</f>
        <v>-1.08</v>
      </c>
    </row>
    <row r="156" spans="1:8">
      <c r="A156">
        <f t="shared" si="4"/>
        <v>14</v>
      </c>
      <c r="B156">
        <f t="shared" si="5"/>
        <v>8</v>
      </c>
      <c r="C156" t="str">
        <f>INDEX('time-series'!$A$2:$AD$50,'Export-TSbyCOL'!B156,1)</f>
        <v>E31</v>
      </c>
      <c r="D156" t="str">
        <f>INDEX('time-series'!$A$2:$AD$50,'Export-TSbyCOL'!B156,2)</f>
        <v>E16</v>
      </c>
      <c r="E156">
        <f>INDEX('time-series'!$A$2:$AD$50,'Export-TSbyCOL'!B156,3)</f>
        <v>671631.59</v>
      </c>
      <c r="F156">
        <f>INDEX('time-series'!$A$2:$AD$50,'Export-TSbyCOL'!B156,4)</f>
        <v>1512362.07</v>
      </c>
      <c r="G156" s="73">
        <f>INDEX('time-series'!$M$1:$AD$1,'Export-TSbyCOL'!A156)</f>
        <v>40861</v>
      </c>
      <c r="H156">
        <f>INDEX('time-series'!$A$2:$AD$50,'Export-TSbyCOL'!B156,A156+12)</f>
        <v>-0.3</v>
      </c>
    </row>
    <row r="157" spans="1:8">
      <c r="A157">
        <f t="shared" si="4"/>
        <v>14</v>
      </c>
      <c r="B157">
        <f t="shared" si="5"/>
        <v>9</v>
      </c>
      <c r="C157" t="str">
        <f>INDEX('time-series'!$A$2:$AD$50,'Export-TSbyCOL'!B157,1)</f>
        <v>E49</v>
      </c>
      <c r="D157" t="str">
        <f>INDEX('time-series'!$A$2:$AD$50,'Export-TSbyCOL'!B157,2)</f>
        <v>E17</v>
      </c>
      <c r="E157">
        <f>INDEX('time-series'!$A$2:$AD$50,'Export-TSbyCOL'!B157,3)</f>
        <v>698225.4</v>
      </c>
      <c r="F157">
        <f>INDEX('time-series'!$A$2:$AD$50,'Export-TSbyCOL'!B157,4)</f>
        <v>1516340.66</v>
      </c>
      <c r="G157" s="73">
        <f>INDEX('time-series'!$M$1:$AD$1,'Export-TSbyCOL'!A157)</f>
        <v>40861</v>
      </c>
      <c r="H157">
        <f>INDEX('time-series'!$A$2:$AD$50,'Export-TSbyCOL'!B157,A157+12)</f>
        <v>0.61</v>
      </c>
    </row>
    <row r="158" spans="1:8">
      <c r="A158">
        <f t="shared" si="4"/>
        <v>14</v>
      </c>
      <c r="B158">
        <f t="shared" si="5"/>
        <v>10</v>
      </c>
      <c r="C158" t="str">
        <f>INDEX('time-series'!$A$2:$AD$50,'Export-TSbyCOL'!B158,1)</f>
        <v>E50</v>
      </c>
      <c r="D158" t="str">
        <f>INDEX('time-series'!$A$2:$AD$50,'Export-TSbyCOL'!B158,2)</f>
        <v>E18</v>
      </c>
      <c r="E158">
        <f>INDEX('time-series'!$A$2:$AD$50,'Export-TSbyCOL'!B158,3)</f>
        <v>679899.14</v>
      </c>
      <c r="F158">
        <f>INDEX('time-series'!$A$2:$AD$50,'Export-TSbyCOL'!B158,4)</f>
        <v>1512404.09</v>
      </c>
      <c r="G158" s="73">
        <f>INDEX('time-series'!$M$1:$AD$1,'Export-TSbyCOL'!A158)</f>
        <v>40861</v>
      </c>
      <c r="H158">
        <f>INDEX('time-series'!$A$2:$AD$50,'Export-TSbyCOL'!B158,A158+12)</f>
        <v>0.21</v>
      </c>
    </row>
    <row r="159" spans="1:8">
      <c r="A159">
        <f t="shared" si="4"/>
        <v>14</v>
      </c>
      <c r="B159">
        <f t="shared" si="5"/>
        <v>11</v>
      </c>
      <c r="C159" t="str">
        <f>INDEX('time-series'!$A$2:$AD$50,'Export-TSbyCOL'!B159,1)</f>
        <v>E48</v>
      </c>
      <c r="D159" t="str">
        <f>INDEX('time-series'!$A$2:$AD$50,'Export-TSbyCOL'!B159,2)</f>
        <v>E19</v>
      </c>
      <c r="E159">
        <f>INDEX('time-series'!$A$2:$AD$50,'Export-TSbyCOL'!B159,3)</f>
        <v>693835.41</v>
      </c>
      <c r="F159">
        <f>INDEX('time-series'!$A$2:$AD$50,'Export-TSbyCOL'!B159,4)</f>
        <v>1518189.15</v>
      </c>
      <c r="G159" s="73">
        <f>INDEX('time-series'!$M$1:$AD$1,'Export-TSbyCOL'!A159)</f>
        <v>40861</v>
      </c>
      <c r="H159">
        <f>INDEX('time-series'!$A$2:$AD$50,'Export-TSbyCOL'!B159,A159+12)</f>
        <v>0.71</v>
      </c>
    </row>
    <row r="160" spans="1:8">
      <c r="A160">
        <f t="shared" si="4"/>
        <v>14</v>
      </c>
      <c r="B160">
        <f t="shared" si="5"/>
        <v>12</v>
      </c>
      <c r="C160" t="str">
        <f>INDEX('time-series'!$A$2:$AD$50,'Export-TSbyCOL'!B160,1)</f>
        <v>E11</v>
      </c>
      <c r="D160" t="str">
        <f>INDEX('time-series'!$A$2:$AD$50,'Export-TSbyCOL'!B160,2)</f>
        <v>E2</v>
      </c>
      <c r="E160">
        <f>INDEX('time-series'!$A$2:$AD$50,'Export-TSbyCOL'!B160,3)</f>
        <v>684210.94</v>
      </c>
      <c r="F160">
        <f>INDEX('time-series'!$A$2:$AD$50,'Export-TSbyCOL'!B160,4)</f>
        <v>1525903.94</v>
      </c>
      <c r="G160" s="73">
        <f>INDEX('time-series'!$M$1:$AD$1,'Export-TSbyCOL'!A160)</f>
        <v>40861</v>
      </c>
      <c r="H160">
        <f>INDEX('time-series'!$A$2:$AD$50,'Export-TSbyCOL'!B160,A160+12)</f>
        <v>1.02</v>
      </c>
    </row>
    <row r="161" spans="1:8">
      <c r="A161">
        <f t="shared" si="4"/>
        <v>14</v>
      </c>
      <c r="B161">
        <f t="shared" si="5"/>
        <v>13</v>
      </c>
      <c r="C161" t="str">
        <f>INDEX('time-series'!$A$2:$AD$50,'Export-TSbyCOL'!B161,1)</f>
        <v>E47</v>
      </c>
      <c r="D161" t="str">
        <f>INDEX('time-series'!$A$2:$AD$50,'Export-TSbyCOL'!B161,2)</f>
        <v>E20</v>
      </c>
      <c r="E161">
        <f>INDEX('time-series'!$A$2:$AD$50,'Export-TSbyCOL'!B161,3)</f>
        <v>698683.41</v>
      </c>
      <c r="F161">
        <f>INDEX('time-series'!$A$2:$AD$50,'Export-TSbyCOL'!B161,4)</f>
        <v>1526216.17</v>
      </c>
      <c r="G161" s="73">
        <f>INDEX('time-series'!$M$1:$AD$1,'Export-TSbyCOL'!A161)</f>
        <v>40861</v>
      </c>
      <c r="H161">
        <f>INDEX('time-series'!$A$2:$AD$50,'Export-TSbyCOL'!B161,A161+12)</f>
        <v>1.26</v>
      </c>
    </row>
    <row r="162" spans="1:8">
      <c r="A162">
        <f t="shared" si="4"/>
        <v>14</v>
      </c>
      <c r="B162">
        <f t="shared" si="5"/>
        <v>14</v>
      </c>
      <c r="C162" t="str">
        <f>INDEX('time-series'!$A$2:$AD$50,'Export-TSbyCOL'!B162,1)</f>
        <v>E07</v>
      </c>
      <c r="D162" t="str">
        <f>INDEX('time-series'!$A$2:$AD$50,'Export-TSbyCOL'!B162,2)</f>
        <v>E3</v>
      </c>
      <c r="E162">
        <f>INDEX('time-series'!$A$2:$AD$50,'Export-TSbyCOL'!B162,3)</f>
        <v>689424.91</v>
      </c>
      <c r="F162">
        <f>INDEX('time-series'!$A$2:$AD$50,'Export-TSbyCOL'!B162,4)</f>
        <v>1528913.37</v>
      </c>
      <c r="G162" s="73">
        <f>INDEX('time-series'!$M$1:$AD$1,'Export-TSbyCOL'!A162)</f>
        <v>40861</v>
      </c>
      <c r="H162">
        <f>INDEX('time-series'!$A$2:$AD$50,'Export-TSbyCOL'!B162,A162+12)</f>
        <v>1.59</v>
      </c>
    </row>
    <row r="163" spans="1:8">
      <c r="A163">
        <f t="shared" si="4"/>
        <v>14</v>
      </c>
      <c r="B163">
        <f t="shared" si="5"/>
        <v>15</v>
      </c>
      <c r="C163" t="str">
        <f>INDEX('time-series'!$A$2:$AD$50,'Export-TSbyCOL'!B163,1)</f>
        <v>E34</v>
      </c>
      <c r="D163" t="str">
        <f>INDEX('time-series'!$A$2:$AD$50,'Export-TSbyCOL'!B163,2)</f>
        <v>E4</v>
      </c>
      <c r="E163">
        <f>INDEX('time-series'!$A$2:$AD$50,'Export-TSbyCOL'!B163,3)</f>
        <v>701405.22</v>
      </c>
      <c r="F163">
        <f>INDEX('time-series'!$A$2:$AD$50,'Export-TSbyCOL'!B163,4)</f>
        <v>1533302.92</v>
      </c>
      <c r="G163" s="73">
        <f>INDEX('time-series'!$M$1:$AD$1,'Export-TSbyCOL'!A163)</f>
        <v>40861</v>
      </c>
      <c r="H163">
        <f>INDEX('time-series'!$A$2:$AD$50,'Export-TSbyCOL'!B163,A163+12)</f>
        <v>1.81</v>
      </c>
    </row>
    <row r="164" spans="1:8">
      <c r="A164">
        <f t="shared" si="4"/>
        <v>14</v>
      </c>
      <c r="B164">
        <f t="shared" si="5"/>
        <v>16</v>
      </c>
      <c r="C164" t="str">
        <f>INDEX('time-series'!$A$2:$AD$50,'Export-TSbyCOL'!B164,1)</f>
        <v>E43</v>
      </c>
      <c r="D164" t="str">
        <f>INDEX('time-series'!$A$2:$AD$50,'Export-TSbyCOL'!B164,2)</f>
        <v>E5</v>
      </c>
      <c r="E164">
        <f>INDEX('time-series'!$A$2:$AD$50,'Export-TSbyCOL'!B164,3)</f>
        <v>701545.95</v>
      </c>
      <c r="F164">
        <f>INDEX('time-series'!$A$2:$AD$50,'Export-TSbyCOL'!B164,4)</f>
        <v>1534750.77</v>
      </c>
      <c r="G164" s="73">
        <f>INDEX('time-series'!$M$1:$AD$1,'Export-TSbyCOL'!A164)</f>
        <v>40861</v>
      </c>
      <c r="H164">
        <f>INDEX('time-series'!$A$2:$AD$50,'Export-TSbyCOL'!B164,A164+12)</f>
        <v>1.6</v>
      </c>
    </row>
    <row r="165" spans="1:8">
      <c r="A165">
        <f t="shared" si="4"/>
        <v>14</v>
      </c>
      <c r="B165">
        <f t="shared" si="5"/>
        <v>17</v>
      </c>
      <c r="C165" t="str">
        <f>INDEX('time-series'!$A$2:$AD$50,'Export-TSbyCOL'!B165,1)</f>
        <v>E21</v>
      </c>
      <c r="D165" t="str">
        <f>INDEX('time-series'!$A$2:$AD$50,'Export-TSbyCOL'!B165,2)</f>
        <v>E6</v>
      </c>
      <c r="E165">
        <f>INDEX('time-series'!$A$2:$AD$50,'Export-TSbyCOL'!B165,3)</f>
        <v>689389.69</v>
      </c>
      <c r="F165">
        <f>INDEX('time-series'!$A$2:$AD$50,'Export-TSbyCOL'!B165,4)</f>
        <v>1517970.64</v>
      </c>
      <c r="G165" s="73">
        <f>INDEX('time-series'!$M$1:$AD$1,'Export-TSbyCOL'!A165)</f>
        <v>40861</v>
      </c>
      <c r="H165">
        <f>INDEX('time-series'!$A$2:$AD$50,'Export-TSbyCOL'!B165,A165+12)</f>
        <v>0.71</v>
      </c>
    </row>
    <row r="166" spans="1:8">
      <c r="A166">
        <f t="shared" si="4"/>
        <v>14</v>
      </c>
      <c r="B166">
        <f t="shared" si="5"/>
        <v>18</v>
      </c>
      <c r="C166" t="str">
        <f>INDEX('time-series'!$A$2:$AD$50,'Export-TSbyCOL'!B166,1)</f>
        <v>E32</v>
      </c>
      <c r="D166" t="str">
        <f>INDEX('time-series'!$A$2:$AD$50,'Export-TSbyCOL'!B166,2)</f>
        <v>E7</v>
      </c>
      <c r="E166">
        <f>INDEX('time-series'!$A$2:$AD$50,'Export-TSbyCOL'!B166,3)</f>
        <v>677602.26</v>
      </c>
      <c r="F166">
        <f>INDEX('time-series'!$A$2:$AD$50,'Export-TSbyCOL'!B166,4)</f>
        <v>1510896.73</v>
      </c>
      <c r="G166" s="73">
        <f>INDEX('time-series'!$M$1:$AD$1,'Export-TSbyCOL'!A166)</f>
        <v>40861</v>
      </c>
      <c r="H166">
        <f>INDEX('time-series'!$A$2:$AD$50,'Export-TSbyCOL'!B166,A166+12)</f>
        <v>-1.28</v>
      </c>
    </row>
    <row r="167" spans="1:8">
      <c r="A167">
        <f t="shared" si="4"/>
        <v>14</v>
      </c>
      <c r="B167">
        <f t="shared" si="5"/>
        <v>19</v>
      </c>
      <c r="C167" t="str">
        <f>INDEX('time-series'!$A$2:$AD$50,'Export-TSbyCOL'!B167,1)</f>
        <v>E45</v>
      </c>
      <c r="D167" t="str">
        <f>INDEX('time-series'!$A$2:$AD$50,'Export-TSbyCOL'!B167,2)</f>
        <v>E8</v>
      </c>
      <c r="E167">
        <f>INDEX('time-series'!$A$2:$AD$50,'Export-TSbyCOL'!B167,3)</f>
        <v>710349.09</v>
      </c>
      <c r="F167">
        <f>INDEX('time-series'!$A$2:$AD$50,'Export-TSbyCOL'!B167,4)</f>
        <v>1527944.08</v>
      </c>
      <c r="G167" s="73">
        <f>INDEX('time-series'!$M$1:$AD$1,'Export-TSbyCOL'!A167)</f>
        <v>40861</v>
      </c>
      <c r="H167">
        <f>INDEX('time-series'!$A$2:$AD$50,'Export-TSbyCOL'!B167,A167+12)</f>
        <v>1.4</v>
      </c>
    </row>
    <row r="168" spans="1:8">
      <c r="A168">
        <f t="shared" si="4"/>
        <v>14</v>
      </c>
      <c r="B168">
        <f t="shared" si="5"/>
        <v>20</v>
      </c>
      <c r="C168" t="str">
        <f>INDEX('time-series'!$A$2:$AD$50,'Export-TSbyCOL'!B168,1)</f>
        <v>E06</v>
      </c>
      <c r="D168" t="str">
        <f>INDEX('time-series'!$A$2:$AD$50,'Export-TSbyCOL'!B168,2)</f>
        <v>E9</v>
      </c>
      <c r="E168">
        <f>INDEX('time-series'!$A$2:$AD$50,'Export-TSbyCOL'!B168,3)</f>
        <v>680365.4</v>
      </c>
      <c r="F168">
        <f>INDEX('time-series'!$A$2:$AD$50,'Export-TSbyCOL'!B168,4)</f>
        <v>1530572.79</v>
      </c>
      <c r="G168" s="73">
        <f>INDEX('time-series'!$M$1:$AD$1,'Export-TSbyCOL'!A168)</f>
        <v>40861</v>
      </c>
      <c r="H168">
        <f>INDEX('time-series'!$A$2:$AD$50,'Export-TSbyCOL'!B168,A168+12)</f>
        <v>1.65</v>
      </c>
    </row>
    <row r="169" spans="1:8">
      <c r="A169">
        <f t="shared" si="4"/>
        <v>14</v>
      </c>
      <c r="B169">
        <f t="shared" si="5"/>
        <v>21</v>
      </c>
      <c r="C169" t="str">
        <f>INDEX('time-series'!$A$2:$AD$50,'Export-TSbyCOL'!B169,1)</f>
        <v>E04</v>
      </c>
      <c r="D169" t="str">
        <f>INDEX('time-series'!$A$2:$AD$50,'Export-TSbyCOL'!B169,2)</f>
        <v>N1</v>
      </c>
      <c r="E169">
        <f>INDEX('time-series'!$A$2:$AD$50,'Export-TSbyCOL'!B169,3)</f>
        <v>672126.01</v>
      </c>
      <c r="F169">
        <f>INDEX('time-series'!$A$2:$AD$50,'Export-TSbyCOL'!B169,4)</f>
        <v>1532403.78</v>
      </c>
      <c r="G169" s="73">
        <f>INDEX('time-series'!$M$1:$AD$1,'Export-TSbyCOL'!A169)</f>
        <v>40861</v>
      </c>
      <c r="H169">
        <f>INDEX('time-series'!$A$2:$AD$50,'Export-TSbyCOL'!B169,A169+12)</f>
        <v>1.52</v>
      </c>
    </row>
    <row r="170" spans="1:8">
      <c r="A170">
        <f t="shared" si="4"/>
        <v>14</v>
      </c>
      <c r="B170">
        <f t="shared" si="5"/>
        <v>22</v>
      </c>
      <c r="C170" t="str">
        <f>INDEX('time-series'!$A$2:$AD$50,'Export-TSbyCOL'!B170,1)</f>
        <v>E10</v>
      </c>
      <c r="D170" t="str">
        <f>INDEX('time-series'!$A$2:$AD$50,'Export-TSbyCOL'!B170,2)</f>
        <v>N2</v>
      </c>
      <c r="E170">
        <f>INDEX('time-series'!$A$2:$AD$50,'Export-TSbyCOL'!B170,3)</f>
        <v>664664.92000000004</v>
      </c>
      <c r="F170">
        <f>INDEX('time-series'!$A$2:$AD$50,'Export-TSbyCOL'!B170,4)</f>
        <v>1525827.63</v>
      </c>
      <c r="G170" s="73">
        <f>INDEX('time-series'!$M$1:$AD$1,'Export-TSbyCOL'!A170)</f>
        <v>40861</v>
      </c>
      <c r="H170">
        <f>INDEX('time-series'!$A$2:$AD$50,'Export-TSbyCOL'!B170,A170+12)</f>
        <v>-0.4</v>
      </c>
    </row>
    <row r="171" spans="1:8">
      <c r="A171">
        <f t="shared" si="4"/>
        <v>14</v>
      </c>
      <c r="B171">
        <f t="shared" si="5"/>
        <v>23</v>
      </c>
      <c r="C171" t="str">
        <f>INDEX('time-series'!$A$2:$AD$50,'Export-TSbyCOL'!B171,1)</f>
        <v>E12</v>
      </c>
      <c r="D171" t="str">
        <f>INDEX('time-series'!$A$2:$AD$50,'Export-TSbyCOL'!B171,2)</f>
        <v>N3</v>
      </c>
      <c r="E171">
        <f>INDEX('time-series'!$A$2:$AD$50,'Export-TSbyCOL'!B171,3)</f>
        <v>672288.21</v>
      </c>
      <c r="F171">
        <f>INDEX('time-series'!$A$2:$AD$50,'Export-TSbyCOL'!B171,4)</f>
        <v>1525612.35</v>
      </c>
      <c r="G171" s="73">
        <f>INDEX('time-series'!$M$1:$AD$1,'Export-TSbyCOL'!A171)</f>
        <v>40861</v>
      </c>
      <c r="H171">
        <f>INDEX('time-series'!$A$2:$AD$50,'Export-TSbyCOL'!B171,A171+12)</f>
        <v>0.68</v>
      </c>
    </row>
    <row r="172" spans="1:8">
      <c r="A172">
        <f t="shared" si="4"/>
        <v>14</v>
      </c>
      <c r="B172">
        <f t="shared" si="5"/>
        <v>24</v>
      </c>
      <c r="C172" t="str">
        <f>INDEX('time-series'!$A$2:$AD$50,'Export-TSbyCOL'!B172,1)</f>
        <v>E13</v>
      </c>
      <c r="D172" t="str">
        <f>INDEX('time-series'!$A$2:$AD$50,'Export-TSbyCOL'!B172,2)</f>
        <v>N4</v>
      </c>
      <c r="E172">
        <f>INDEX('time-series'!$A$2:$AD$50,'Export-TSbyCOL'!B172,3)</f>
        <v>662410.17000000004</v>
      </c>
      <c r="F172">
        <f>INDEX('time-series'!$A$2:$AD$50,'Export-TSbyCOL'!B172,4)</f>
        <v>1522815.37</v>
      </c>
      <c r="G172" s="73">
        <f>INDEX('time-series'!$M$1:$AD$1,'Export-TSbyCOL'!A172)</f>
        <v>40861</v>
      </c>
      <c r="H172">
        <f>INDEX('time-series'!$A$2:$AD$50,'Export-TSbyCOL'!B172,A172+12)</f>
        <v>-1.18</v>
      </c>
    </row>
    <row r="173" spans="1:8">
      <c r="A173">
        <f t="shared" si="4"/>
        <v>14</v>
      </c>
      <c r="B173">
        <f t="shared" si="5"/>
        <v>25</v>
      </c>
      <c r="C173" t="str">
        <f>INDEX('time-series'!$A$2:$AD$50,'Export-TSbyCOL'!B173,1)</f>
        <v>E14</v>
      </c>
      <c r="D173" t="str">
        <f>INDEX('time-series'!$A$2:$AD$50,'Export-TSbyCOL'!B173,2)</f>
        <v>N5</v>
      </c>
      <c r="E173">
        <f>INDEX('time-series'!$A$2:$AD$50,'Export-TSbyCOL'!B173,3)</f>
        <v>674800.27</v>
      </c>
      <c r="F173">
        <f>INDEX('time-series'!$A$2:$AD$50,'Export-TSbyCOL'!B173,4)</f>
        <v>1522996.68</v>
      </c>
      <c r="G173" s="73">
        <f>INDEX('time-series'!$M$1:$AD$1,'Export-TSbyCOL'!A173)</f>
        <v>40861</v>
      </c>
      <c r="H173">
        <f>INDEX('time-series'!$A$2:$AD$50,'Export-TSbyCOL'!B173,A173+12)</f>
        <v>-0.88</v>
      </c>
    </row>
    <row r="174" spans="1:8">
      <c r="A174">
        <f t="shared" si="4"/>
        <v>14</v>
      </c>
      <c r="B174">
        <f t="shared" si="5"/>
        <v>26</v>
      </c>
      <c r="C174" t="str">
        <f>INDEX('time-series'!$A$2:$AD$50,'Export-TSbyCOL'!B174,1)</f>
        <v>E17</v>
      </c>
      <c r="D174" t="str">
        <f>INDEX('time-series'!$A$2:$AD$50,'Export-TSbyCOL'!B174,2)</f>
        <v>N6</v>
      </c>
      <c r="E174">
        <f>INDEX('time-series'!$A$2:$AD$50,'Export-TSbyCOL'!B174,3)</f>
        <v>677946.73</v>
      </c>
      <c r="F174">
        <f>INDEX('time-series'!$A$2:$AD$50,'Export-TSbyCOL'!B174,4)</f>
        <v>1522282.46</v>
      </c>
      <c r="G174" s="73">
        <f>INDEX('time-series'!$M$1:$AD$1,'Export-TSbyCOL'!A174)</f>
        <v>40861</v>
      </c>
      <c r="H174">
        <f>INDEX('time-series'!$A$2:$AD$50,'Export-TSbyCOL'!B174,A174+12)</f>
        <v>0.41</v>
      </c>
    </row>
    <row r="175" spans="1:8">
      <c r="A175">
        <f t="shared" si="4"/>
        <v>14</v>
      </c>
      <c r="B175">
        <f t="shared" si="5"/>
        <v>27</v>
      </c>
      <c r="C175" t="str">
        <f>INDEX('time-series'!$A$2:$AD$50,'Export-TSbyCOL'!B175,1)</f>
        <v>E16</v>
      </c>
      <c r="D175" t="str">
        <f>INDEX('time-series'!$A$2:$AD$50,'Export-TSbyCOL'!B175,2)</f>
        <v>N7</v>
      </c>
      <c r="E175">
        <f>INDEX('time-series'!$A$2:$AD$50,'Export-TSbyCOL'!B175,3)</f>
        <v>666453.48</v>
      </c>
      <c r="F175">
        <f>INDEX('time-series'!$A$2:$AD$50,'Export-TSbyCOL'!B175,4)</f>
        <v>1522470.33</v>
      </c>
      <c r="G175" s="73">
        <f>INDEX('time-series'!$M$1:$AD$1,'Export-TSbyCOL'!A175)</f>
        <v>40861</v>
      </c>
      <c r="H175">
        <f>INDEX('time-series'!$A$2:$AD$50,'Export-TSbyCOL'!B175,A175+12)</f>
        <v>0.65</v>
      </c>
    </row>
    <row r="176" spans="1:8">
      <c r="A176">
        <f t="shared" si="4"/>
        <v>14</v>
      </c>
      <c r="B176">
        <f t="shared" si="5"/>
        <v>28</v>
      </c>
      <c r="C176" t="str">
        <f>INDEX('time-series'!$A$2:$AD$50,'Export-TSbyCOL'!B176,1)</f>
        <v>E01</v>
      </c>
      <c r="D176" t="str">
        <f>INDEX('time-series'!$A$2:$AD$50,'Export-TSbyCOL'!B176,2)</f>
        <v>N8</v>
      </c>
      <c r="E176">
        <f>INDEX('time-series'!$A$2:$AD$50,'Export-TSbyCOL'!B176,3)</f>
        <v>677309.03</v>
      </c>
      <c r="F176">
        <f>INDEX('time-series'!$A$2:$AD$50,'Export-TSbyCOL'!B176,4)</f>
        <v>1539830.33</v>
      </c>
      <c r="G176" s="73">
        <f>INDEX('time-series'!$M$1:$AD$1,'Export-TSbyCOL'!A176)</f>
        <v>40861</v>
      </c>
      <c r="H176">
        <f>INDEX('time-series'!$A$2:$AD$50,'Export-TSbyCOL'!B176,A176+12)</f>
        <v>3.38</v>
      </c>
    </row>
    <row r="177" spans="1:8">
      <c r="A177">
        <f t="shared" si="4"/>
        <v>14</v>
      </c>
      <c r="B177">
        <f t="shared" si="5"/>
        <v>29</v>
      </c>
      <c r="C177" t="str">
        <f>INDEX('time-series'!$A$2:$AD$50,'Export-TSbyCOL'!B177,1)</f>
        <v>E02</v>
      </c>
      <c r="D177" t="str">
        <f>INDEX('time-series'!$A$2:$AD$50,'Export-TSbyCOL'!B177,2)</f>
        <v>N9</v>
      </c>
      <c r="E177">
        <f>INDEX('time-series'!$A$2:$AD$50,'Export-TSbyCOL'!B177,3)</f>
        <v>683439.45</v>
      </c>
      <c r="F177">
        <f>INDEX('time-series'!$A$2:$AD$50,'Export-TSbyCOL'!B177,4)</f>
        <v>1539868.39</v>
      </c>
      <c r="G177" s="73">
        <f>INDEX('time-series'!$M$1:$AD$1,'Export-TSbyCOL'!A177)</f>
        <v>40861</v>
      </c>
      <c r="H177">
        <f>INDEX('time-series'!$A$2:$AD$50,'Export-TSbyCOL'!B177,A177+12)</f>
        <v>3.38</v>
      </c>
    </row>
    <row r="178" spans="1:8">
      <c r="A178">
        <f t="shared" si="4"/>
        <v>14</v>
      </c>
      <c r="B178">
        <f t="shared" si="5"/>
        <v>30</v>
      </c>
      <c r="C178" t="str">
        <f>INDEX('time-series'!$A$2:$AD$50,'Export-TSbyCOL'!B178,1)</f>
        <v>W13</v>
      </c>
      <c r="D178" t="str">
        <f>INDEX('time-series'!$A$2:$AD$50,'Export-TSbyCOL'!B178,2)</f>
        <v>W10</v>
      </c>
      <c r="E178">
        <f>INDEX('time-series'!$A$2:$AD$50,'Export-TSbyCOL'!B178,3)</f>
        <v>658290.71</v>
      </c>
      <c r="F178">
        <f>INDEX('time-series'!$A$2:$AD$50,'Export-TSbyCOL'!B178,4)</f>
        <v>1514826.56</v>
      </c>
      <c r="G178" s="73">
        <f>INDEX('time-series'!$M$1:$AD$1,'Export-TSbyCOL'!A178)</f>
        <v>40861</v>
      </c>
      <c r="H178">
        <f>INDEX('time-series'!$A$2:$AD$50,'Export-TSbyCOL'!B178,A178+12)</f>
        <v>0.84</v>
      </c>
    </row>
    <row r="179" spans="1:8">
      <c r="A179">
        <f t="shared" si="4"/>
        <v>14</v>
      </c>
      <c r="B179">
        <f t="shared" si="5"/>
        <v>31</v>
      </c>
      <c r="C179" t="str">
        <f>INDEX('time-series'!$A$2:$AD$50,'Export-TSbyCOL'!B179,1)</f>
        <v>W06</v>
      </c>
      <c r="D179" t="str">
        <f>INDEX('time-series'!$A$2:$AD$50,'Export-TSbyCOL'!B179,2)</f>
        <v>W11</v>
      </c>
      <c r="E179">
        <f>INDEX('time-series'!$A$2:$AD$50,'Export-TSbyCOL'!B179,3)</f>
        <v>656325.47</v>
      </c>
      <c r="F179">
        <f>INDEX('time-series'!$A$2:$AD$50,'Export-TSbyCOL'!B179,4)</f>
        <v>1511584.18</v>
      </c>
      <c r="G179" s="73">
        <f>INDEX('time-series'!$M$1:$AD$1,'Export-TSbyCOL'!A179)</f>
        <v>40861</v>
      </c>
      <c r="H179">
        <f>INDEX('time-series'!$A$2:$AD$50,'Export-TSbyCOL'!B179,A179+12)</f>
        <v>1</v>
      </c>
    </row>
    <row r="180" spans="1:8">
      <c r="A180">
        <f t="shared" ref="A180:A243" si="6">IF(C179="W22",A179+1,A179)</f>
        <v>14</v>
      </c>
      <c r="B180">
        <f t="shared" ref="B180:B243" si="7">IF(C179="W22",1,B179+1)</f>
        <v>32</v>
      </c>
      <c r="C180" t="str">
        <f>INDEX('time-series'!$A$2:$AD$50,'Export-TSbyCOL'!B180,1)</f>
        <v>W10</v>
      </c>
      <c r="D180" t="str">
        <f>INDEX('time-series'!$A$2:$AD$50,'Export-TSbyCOL'!B180,2)</f>
        <v>W12</v>
      </c>
      <c r="E180">
        <f>INDEX('time-series'!$A$2:$AD$50,'Export-TSbyCOL'!B180,3)</f>
        <v>658182.55000000005</v>
      </c>
      <c r="F180">
        <f>INDEX('time-series'!$A$2:$AD$50,'Export-TSbyCOL'!B180,4)</f>
        <v>1523587.6</v>
      </c>
      <c r="G180" s="73">
        <f>INDEX('time-series'!$M$1:$AD$1,'Export-TSbyCOL'!A180)</f>
        <v>40861</v>
      </c>
      <c r="H180">
        <f>INDEX('time-series'!$A$2:$AD$50,'Export-TSbyCOL'!B180,A180+12)</f>
        <v>0.87</v>
      </c>
    </row>
    <row r="181" spans="1:8">
      <c r="A181">
        <f t="shared" si="6"/>
        <v>14</v>
      </c>
      <c r="B181">
        <f t="shared" si="7"/>
        <v>33</v>
      </c>
      <c r="C181" t="str">
        <f>INDEX('time-series'!$A$2:$AD$50,'Export-TSbyCOL'!B181,1)</f>
        <v>W03</v>
      </c>
      <c r="D181" t="str">
        <f>INDEX('time-series'!$A$2:$AD$50,'Export-TSbyCOL'!B181,2)</f>
        <v>W13</v>
      </c>
      <c r="E181">
        <f>INDEX('time-series'!$A$2:$AD$50,'Export-TSbyCOL'!B181,3)</f>
        <v>653116.93000000005</v>
      </c>
      <c r="F181">
        <f>INDEX('time-series'!$A$2:$AD$50,'Export-TSbyCOL'!B181,4)</f>
        <v>1525716.98</v>
      </c>
      <c r="G181" s="73">
        <f>INDEX('time-series'!$M$1:$AD$1,'Export-TSbyCOL'!A181)</f>
        <v>40861</v>
      </c>
      <c r="H181">
        <f>INDEX('time-series'!$A$2:$AD$50,'Export-TSbyCOL'!B181,A181+12)</f>
        <v>1.39</v>
      </c>
    </row>
    <row r="182" spans="1:8">
      <c r="A182">
        <f t="shared" si="6"/>
        <v>14</v>
      </c>
      <c r="B182">
        <f t="shared" si="7"/>
        <v>34</v>
      </c>
      <c r="C182" t="str">
        <f>INDEX('time-series'!$A$2:$AD$50,'Export-TSbyCOL'!B182,1)</f>
        <v>W02</v>
      </c>
      <c r="D182" t="str">
        <f>INDEX('time-series'!$A$2:$AD$50,'Export-TSbyCOL'!B182,2)</f>
        <v>W14inside</v>
      </c>
      <c r="E182">
        <f>INDEX('time-series'!$A$2:$AD$50,'Export-TSbyCOL'!B182,3)</f>
        <v>652851.73</v>
      </c>
      <c r="F182">
        <f>INDEX('time-series'!$A$2:$AD$50,'Export-TSbyCOL'!B182,4)</f>
        <v>1529549.37</v>
      </c>
      <c r="G182" s="73">
        <f>INDEX('time-series'!$M$1:$AD$1,'Export-TSbyCOL'!A182)</f>
        <v>40861</v>
      </c>
      <c r="H182">
        <f>INDEX('time-series'!$A$2:$AD$50,'Export-TSbyCOL'!B182,A182+12)</f>
        <v>2.2199999999999998</v>
      </c>
    </row>
    <row r="183" spans="1:8">
      <c r="A183">
        <f t="shared" si="6"/>
        <v>14</v>
      </c>
      <c r="B183">
        <f t="shared" si="7"/>
        <v>35</v>
      </c>
      <c r="C183" t="str">
        <f>INDEX('time-series'!$A$2:$AD$50,'Export-TSbyCOL'!B183,1)</f>
        <v>W02</v>
      </c>
      <c r="D183" t="str">
        <f>INDEX('time-series'!$A$2:$AD$50,'Export-TSbyCOL'!B183,2)</f>
        <v>W14outside</v>
      </c>
      <c r="E183">
        <f>INDEX('time-series'!$A$2:$AD$50,'Export-TSbyCOL'!B183,3)</f>
        <v>661921.71</v>
      </c>
      <c r="F183">
        <f>INDEX('time-series'!$A$2:$AD$50,'Export-TSbyCOL'!B183,4)</f>
        <v>1515985.15</v>
      </c>
      <c r="G183" s="73">
        <f>INDEX('time-series'!$M$1:$AD$1,'Export-TSbyCOL'!A183)</f>
        <v>40861</v>
      </c>
      <c r="H183">
        <f>INDEX('time-series'!$A$2:$AD$50,'Export-TSbyCOL'!B183,A183+12)</f>
        <v>2.38</v>
      </c>
    </row>
    <row r="184" spans="1:8">
      <c r="A184">
        <f t="shared" si="6"/>
        <v>14</v>
      </c>
      <c r="B184">
        <f t="shared" si="7"/>
        <v>36</v>
      </c>
      <c r="C184" t="str">
        <f>INDEX('time-series'!$A$2:$AD$50,'Export-TSbyCOL'!B184,1)</f>
        <v>W09</v>
      </c>
      <c r="D184" t="str">
        <f>INDEX('time-series'!$A$2:$AD$50,'Export-TSbyCOL'!B184,2)</f>
        <v>W15</v>
      </c>
      <c r="E184">
        <f>INDEX('time-series'!$A$2:$AD$50,'Export-TSbyCOL'!B184,3)</f>
        <v>664465.79</v>
      </c>
      <c r="F184">
        <f>INDEX('time-series'!$A$2:$AD$50,'Export-TSbyCOL'!B184,4)</f>
        <v>1512192.47</v>
      </c>
      <c r="G184" s="73">
        <f>INDEX('time-series'!$M$1:$AD$1,'Export-TSbyCOL'!A184)</f>
        <v>40861</v>
      </c>
      <c r="H184">
        <f>INDEX('time-series'!$A$2:$AD$50,'Export-TSbyCOL'!B184,A184+12)</f>
        <v>0.15</v>
      </c>
    </row>
    <row r="185" spans="1:8">
      <c r="A185">
        <f t="shared" si="6"/>
        <v>14</v>
      </c>
      <c r="B185">
        <f t="shared" si="7"/>
        <v>37</v>
      </c>
      <c r="C185" t="str">
        <f>INDEX('time-series'!$A$2:$AD$50,'Export-TSbyCOL'!B185,1)</f>
        <v>W14</v>
      </c>
      <c r="D185" t="str">
        <f>INDEX('time-series'!$A$2:$AD$50,'Export-TSbyCOL'!B185,2)</f>
        <v>W16</v>
      </c>
      <c r="E185">
        <f>INDEX('time-series'!$A$2:$AD$50,'Export-TSbyCOL'!B185,3)</f>
        <v>662091.31999999995</v>
      </c>
      <c r="F185">
        <f>INDEX('time-series'!$A$2:$AD$50,'Export-TSbyCOL'!B185,4)</f>
        <v>1508037.15</v>
      </c>
      <c r="G185" s="73">
        <f>INDEX('time-series'!$M$1:$AD$1,'Export-TSbyCOL'!A185)</f>
        <v>40861</v>
      </c>
      <c r="H185">
        <f>INDEX('time-series'!$A$2:$AD$50,'Export-TSbyCOL'!B185,A185+12)</f>
        <v>0.38</v>
      </c>
    </row>
    <row r="186" spans="1:8">
      <c r="A186">
        <f t="shared" si="6"/>
        <v>14</v>
      </c>
      <c r="B186">
        <f t="shared" si="7"/>
        <v>38</v>
      </c>
      <c r="C186" t="str">
        <f>INDEX('time-series'!$A$2:$AD$50,'Export-TSbyCOL'!B186,1)</f>
        <v>W15</v>
      </c>
      <c r="D186" t="str">
        <f>INDEX('time-series'!$A$2:$AD$50,'Export-TSbyCOL'!B186,2)</f>
        <v>W17</v>
      </c>
      <c r="E186">
        <f>INDEX('time-series'!$A$2:$AD$50,'Export-TSbyCOL'!B186,3)</f>
        <v>661235.26</v>
      </c>
      <c r="F186">
        <f>INDEX('time-series'!$A$2:$AD$50,'Export-TSbyCOL'!B186,4)</f>
        <v>1519672.28</v>
      </c>
      <c r="G186" s="73">
        <f>INDEX('time-series'!$M$1:$AD$1,'Export-TSbyCOL'!A186)</f>
        <v>40861</v>
      </c>
      <c r="H186">
        <f>INDEX('time-series'!$A$2:$AD$50,'Export-TSbyCOL'!B186,A186+12)</f>
        <v>0.53</v>
      </c>
    </row>
    <row r="187" spans="1:8">
      <c r="A187">
        <f t="shared" si="6"/>
        <v>14</v>
      </c>
      <c r="B187">
        <f t="shared" si="7"/>
        <v>39</v>
      </c>
      <c r="C187" t="str">
        <f>INDEX('time-series'!$A$2:$AD$50,'Export-TSbyCOL'!B187,1)</f>
        <v>W16</v>
      </c>
      <c r="D187" t="str">
        <f>INDEX('time-series'!$A$2:$AD$50,'Export-TSbyCOL'!B187,2)</f>
        <v>W18</v>
      </c>
      <c r="E187">
        <f>INDEX('time-series'!$A$2:$AD$50,'Export-TSbyCOL'!B187,3)</f>
        <v>652150.77</v>
      </c>
      <c r="F187">
        <f>INDEX('time-series'!$A$2:$AD$50,'Export-TSbyCOL'!B187,4)</f>
        <v>1504929.29</v>
      </c>
      <c r="G187" s="73">
        <f>INDEX('time-series'!$M$1:$AD$1,'Export-TSbyCOL'!A187)</f>
        <v>40861</v>
      </c>
      <c r="H187">
        <f>INDEX('time-series'!$A$2:$AD$50,'Export-TSbyCOL'!B187,A187+12)</f>
        <v>0.9</v>
      </c>
    </row>
    <row r="188" spans="1:8">
      <c r="A188">
        <f t="shared" si="6"/>
        <v>14</v>
      </c>
      <c r="B188">
        <f t="shared" si="7"/>
        <v>40</v>
      </c>
      <c r="C188" t="str">
        <f>INDEX('time-series'!$A$2:$AD$50,'Export-TSbyCOL'!B188,1)</f>
        <v>W01</v>
      </c>
      <c r="D188" t="str">
        <f>INDEX('time-series'!$A$2:$AD$50,'Export-TSbyCOL'!B188,2)</f>
        <v>W1inside</v>
      </c>
      <c r="E188">
        <f>INDEX('time-series'!$A$2:$AD$50,'Export-TSbyCOL'!B188,3)</f>
        <v>643560.93999999994</v>
      </c>
      <c r="F188">
        <f>INDEX('time-series'!$A$2:$AD$50,'Export-TSbyCOL'!B188,4)</f>
        <v>1525778.98</v>
      </c>
      <c r="G188" s="73">
        <f>INDEX('time-series'!$M$1:$AD$1,'Export-TSbyCOL'!A188)</f>
        <v>40861</v>
      </c>
      <c r="H188">
        <f>INDEX('time-series'!$A$2:$AD$50,'Export-TSbyCOL'!B188,A188+12)</f>
        <v>2.4</v>
      </c>
    </row>
    <row r="189" spans="1:8">
      <c r="A189">
        <f t="shared" si="6"/>
        <v>14</v>
      </c>
      <c r="B189">
        <f t="shared" si="7"/>
        <v>41</v>
      </c>
      <c r="C189" t="str">
        <f>INDEX('time-series'!$A$2:$AD$50,'Export-TSbyCOL'!B189,1)</f>
        <v>W01</v>
      </c>
      <c r="D189" t="str">
        <f>INDEX('time-series'!$A$2:$AD$50,'Export-TSbyCOL'!B189,2)</f>
        <v>W1outside</v>
      </c>
      <c r="E189">
        <f>INDEX('time-series'!$A$2:$AD$50,'Export-TSbyCOL'!B189,3)</f>
        <v>642351.31000000006</v>
      </c>
      <c r="F189">
        <f>INDEX('time-series'!$A$2:$AD$50,'Export-TSbyCOL'!B189,4)</f>
        <v>1529391.47</v>
      </c>
      <c r="G189" s="73">
        <f>INDEX('time-series'!$M$1:$AD$1,'Export-TSbyCOL'!A189)</f>
        <v>40861</v>
      </c>
      <c r="H189">
        <f>INDEX('time-series'!$A$2:$AD$50,'Export-TSbyCOL'!B189,A189+12)</f>
        <v>2.77</v>
      </c>
    </row>
    <row r="190" spans="1:8">
      <c r="A190">
        <f t="shared" si="6"/>
        <v>14</v>
      </c>
      <c r="B190">
        <f t="shared" si="7"/>
        <v>42</v>
      </c>
      <c r="C190" t="str">
        <f>INDEX('time-series'!$A$2:$AD$50,'Export-TSbyCOL'!B190,1)</f>
        <v>W23</v>
      </c>
      <c r="D190" t="str">
        <f>INDEX('time-series'!$A$2:$AD$50,'Export-TSbyCOL'!B190,2)</f>
        <v>W2</v>
      </c>
      <c r="E190">
        <f>INDEX('time-series'!$A$2:$AD$50,'Export-TSbyCOL'!B190,3)</f>
        <v>645833.16</v>
      </c>
      <c r="F190">
        <f>INDEX('time-series'!$A$2:$AD$50,'Export-TSbyCOL'!B190,4)</f>
        <v>1520599.99</v>
      </c>
      <c r="G190" s="73">
        <f>INDEX('time-series'!$M$1:$AD$1,'Export-TSbyCOL'!A190)</f>
        <v>40861</v>
      </c>
      <c r="H190">
        <f>INDEX('time-series'!$A$2:$AD$50,'Export-TSbyCOL'!B190,A190+12)</f>
        <v>1.8149999999999999</v>
      </c>
    </row>
    <row r="191" spans="1:8">
      <c r="A191">
        <f t="shared" si="6"/>
        <v>14</v>
      </c>
      <c r="B191">
        <f t="shared" si="7"/>
        <v>43</v>
      </c>
      <c r="C191" t="str">
        <f>INDEX('time-series'!$A$2:$AD$50,'Export-TSbyCOL'!B191,1)</f>
        <v>W08</v>
      </c>
      <c r="D191" t="str">
        <f>INDEX('time-series'!$A$2:$AD$50,'Export-TSbyCOL'!B191,2)</f>
        <v>W3</v>
      </c>
      <c r="E191">
        <f>INDEX('time-series'!$A$2:$AD$50,'Export-TSbyCOL'!B191,3)</f>
        <v>653973.03</v>
      </c>
      <c r="F191">
        <f>INDEX('time-series'!$A$2:$AD$50,'Export-TSbyCOL'!B191,4)</f>
        <v>1515642.52</v>
      </c>
      <c r="G191" s="73">
        <f>INDEX('time-series'!$M$1:$AD$1,'Export-TSbyCOL'!A191)</f>
        <v>40861</v>
      </c>
      <c r="H191">
        <f>INDEX('time-series'!$A$2:$AD$50,'Export-TSbyCOL'!B191,A191+12)</f>
        <v>1.1000000000000001</v>
      </c>
    </row>
    <row r="192" spans="1:8">
      <c r="A192">
        <f t="shared" si="6"/>
        <v>14</v>
      </c>
      <c r="B192">
        <f t="shared" si="7"/>
        <v>44</v>
      </c>
      <c r="C192" t="str">
        <f>INDEX('time-series'!$A$2:$AD$50,'Export-TSbyCOL'!B192,1)</f>
        <v>W12</v>
      </c>
      <c r="D192" t="str">
        <f>INDEX('time-series'!$A$2:$AD$50,'Export-TSbyCOL'!B192,2)</f>
        <v>W4</v>
      </c>
      <c r="E192">
        <f>INDEX('time-series'!$A$2:$AD$50,'Export-TSbyCOL'!B192,3)</f>
        <v>649159.31999999995</v>
      </c>
      <c r="F192">
        <f>INDEX('time-series'!$A$2:$AD$50,'Export-TSbyCOL'!B192,4)</f>
        <v>1513890.33</v>
      </c>
      <c r="G192" s="73">
        <f>INDEX('time-series'!$M$1:$AD$1,'Export-TSbyCOL'!A192)</f>
        <v>40861</v>
      </c>
      <c r="H192">
        <f>INDEX('time-series'!$A$2:$AD$50,'Export-TSbyCOL'!B192,A192+12)</f>
        <v>1.25</v>
      </c>
    </row>
    <row r="193" spans="1:8">
      <c r="A193">
        <f t="shared" si="6"/>
        <v>14</v>
      </c>
      <c r="B193">
        <f t="shared" si="7"/>
        <v>45</v>
      </c>
      <c r="C193" t="str">
        <f>INDEX('time-series'!$A$2:$AD$50,'Export-TSbyCOL'!B193,1)</f>
        <v>W24</v>
      </c>
      <c r="D193" t="str">
        <f>INDEX('time-series'!$A$2:$AD$50,'Export-TSbyCOL'!B193,2)</f>
        <v>W5</v>
      </c>
      <c r="E193">
        <f>INDEX('time-series'!$A$2:$AD$50,'Export-TSbyCOL'!B193,3)</f>
        <v>644256.9</v>
      </c>
      <c r="F193">
        <f>INDEX('time-series'!$A$2:$AD$50,'Export-TSbyCOL'!B193,4)</f>
        <v>1512206.37</v>
      </c>
      <c r="G193" s="73">
        <f>INDEX('time-series'!$M$1:$AD$1,'Export-TSbyCOL'!A193)</f>
        <v>40861</v>
      </c>
      <c r="H193">
        <f>INDEX('time-series'!$A$2:$AD$50,'Export-TSbyCOL'!B193,A193+12)</f>
        <v>1.41</v>
      </c>
    </row>
    <row r="194" spans="1:8">
      <c r="A194">
        <f t="shared" si="6"/>
        <v>14</v>
      </c>
      <c r="B194">
        <f t="shared" si="7"/>
        <v>46</v>
      </c>
      <c r="C194" t="str">
        <f>INDEX('time-series'!$A$2:$AD$50,'Export-TSbyCOL'!B194,1)</f>
        <v>W05</v>
      </c>
      <c r="D194" t="str">
        <f>INDEX('time-series'!$A$2:$AD$50,'Export-TSbyCOL'!B194,2)</f>
        <v>W6</v>
      </c>
      <c r="E194">
        <f>INDEX('time-series'!$A$2:$AD$50,'Export-TSbyCOL'!B194,3)</f>
        <v>653891.16</v>
      </c>
      <c r="F194">
        <f>INDEX('time-series'!$A$2:$AD$50,'Export-TSbyCOL'!B194,4)</f>
        <v>1519501.64</v>
      </c>
      <c r="G194" s="73">
        <f>INDEX('time-series'!$M$1:$AD$1,'Export-TSbyCOL'!A194)</f>
        <v>40861</v>
      </c>
      <c r="H194">
        <f>INDEX('time-series'!$A$2:$AD$50,'Export-TSbyCOL'!B194,A194+12)</f>
        <v>1.2</v>
      </c>
    </row>
    <row r="195" spans="1:8">
      <c r="A195">
        <f t="shared" si="6"/>
        <v>14</v>
      </c>
      <c r="B195">
        <f t="shared" si="7"/>
        <v>47</v>
      </c>
      <c r="C195" t="str">
        <f>INDEX('time-series'!$A$2:$AD$50,'Export-TSbyCOL'!B195,1)</f>
        <v>W18</v>
      </c>
      <c r="D195" t="str">
        <f>INDEX('time-series'!$A$2:$AD$50,'Export-TSbyCOL'!B195,2)</f>
        <v>W7</v>
      </c>
      <c r="E195">
        <f>INDEX('time-series'!$A$2:$AD$50,'Export-TSbyCOL'!B195,3)</f>
        <v>654175.62</v>
      </c>
      <c r="F195">
        <f>INDEX('time-series'!$A$2:$AD$50,'Export-TSbyCOL'!B195,4)</f>
        <v>1501198.81</v>
      </c>
      <c r="G195" s="73">
        <f>INDEX('time-series'!$M$1:$AD$1,'Export-TSbyCOL'!A195)</f>
        <v>40861</v>
      </c>
      <c r="H195">
        <f>INDEX('time-series'!$A$2:$AD$50,'Export-TSbyCOL'!B195,A195+12)</f>
        <v>1.08</v>
      </c>
    </row>
    <row r="196" spans="1:8">
      <c r="A196">
        <f t="shared" si="6"/>
        <v>14</v>
      </c>
      <c r="B196">
        <f t="shared" si="7"/>
        <v>48</v>
      </c>
      <c r="C196" t="str">
        <f>INDEX('time-series'!$A$2:$AD$50,'Export-TSbyCOL'!B196,1)</f>
        <v>W17</v>
      </c>
      <c r="D196" t="str">
        <f>INDEX('time-series'!$A$2:$AD$50,'Export-TSbyCOL'!B196,2)</f>
        <v>W8</v>
      </c>
      <c r="E196">
        <f>INDEX('time-series'!$A$2:$AD$50,'Export-TSbyCOL'!B196,3)</f>
        <v>650434.1</v>
      </c>
      <c r="F196">
        <f>INDEX('time-series'!$A$2:$AD$50,'Export-TSbyCOL'!B196,4)</f>
        <v>1504752.75</v>
      </c>
      <c r="G196" s="73">
        <f>INDEX('time-series'!$M$1:$AD$1,'Export-TSbyCOL'!A196)</f>
        <v>40861</v>
      </c>
      <c r="H196">
        <f>INDEX('time-series'!$A$2:$AD$50,'Export-TSbyCOL'!B196,A196+12)</f>
        <v>0.72</v>
      </c>
    </row>
    <row r="197" spans="1:8">
      <c r="A197">
        <f t="shared" si="6"/>
        <v>14</v>
      </c>
      <c r="B197">
        <f t="shared" si="7"/>
        <v>49</v>
      </c>
      <c r="C197" t="str">
        <f>INDEX('time-series'!$A$2:$AD$50,'Export-TSbyCOL'!B197,1)</f>
        <v>W22</v>
      </c>
      <c r="D197" t="str">
        <f>INDEX('time-series'!$A$2:$AD$50,'Export-TSbyCOL'!B197,2)</f>
        <v>W9</v>
      </c>
      <c r="E197">
        <f>INDEX('time-series'!$A$2:$AD$50,'Export-TSbyCOL'!B197,3)</f>
        <v>658423.97</v>
      </c>
      <c r="F197">
        <f>INDEX('time-series'!$A$2:$AD$50,'Export-TSbyCOL'!B197,4)</f>
        <v>1519726.78</v>
      </c>
      <c r="G197" s="73">
        <f>INDEX('time-series'!$M$1:$AD$1,'Export-TSbyCOL'!A197)</f>
        <v>40861</v>
      </c>
      <c r="H197">
        <f>INDEX('time-series'!$A$2:$AD$50,'Export-TSbyCOL'!B197,A197+12)</f>
        <v>1.59</v>
      </c>
    </row>
    <row r="198" spans="1:8">
      <c r="A198">
        <f t="shared" si="6"/>
        <v>15</v>
      </c>
      <c r="B198">
        <f t="shared" si="7"/>
        <v>1</v>
      </c>
      <c r="C198" t="str">
        <f>INDEX('time-series'!$A$2:$AD$50,'Export-TSbyCOL'!B198,1)</f>
        <v>E03</v>
      </c>
      <c r="D198" t="str">
        <f>INDEX('time-series'!$A$2:$AD$50,'Export-TSbyCOL'!B198,2)</f>
        <v>E1</v>
      </c>
      <c r="E198">
        <f>INDEX('time-series'!$A$2:$AD$50,'Export-TSbyCOL'!B198,3)</f>
        <v>687636.15</v>
      </c>
      <c r="F198">
        <f>INDEX('time-series'!$A$2:$AD$50,'Export-TSbyCOL'!B198,4)</f>
        <v>1533223.8</v>
      </c>
      <c r="G198" s="73">
        <f>INDEX('time-series'!$M$1:$AD$1,'Export-TSbyCOL'!A198)</f>
        <v>40864</v>
      </c>
      <c r="H198">
        <f>INDEX('time-series'!$A$2:$AD$50,'Export-TSbyCOL'!B198,A198+12)</f>
        <v>1.88</v>
      </c>
    </row>
    <row r="199" spans="1:8">
      <c r="A199">
        <f t="shared" si="6"/>
        <v>15</v>
      </c>
      <c r="B199">
        <f t="shared" si="7"/>
        <v>2</v>
      </c>
      <c r="C199" t="str">
        <f>INDEX('time-series'!$A$2:$AD$50,'Export-TSbyCOL'!B199,1)</f>
        <v>E19</v>
      </c>
      <c r="D199" t="str">
        <f>INDEX('time-series'!$A$2:$AD$50,'Export-TSbyCOL'!B199,2)</f>
        <v>E10</v>
      </c>
      <c r="E199">
        <f>INDEX('time-series'!$A$2:$AD$50,'Export-TSbyCOL'!B199,3)</f>
        <v>672695.38</v>
      </c>
      <c r="F199">
        <f>INDEX('time-series'!$A$2:$AD$50,'Export-TSbyCOL'!B199,4)</f>
        <v>1519614.21</v>
      </c>
      <c r="G199" s="73">
        <f>INDEX('time-series'!$M$1:$AD$1,'Export-TSbyCOL'!A199)</f>
        <v>40864</v>
      </c>
      <c r="H199">
        <f>INDEX('time-series'!$A$2:$AD$50,'Export-TSbyCOL'!B199,A199+12)</f>
        <v>-0.08</v>
      </c>
    </row>
    <row r="200" spans="1:8">
      <c r="A200">
        <f t="shared" si="6"/>
        <v>15</v>
      </c>
      <c r="B200">
        <f t="shared" si="7"/>
        <v>3</v>
      </c>
      <c r="C200" t="str">
        <f>INDEX('time-series'!$A$2:$AD$50,'Export-TSbyCOL'!B200,1)</f>
        <v>E22</v>
      </c>
      <c r="D200" t="str">
        <f>INDEX('time-series'!$A$2:$AD$50,'Export-TSbyCOL'!B200,2)</f>
        <v>E11</v>
      </c>
      <c r="E200">
        <f>INDEX('time-series'!$A$2:$AD$50,'Export-TSbyCOL'!B200,3)</f>
        <v>682471.21</v>
      </c>
      <c r="F200">
        <f>INDEX('time-series'!$A$2:$AD$50,'Export-TSbyCOL'!B200,4)</f>
        <v>1517904.06</v>
      </c>
      <c r="G200" s="73">
        <f>INDEX('time-series'!$M$1:$AD$1,'Export-TSbyCOL'!A200)</f>
        <v>40864</v>
      </c>
      <c r="H200">
        <f>INDEX('time-series'!$A$2:$AD$50,'Export-TSbyCOL'!B200,A200+12)</f>
        <v>0.45</v>
      </c>
    </row>
    <row r="201" spans="1:8">
      <c r="A201">
        <f t="shared" si="6"/>
        <v>15</v>
      </c>
      <c r="B201">
        <f t="shared" si="7"/>
        <v>4</v>
      </c>
      <c r="C201" t="str">
        <f>INDEX('time-series'!$A$2:$AD$50,'Export-TSbyCOL'!B201,1)</f>
        <v>E24</v>
      </c>
      <c r="D201" t="str">
        <f>INDEX('time-series'!$A$2:$AD$50,'Export-TSbyCOL'!B201,2)</f>
        <v>E12</v>
      </c>
      <c r="E201">
        <f>INDEX('time-series'!$A$2:$AD$50,'Export-TSbyCOL'!B201,3)</f>
        <v>678077.45</v>
      </c>
      <c r="F201">
        <f>INDEX('time-series'!$A$2:$AD$50,'Export-TSbyCOL'!B201,4)</f>
        <v>1516719.23</v>
      </c>
      <c r="G201" s="73">
        <f>INDEX('time-series'!$M$1:$AD$1,'Export-TSbyCOL'!A201)</f>
        <v>40864</v>
      </c>
      <c r="H201">
        <f>INDEX('time-series'!$A$2:$AD$50,'Export-TSbyCOL'!B201,A201+12)</f>
        <v>0.27</v>
      </c>
    </row>
    <row r="202" spans="1:8">
      <c r="A202">
        <f t="shared" si="6"/>
        <v>15</v>
      </c>
      <c r="B202">
        <f t="shared" si="7"/>
        <v>5</v>
      </c>
      <c r="C202" t="str">
        <f>INDEX('time-series'!$A$2:$AD$50,'Export-TSbyCOL'!B202,1)</f>
        <v>E26</v>
      </c>
      <c r="D202" t="str">
        <f>INDEX('time-series'!$A$2:$AD$50,'Export-TSbyCOL'!B202,2)</f>
        <v>E13</v>
      </c>
      <c r="E202">
        <f>INDEX('time-series'!$A$2:$AD$50,'Export-TSbyCOL'!B202,3)</f>
        <v>672842.67</v>
      </c>
      <c r="F202">
        <f>INDEX('time-series'!$A$2:$AD$50,'Export-TSbyCOL'!B202,4)</f>
        <v>1516297.8</v>
      </c>
      <c r="G202" s="73">
        <f>INDEX('time-series'!$M$1:$AD$1,'Export-TSbyCOL'!A202)</f>
        <v>40864</v>
      </c>
      <c r="H202">
        <f>INDEX('time-series'!$A$2:$AD$50,'Export-TSbyCOL'!B202,A202+12)</f>
        <v>-0.32</v>
      </c>
    </row>
    <row r="203" spans="1:8">
      <c r="A203">
        <f t="shared" si="6"/>
        <v>15</v>
      </c>
      <c r="B203">
        <f t="shared" si="7"/>
        <v>6</v>
      </c>
      <c r="C203" t="str">
        <f>INDEX('time-series'!$A$2:$AD$50,'Export-TSbyCOL'!B203,1)</f>
        <v>E09</v>
      </c>
      <c r="D203" t="str">
        <f>INDEX('time-series'!$A$2:$AD$50,'Export-TSbyCOL'!B203,2)</f>
        <v>E14</v>
      </c>
      <c r="E203">
        <f>INDEX('time-series'!$A$2:$AD$50,'Export-TSbyCOL'!B203,3)</f>
        <v>691300.7</v>
      </c>
      <c r="F203">
        <f>INDEX('time-series'!$A$2:$AD$50,'Export-TSbyCOL'!B203,4)</f>
        <v>1526366.94</v>
      </c>
      <c r="G203" s="73">
        <f>INDEX('time-series'!$M$1:$AD$1,'Export-TSbyCOL'!A203)</f>
        <v>40864</v>
      </c>
      <c r="H203">
        <f>INDEX('time-series'!$A$2:$AD$50,'Export-TSbyCOL'!B203,A203+12)</f>
        <v>1.3800000000000001</v>
      </c>
    </row>
    <row r="204" spans="1:8">
      <c r="A204">
        <f t="shared" si="6"/>
        <v>15</v>
      </c>
      <c r="B204">
        <f t="shared" si="7"/>
        <v>7</v>
      </c>
      <c r="C204" t="str">
        <f>INDEX('time-series'!$A$2:$AD$50,'Export-TSbyCOL'!B204,1)</f>
        <v>E33</v>
      </c>
      <c r="D204" t="str">
        <f>INDEX('time-series'!$A$2:$AD$50,'Export-TSbyCOL'!B204,2)</f>
        <v>E15</v>
      </c>
      <c r="E204">
        <f>INDEX('time-series'!$A$2:$AD$50,'Export-TSbyCOL'!B204,3)</f>
        <v>672225.21</v>
      </c>
      <c r="F204">
        <f>INDEX('time-series'!$A$2:$AD$50,'Export-TSbyCOL'!B204,4)</f>
        <v>1509648.39</v>
      </c>
      <c r="G204" s="73">
        <f>INDEX('time-series'!$M$1:$AD$1,'Export-TSbyCOL'!A204)</f>
        <v>40864</v>
      </c>
      <c r="H204">
        <f>INDEX('time-series'!$A$2:$AD$50,'Export-TSbyCOL'!B204,A204+12)</f>
        <v>-1.02</v>
      </c>
    </row>
    <row r="205" spans="1:8">
      <c r="A205">
        <f t="shared" si="6"/>
        <v>15</v>
      </c>
      <c r="B205">
        <f t="shared" si="7"/>
        <v>8</v>
      </c>
      <c r="C205" t="str">
        <f>INDEX('time-series'!$A$2:$AD$50,'Export-TSbyCOL'!B205,1)</f>
        <v>E31</v>
      </c>
      <c r="D205" t="str">
        <f>INDEX('time-series'!$A$2:$AD$50,'Export-TSbyCOL'!B205,2)</f>
        <v>E16</v>
      </c>
      <c r="E205">
        <f>INDEX('time-series'!$A$2:$AD$50,'Export-TSbyCOL'!B205,3)</f>
        <v>671631.59</v>
      </c>
      <c r="F205">
        <f>INDEX('time-series'!$A$2:$AD$50,'Export-TSbyCOL'!B205,4)</f>
        <v>1512362.07</v>
      </c>
      <c r="G205" s="73">
        <f>INDEX('time-series'!$M$1:$AD$1,'Export-TSbyCOL'!A205)</f>
        <v>40864</v>
      </c>
      <c r="H205">
        <f>INDEX('time-series'!$A$2:$AD$50,'Export-TSbyCOL'!B205,A205+12)</f>
        <v>-0.42</v>
      </c>
    </row>
    <row r="206" spans="1:8">
      <c r="A206">
        <f t="shared" si="6"/>
        <v>15</v>
      </c>
      <c r="B206">
        <f t="shared" si="7"/>
        <v>9</v>
      </c>
      <c r="C206" t="str">
        <f>INDEX('time-series'!$A$2:$AD$50,'Export-TSbyCOL'!B206,1)</f>
        <v>E49</v>
      </c>
      <c r="D206" t="str">
        <f>INDEX('time-series'!$A$2:$AD$50,'Export-TSbyCOL'!B206,2)</f>
        <v>E17</v>
      </c>
      <c r="E206">
        <f>INDEX('time-series'!$A$2:$AD$50,'Export-TSbyCOL'!B206,3)</f>
        <v>698225.4</v>
      </c>
      <c r="F206">
        <f>INDEX('time-series'!$A$2:$AD$50,'Export-TSbyCOL'!B206,4)</f>
        <v>1516340.66</v>
      </c>
      <c r="G206" s="73">
        <f>INDEX('time-series'!$M$1:$AD$1,'Export-TSbyCOL'!A206)</f>
        <v>40864</v>
      </c>
      <c r="H206">
        <f>INDEX('time-series'!$A$2:$AD$50,'Export-TSbyCOL'!B206,A206+12)</f>
        <v>0.66</v>
      </c>
    </row>
    <row r="207" spans="1:8">
      <c r="A207">
        <f t="shared" si="6"/>
        <v>15</v>
      </c>
      <c r="B207">
        <f t="shared" si="7"/>
        <v>10</v>
      </c>
      <c r="C207" t="str">
        <f>INDEX('time-series'!$A$2:$AD$50,'Export-TSbyCOL'!B207,1)</f>
        <v>E50</v>
      </c>
      <c r="D207" t="str">
        <f>INDEX('time-series'!$A$2:$AD$50,'Export-TSbyCOL'!B207,2)</f>
        <v>E18</v>
      </c>
      <c r="E207">
        <f>INDEX('time-series'!$A$2:$AD$50,'Export-TSbyCOL'!B207,3)</f>
        <v>679899.14</v>
      </c>
      <c r="F207">
        <f>INDEX('time-series'!$A$2:$AD$50,'Export-TSbyCOL'!B207,4)</f>
        <v>1512404.09</v>
      </c>
      <c r="G207" s="73">
        <f>INDEX('time-series'!$M$1:$AD$1,'Export-TSbyCOL'!A207)</f>
        <v>40864</v>
      </c>
      <c r="H207">
        <f>INDEX('time-series'!$A$2:$AD$50,'Export-TSbyCOL'!B207,A207+12)</f>
        <v>0.2</v>
      </c>
    </row>
    <row r="208" spans="1:8">
      <c r="A208">
        <f t="shared" si="6"/>
        <v>15</v>
      </c>
      <c r="B208">
        <f t="shared" si="7"/>
        <v>11</v>
      </c>
      <c r="C208" t="str">
        <f>INDEX('time-series'!$A$2:$AD$50,'Export-TSbyCOL'!B208,1)</f>
        <v>E48</v>
      </c>
      <c r="D208" t="str">
        <f>INDEX('time-series'!$A$2:$AD$50,'Export-TSbyCOL'!B208,2)</f>
        <v>E19</v>
      </c>
      <c r="E208">
        <f>INDEX('time-series'!$A$2:$AD$50,'Export-TSbyCOL'!B208,3)</f>
        <v>693835.41</v>
      </c>
      <c r="F208">
        <f>INDEX('time-series'!$A$2:$AD$50,'Export-TSbyCOL'!B208,4)</f>
        <v>1518189.15</v>
      </c>
      <c r="G208" s="73">
        <f>INDEX('time-series'!$M$1:$AD$1,'Export-TSbyCOL'!A208)</f>
        <v>40864</v>
      </c>
      <c r="H208">
        <f>INDEX('time-series'!$A$2:$AD$50,'Export-TSbyCOL'!B208,A208+12)</f>
        <v>0.71</v>
      </c>
    </row>
    <row r="209" spans="1:8">
      <c r="A209">
        <f t="shared" si="6"/>
        <v>15</v>
      </c>
      <c r="B209">
        <f t="shared" si="7"/>
        <v>12</v>
      </c>
      <c r="C209" t="str">
        <f>INDEX('time-series'!$A$2:$AD$50,'Export-TSbyCOL'!B209,1)</f>
        <v>E11</v>
      </c>
      <c r="D209" t="str">
        <f>INDEX('time-series'!$A$2:$AD$50,'Export-TSbyCOL'!B209,2)</f>
        <v>E2</v>
      </c>
      <c r="E209">
        <f>INDEX('time-series'!$A$2:$AD$50,'Export-TSbyCOL'!B209,3)</f>
        <v>684210.94</v>
      </c>
      <c r="F209">
        <f>INDEX('time-series'!$A$2:$AD$50,'Export-TSbyCOL'!B209,4)</f>
        <v>1525903.94</v>
      </c>
      <c r="G209" s="73">
        <f>INDEX('time-series'!$M$1:$AD$1,'Export-TSbyCOL'!A209)</f>
        <v>40864</v>
      </c>
      <c r="H209">
        <f>INDEX('time-series'!$A$2:$AD$50,'Export-TSbyCOL'!B209,A209+12)</f>
        <v>1</v>
      </c>
    </row>
    <row r="210" spans="1:8">
      <c r="A210">
        <f t="shared" si="6"/>
        <v>15</v>
      </c>
      <c r="B210">
        <f t="shared" si="7"/>
        <v>13</v>
      </c>
      <c r="C210" t="str">
        <f>INDEX('time-series'!$A$2:$AD$50,'Export-TSbyCOL'!B210,1)</f>
        <v>E47</v>
      </c>
      <c r="D210" t="str">
        <f>INDEX('time-series'!$A$2:$AD$50,'Export-TSbyCOL'!B210,2)</f>
        <v>E20</v>
      </c>
      <c r="E210">
        <f>INDEX('time-series'!$A$2:$AD$50,'Export-TSbyCOL'!B210,3)</f>
        <v>698683.41</v>
      </c>
      <c r="F210">
        <f>INDEX('time-series'!$A$2:$AD$50,'Export-TSbyCOL'!B210,4)</f>
        <v>1526216.17</v>
      </c>
      <c r="G210" s="73">
        <f>INDEX('time-series'!$M$1:$AD$1,'Export-TSbyCOL'!A210)</f>
        <v>40864</v>
      </c>
      <c r="H210">
        <f>INDEX('time-series'!$A$2:$AD$50,'Export-TSbyCOL'!B210,A210+12)</f>
        <v>1.23</v>
      </c>
    </row>
    <row r="211" spans="1:8">
      <c r="A211">
        <f t="shared" si="6"/>
        <v>15</v>
      </c>
      <c r="B211">
        <f t="shared" si="7"/>
        <v>14</v>
      </c>
      <c r="C211" t="str">
        <f>INDEX('time-series'!$A$2:$AD$50,'Export-TSbyCOL'!B211,1)</f>
        <v>E07</v>
      </c>
      <c r="D211" t="str">
        <f>INDEX('time-series'!$A$2:$AD$50,'Export-TSbyCOL'!B211,2)</f>
        <v>E3</v>
      </c>
      <c r="E211">
        <f>INDEX('time-series'!$A$2:$AD$50,'Export-TSbyCOL'!B211,3)</f>
        <v>689424.91</v>
      </c>
      <c r="F211">
        <f>INDEX('time-series'!$A$2:$AD$50,'Export-TSbyCOL'!B211,4)</f>
        <v>1528913.37</v>
      </c>
      <c r="G211" s="73">
        <f>INDEX('time-series'!$M$1:$AD$1,'Export-TSbyCOL'!A211)</f>
        <v>40864</v>
      </c>
      <c r="H211">
        <f>INDEX('time-series'!$A$2:$AD$50,'Export-TSbyCOL'!B211,A211+12)</f>
        <v>1.56</v>
      </c>
    </row>
    <row r="212" spans="1:8">
      <c r="A212">
        <f t="shared" si="6"/>
        <v>15</v>
      </c>
      <c r="B212">
        <f t="shared" si="7"/>
        <v>15</v>
      </c>
      <c r="C212" t="str">
        <f>INDEX('time-series'!$A$2:$AD$50,'Export-TSbyCOL'!B212,1)</f>
        <v>E34</v>
      </c>
      <c r="D212" t="str">
        <f>INDEX('time-series'!$A$2:$AD$50,'Export-TSbyCOL'!B212,2)</f>
        <v>E4</v>
      </c>
      <c r="E212">
        <f>INDEX('time-series'!$A$2:$AD$50,'Export-TSbyCOL'!B212,3)</f>
        <v>701405.22</v>
      </c>
      <c r="F212">
        <f>INDEX('time-series'!$A$2:$AD$50,'Export-TSbyCOL'!B212,4)</f>
        <v>1533302.92</v>
      </c>
      <c r="G212" s="73">
        <f>INDEX('time-series'!$M$1:$AD$1,'Export-TSbyCOL'!A212)</f>
        <v>40864</v>
      </c>
      <c r="H212">
        <f>INDEX('time-series'!$A$2:$AD$50,'Export-TSbyCOL'!B212,A212+12)</f>
        <v>1.79</v>
      </c>
    </row>
    <row r="213" spans="1:8">
      <c r="A213">
        <f t="shared" si="6"/>
        <v>15</v>
      </c>
      <c r="B213">
        <f t="shared" si="7"/>
        <v>16</v>
      </c>
      <c r="C213" t="str">
        <f>INDEX('time-series'!$A$2:$AD$50,'Export-TSbyCOL'!B213,1)</f>
        <v>E43</v>
      </c>
      <c r="D213" t="str">
        <f>INDEX('time-series'!$A$2:$AD$50,'Export-TSbyCOL'!B213,2)</f>
        <v>E5</v>
      </c>
      <c r="E213">
        <f>INDEX('time-series'!$A$2:$AD$50,'Export-TSbyCOL'!B213,3)</f>
        <v>701545.95</v>
      </c>
      <c r="F213">
        <f>INDEX('time-series'!$A$2:$AD$50,'Export-TSbyCOL'!B213,4)</f>
        <v>1534750.77</v>
      </c>
      <c r="G213" s="73">
        <f>INDEX('time-series'!$M$1:$AD$1,'Export-TSbyCOL'!A213)</f>
        <v>40864</v>
      </c>
      <c r="H213">
        <f>INDEX('time-series'!$A$2:$AD$50,'Export-TSbyCOL'!B213,A213+12)</f>
        <v>1.55</v>
      </c>
    </row>
    <row r="214" spans="1:8">
      <c r="A214">
        <f t="shared" si="6"/>
        <v>15</v>
      </c>
      <c r="B214">
        <f t="shared" si="7"/>
        <v>17</v>
      </c>
      <c r="C214" t="str">
        <f>INDEX('time-series'!$A$2:$AD$50,'Export-TSbyCOL'!B214,1)</f>
        <v>E21</v>
      </c>
      <c r="D214" t="str">
        <f>INDEX('time-series'!$A$2:$AD$50,'Export-TSbyCOL'!B214,2)</f>
        <v>E6</v>
      </c>
      <c r="E214">
        <f>INDEX('time-series'!$A$2:$AD$50,'Export-TSbyCOL'!B214,3)</f>
        <v>689389.69</v>
      </c>
      <c r="F214">
        <f>INDEX('time-series'!$A$2:$AD$50,'Export-TSbyCOL'!B214,4)</f>
        <v>1517970.64</v>
      </c>
      <c r="G214" s="73">
        <f>INDEX('time-series'!$M$1:$AD$1,'Export-TSbyCOL'!A214)</f>
        <v>40864</v>
      </c>
      <c r="H214">
        <f>INDEX('time-series'!$A$2:$AD$50,'Export-TSbyCOL'!B214,A214+12)</f>
        <v>0.69</v>
      </c>
    </row>
    <row r="215" spans="1:8">
      <c r="A215">
        <f t="shared" si="6"/>
        <v>15</v>
      </c>
      <c r="B215">
        <f t="shared" si="7"/>
        <v>18</v>
      </c>
      <c r="C215" t="str">
        <f>INDEX('time-series'!$A$2:$AD$50,'Export-TSbyCOL'!B215,1)</f>
        <v>E32</v>
      </c>
      <c r="D215" t="str">
        <f>INDEX('time-series'!$A$2:$AD$50,'Export-TSbyCOL'!B215,2)</f>
        <v>E7</v>
      </c>
      <c r="E215">
        <f>INDEX('time-series'!$A$2:$AD$50,'Export-TSbyCOL'!B215,3)</f>
        <v>677602.26</v>
      </c>
      <c r="F215">
        <f>INDEX('time-series'!$A$2:$AD$50,'Export-TSbyCOL'!B215,4)</f>
        <v>1510896.73</v>
      </c>
      <c r="G215" s="73">
        <f>INDEX('time-series'!$M$1:$AD$1,'Export-TSbyCOL'!A215)</f>
        <v>40864</v>
      </c>
      <c r="H215">
        <f>INDEX('time-series'!$A$2:$AD$50,'Export-TSbyCOL'!B215,A215+12)</f>
        <v>-1.28</v>
      </c>
    </row>
    <row r="216" spans="1:8">
      <c r="A216">
        <f t="shared" si="6"/>
        <v>15</v>
      </c>
      <c r="B216">
        <f t="shared" si="7"/>
        <v>19</v>
      </c>
      <c r="C216" t="str">
        <f>INDEX('time-series'!$A$2:$AD$50,'Export-TSbyCOL'!B216,1)</f>
        <v>E45</v>
      </c>
      <c r="D216" t="str">
        <f>INDEX('time-series'!$A$2:$AD$50,'Export-TSbyCOL'!B216,2)</f>
        <v>E8</v>
      </c>
      <c r="E216">
        <f>INDEX('time-series'!$A$2:$AD$50,'Export-TSbyCOL'!B216,3)</f>
        <v>710349.09</v>
      </c>
      <c r="F216">
        <f>INDEX('time-series'!$A$2:$AD$50,'Export-TSbyCOL'!B216,4)</f>
        <v>1527944.08</v>
      </c>
      <c r="G216" s="73">
        <f>INDEX('time-series'!$M$1:$AD$1,'Export-TSbyCOL'!A216)</f>
        <v>40864</v>
      </c>
      <c r="H216">
        <f>INDEX('time-series'!$A$2:$AD$50,'Export-TSbyCOL'!B216,A216+12)</f>
        <v>1.38</v>
      </c>
    </row>
    <row r="217" spans="1:8">
      <c r="A217">
        <f t="shared" si="6"/>
        <v>15</v>
      </c>
      <c r="B217">
        <f t="shared" si="7"/>
        <v>20</v>
      </c>
      <c r="C217" t="str">
        <f>INDEX('time-series'!$A$2:$AD$50,'Export-TSbyCOL'!B217,1)</f>
        <v>E06</v>
      </c>
      <c r="D217" t="str">
        <f>INDEX('time-series'!$A$2:$AD$50,'Export-TSbyCOL'!B217,2)</f>
        <v>E9</v>
      </c>
      <c r="E217">
        <f>INDEX('time-series'!$A$2:$AD$50,'Export-TSbyCOL'!B217,3)</f>
        <v>680365.4</v>
      </c>
      <c r="F217">
        <f>INDEX('time-series'!$A$2:$AD$50,'Export-TSbyCOL'!B217,4)</f>
        <v>1530572.79</v>
      </c>
      <c r="G217" s="73">
        <f>INDEX('time-series'!$M$1:$AD$1,'Export-TSbyCOL'!A217)</f>
        <v>40864</v>
      </c>
      <c r="H217">
        <f>INDEX('time-series'!$A$2:$AD$50,'Export-TSbyCOL'!B217,A217+12)</f>
        <v>1.61</v>
      </c>
    </row>
    <row r="218" spans="1:8">
      <c r="A218">
        <f t="shared" si="6"/>
        <v>15</v>
      </c>
      <c r="B218">
        <f t="shared" si="7"/>
        <v>21</v>
      </c>
      <c r="C218" t="str">
        <f>INDEX('time-series'!$A$2:$AD$50,'Export-TSbyCOL'!B218,1)</f>
        <v>E04</v>
      </c>
      <c r="D218" t="str">
        <f>INDEX('time-series'!$A$2:$AD$50,'Export-TSbyCOL'!B218,2)</f>
        <v>N1</v>
      </c>
      <c r="E218">
        <f>INDEX('time-series'!$A$2:$AD$50,'Export-TSbyCOL'!B218,3)</f>
        <v>672126.01</v>
      </c>
      <c r="F218">
        <f>INDEX('time-series'!$A$2:$AD$50,'Export-TSbyCOL'!B218,4)</f>
        <v>1532403.78</v>
      </c>
      <c r="G218" s="73">
        <f>INDEX('time-series'!$M$1:$AD$1,'Export-TSbyCOL'!A218)</f>
        <v>40864</v>
      </c>
      <c r="H218">
        <f>INDEX('time-series'!$A$2:$AD$50,'Export-TSbyCOL'!B218,A218+12)</f>
        <v>1.43</v>
      </c>
    </row>
    <row r="219" spans="1:8">
      <c r="A219">
        <f t="shared" si="6"/>
        <v>15</v>
      </c>
      <c r="B219">
        <f t="shared" si="7"/>
        <v>22</v>
      </c>
      <c r="C219" t="str">
        <f>INDEX('time-series'!$A$2:$AD$50,'Export-TSbyCOL'!B219,1)</f>
        <v>E10</v>
      </c>
      <c r="D219" t="str">
        <f>INDEX('time-series'!$A$2:$AD$50,'Export-TSbyCOL'!B219,2)</f>
        <v>N2</v>
      </c>
      <c r="E219">
        <f>INDEX('time-series'!$A$2:$AD$50,'Export-TSbyCOL'!B219,3)</f>
        <v>664664.92000000004</v>
      </c>
      <c r="F219">
        <f>INDEX('time-series'!$A$2:$AD$50,'Export-TSbyCOL'!B219,4)</f>
        <v>1525827.63</v>
      </c>
      <c r="G219" s="73">
        <f>INDEX('time-series'!$M$1:$AD$1,'Export-TSbyCOL'!A219)</f>
        <v>40864</v>
      </c>
      <c r="H219">
        <f>INDEX('time-series'!$A$2:$AD$50,'Export-TSbyCOL'!B219,A219+12)</f>
        <v>-0.7</v>
      </c>
    </row>
    <row r="220" spans="1:8">
      <c r="A220">
        <f t="shared" si="6"/>
        <v>15</v>
      </c>
      <c r="B220">
        <f t="shared" si="7"/>
        <v>23</v>
      </c>
      <c r="C220" t="str">
        <f>INDEX('time-series'!$A$2:$AD$50,'Export-TSbyCOL'!B220,1)</f>
        <v>E12</v>
      </c>
      <c r="D220" t="str">
        <f>INDEX('time-series'!$A$2:$AD$50,'Export-TSbyCOL'!B220,2)</f>
        <v>N3</v>
      </c>
      <c r="E220">
        <f>INDEX('time-series'!$A$2:$AD$50,'Export-TSbyCOL'!B220,3)</f>
        <v>672288.21</v>
      </c>
      <c r="F220">
        <f>INDEX('time-series'!$A$2:$AD$50,'Export-TSbyCOL'!B220,4)</f>
        <v>1525612.35</v>
      </c>
      <c r="G220" s="73">
        <f>INDEX('time-series'!$M$1:$AD$1,'Export-TSbyCOL'!A220)</f>
        <v>40864</v>
      </c>
      <c r="H220">
        <f>INDEX('time-series'!$A$2:$AD$50,'Export-TSbyCOL'!B220,A220+12)</f>
        <v>0.54</v>
      </c>
    </row>
    <row r="221" spans="1:8">
      <c r="A221">
        <f t="shared" si="6"/>
        <v>15</v>
      </c>
      <c r="B221">
        <f t="shared" si="7"/>
        <v>24</v>
      </c>
      <c r="C221" t="str">
        <f>INDEX('time-series'!$A$2:$AD$50,'Export-TSbyCOL'!B221,1)</f>
        <v>E13</v>
      </c>
      <c r="D221" t="str">
        <f>INDEX('time-series'!$A$2:$AD$50,'Export-TSbyCOL'!B221,2)</f>
        <v>N4</v>
      </c>
      <c r="E221">
        <f>INDEX('time-series'!$A$2:$AD$50,'Export-TSbyCOL'!B221,3)</f>
        <v>662410.17000000004</v>
      </c>
      <c r="F221">
        <f>INDEX('time-series'!$A$2:$AD$50,'Export-TSbyCOL'!B221,4)</f>
        <v>1522815.37</v>
      </c>
      <c r="G221" s="73">
        <f>INDEX('time-series'!$M$1:$AD$1,'Export-TSbyCOL'!A221)</f>
        <v>40864</v>
      </c>
      <c r="H221">
        <f>INDEX('time-series'!$A$2:$AD$50,'Export-TSbyCOL'!B221,A221+12)</f>
        <v>-1.1299999999999999</v>
      </c>
    </row>
    <row r="222" spans="1:8">
      <c r="A222">
        <f t="shared" si="6"/>
        <v>15</v>
      </c>
      <c r="B222">
        <f t="shared" si="7"/>
        <v>25</v>
      </c>
      <c r="C222" t="str">
        <f>INDEX('time-series'!$A$2:$AD$50,'Export-TSbyCOL'!B222,1)</f>
        <v>E14</v>
      </c>
      <c r="D222" t="str">
        <f>INDEX('time-series'!$A$2:$AD$50,'Export-TSbyCOL'!B222,2)</f>
        <v>N5</v>
      </c>
      <c r="E222">
        <f>INDEX('time-series'!$A$2:$AD$50,'Export-TSbyCOL'!B222,3)</f>
        <v>674800.27</v>
      </c>
      <c r="F222">
        <f>INDEX('time-series'!$A$2:$AD$50,'Export-TSbyCOL'!B222,4)</f>
        <v>1522996.68</v>
      </c>
      <c r="G222" s="73">
        <f>INDEX('time-series'!$M$1:$AD$1,'Export-TSbyCOL'!A222)</f>
        <v>40864</v>
      </c>
      <c r="H222">
        <f>INDEX('time-series'!$A$2:$AD$50,'Export-TSbyCOL'!B222,A222+12)</f>
        <v>-0.96</v>
      </c>
    </row>
    <row r="223" spans="1:8">
      <c r="A223">
        <f t="shared" si="6"/>
        <v>15</v>
      </c>
      <c r="B223">
        <f t="shared" si="7"/>
        <v>26</v>
      </c>
      <c r="C223" t="str">
        <f>INDEX('time-series'!$A$2:$AD$50,'Export-TSbyCOL'!B223,1)</f>
        <v>E17</v>
      </c>
      <c r="D223" t="str">
        <f>INDEX('time-series'!$A$2:$AD$50,'Export-TSbyCOL'!B223,2)</f>
        <v>N6</v>
      </c>
      <c r="E223">
        <f>INDEX('time-series'!$A$2:$AD$50,'Export-TSbyCOL'!B223,3)</f>
        <v>677946.73</v>
      </c>
      <c r="F223">
        <f>INDEX('time-series'!$A$2:$AD$50,'Export-TSbyCOL'!B223,4)</f>
        <v>1522282.46</v>
      </c>
      <c r="G223" s="73">
        <f>INDEX('time-series'!$M$1:$AD$1,'Export-TSbyCOL'!A223)</f>
        <v>40864</v>
      </c>
      <c r="H223">
        <f>INDEX('time-series'!$A$2:$AD$50,'Export-TSbyCOL'!B223,A223+12)</f>
        <v>0.41</v>
      </c>
    </row>
    <row r="224" spans="1:8">
      <c r="A224">
        <f t="shared" si="6"/>
        <v>15</v>
      </c>
      <c r="B224">
        <f t="shared" si="7"/>
        <v>27</v>
      </c>
      <c r="C224" t="str">
        <f>INDEX('time-series'!$A$2:$AD$50,'Export-TSbyCOL'!B224,1)</f>
        <v>E16</v>
      </c>
      <c r="D224" t="str">
        <f>INDEX('time-series'!$A$2:$AD$50,'Export-TSbyCOL'!B224,2)</f>
        <v>N7</v>
      </c>
      <c r="E224">
        <f>INDEX('time-series'!$A$2:$AD$50,'Export-TSbyCOL'!B224,3)</f>
        <v>666453.48</v>
      </c>
      <c r="F224">
        <f>INDEX('time-series'!$A$2:$AD$50,'Export-TSbyCOL'!B224,4)</f>
        <v>1522470.33</v>
      </c>
      <c r="G224" s="73">
        <f>INDEX('time-series'!$M$1:$AD$1,'Export-TSbyCOL'!A224)</f>
        <v>40864</v>
      </c>
      <c r="H224">
        <f>INDEX('time-series'!$A$2:$AD$50,'Export-TSbyCOL'!B224,A224+12)</f>
        <v>0.4</v>
      </c>
    </row>
    <row r="225" spans="1:8">
      <c r="A225">
        <f t="shared" si="6"/>
        <v>15</v>
      </c>
      <c r="B225">
        <f t="shared" si="7"/>
        <v>28</v>
      </c>
      <c r="C225" t="str">
        <f>INDEX('time-series'!$A$2:$AD$50,'Export-TSbyCOL'!B225,1)</f>
        <v>E01</v>
      </c>
      <c r="D225" t="str">
        <f>INDEX('time-series'!$A$2:$AD$50,'Export-TSbyCOL'!B225,2)</f>
        <v>N8</v>
      </c>
      <c r="E225">
        <f>INDEX('time-series'!$A$2:$AD$50,'Export-TSbyCOL'!B225,3)</f>
        <v>677309.03</v>
      </c>
      <c r="F225">
        <f>INDEX('time-series'!$A$2:$AD$50,'Export-TSbyCOL'!B225,4)</f>
        <v>1539830.33</v>
      </c>
      <c r="G225" s="73">
        <f>INDEX('time-series'!$M$1:$AD$1,'Export-TSbyCOL'!A225)</f>
        <v>40864</v>
      </c>
      <c r="H225">
        <f>INDEX('time-series'!$A$2:$AD$50,'Export-TSbyCOL'!B225,A225+12)</f>
        <v>3.32</v>
      </c>
    </row>
    <row r="226" spans="1:8">
      <c r="A226">
        <f t="shared" si="6"/>
        <v>15</v>
      </c>
      <c r="B226">
        <f t="shared" si="7"/>
        <v>29</v>
      </c>
      <c r="C226" t="str">
        <f>INDEX('time-series'!$A$2:$AD$50,'Export-TSbyCOL'!B226,1)</f>
        <v>E02</v>
      </c>
      <c r="D226" t="str">
        <f>INDEX('time-series'!$A$2:$AD$50,'Export-TSbyCOL'!B226,2)</f>
        <v>N9</v>
      </c>
      <c r="E226">
        <f>INDEX('time-series'!$A$2:$AD$50,'Export-TSbyCOL'!B226,3)</f>
        <v>683439.45</v>
      </c>
      <c r="F226">
        <f>INDEX('time-series'!$A$2:$AD$50,'Export-TSbyCOL'!B226,4)</f>
        <v>1539868.39</v>
      </c>
      <c r="G226" s="73">
        <f>INDEX('time-series'!$M$1:$AD$1,'Export-TSbyCOL'!A226)</f>
        <v>40864</v>
      </c>
      <c r="H226">
        <f>INDEX('time-series'!$A$2:$AD$50,'Export-TSbyCOL'!B226,A226+12)</f>
        <v>3.32</v>
      </c>
    </row>
    <row r="227" spans="1:8">
      <c r="A227">
        <f t="shared" si="6"/>
        <v>15</v>
      </c>
      <c r="B227">
        <f t="shared" si="7"/>
        <v>30</v>
      </c>
      <c r="C227" t="str">
        <f>INDEX('time-series'!$A$2:$AD$50,'Export-TSbyCOL'!B227,1)</f>
        <v>W13</v>
      </c>
      <c r="D227" t="str">
        <f>INDEX('time-series'!$A$2:$AD$50,'Export-TSbyCOL'!B227,2)</f>
        <v>W10</v>
      </c>
      <c r="E227">
        <f>INDEX('time-series'!$A$2:$AD$50,'Export-TSbyCOL'!B227,3)</f>
        <v>658290.71</v>
      </c>
      <c r="F227">
        <f>INDEX('time-series'!$A$2:$AD$50,'Export-TSbyCOL'!B227,4)</f>
        <v>1514826.56</v>
      </c>
      <c r="G227" s="73">
        <f>INDEX('time-series'!$M$1:$AD$1,'Export-TSbyCOL'!A227)</f>
        <v>40864</v>
      </c>
      <c r="H227">
        <f>INDEX('time-series'!$A$2:$AD$50,'Export-TSbyCOL'!B227,A227+12)</f>
        <v>0.74</v>
      </c>
    </row>
    <row r="228" spans="1:8">
      <c r="A228">
        <f t="shared" si="6"/>
        <v>15</v>
      </c>
      <c r="B228">
        <f t="shared" si="7"/>
        <v>31</v>
      </c>
      <c r="C228" t="str">
        <f>INDEX('time-series'!$A$2:$AD$50,'Export-TSbyCOL'!B228,1)</f>
        <v>W06</v>
      </c>
      <c r="D228" t="str">
        <f>INDEX('time-series'!$A$2:$AD$50,'Export-TSbyCOL'!B228,2)</f>
        <v>W11</v>
      </c>
      <c r="E228">
        <f>INDEX('time-series'!$A$2:$AD$50,'Export-TSbyCOL'!B228,3)</f>
        <v>656325.47</v>
      </c>
      <c r="F228">
        <f>INDEX('time-series'!$A$2:$AD$50,'Export-TSbyCOL'!B228,4)</f>
        <v>1511584.18</v>
      </c>
      <c r="G228" s="73">
        <f>INDEX('time-series'!$M$1:$AD$1,'Export-TSbyCOL'!A228)</f>
        <v>40864</v>
      </c>
      <c r="H228">
        <f>INDEX('time-series'!$A$2:$AD$50,'Export-TSbyCOL'!B228,A228+12)</f>
        <v>0.79</v>
      </c>
    </row>
    <row r="229" spans="1:8">
      <c r="A229">
        <f t="shared" si="6"/>
        <v>15</v>
      </c>
      <c r="B229">
        <f t="shared" si="7"/>
        <v>32</v>
      </c>
      <c r="C229" t="str">
        <f>INDEX('time-series'!$A$2:$AD$50,'Export-TSbyCOL'!B229,1)</f>
        <v>W10</v>
      </c>
      <c r="D229" t="str">
        <f>INDEX('time-series'!$A$2:$AD$50,'Export-TSbyCOL'!B229,2)</f>
        <v>W12</v>
      </c>
      <c r="E229">
        <f>INDEX('time-series'!$A$2:$AD$50,'Export-TSbyCOL'!B229,3)</f>
        <v>658182.55000000005</v>
      </c>
      <c r="F229">
        <f>INDEX('time-series'!$A$2:$AD$50,'Export-TSbyCOL'!B229,4)</f>
        <v>1523587.6</v>
      </c>
      <c r="G229" s="73">
        <f>INDEX('time-series'!$M$1:$AD$1,'Export-TSbyCOL'!A229)</f>
        <v>40864</v>
      </c>
      <c r="H229">
        <f>INDEX('time-series'!$A$2:$AD$50,'Export-TSbyCOL'!B229,A229+12)</f>
        <v>0.78</v>
      </c>
    </row>
    <row r="230" spans="1:8">
      <c r="A230">
        <f t="shared" si="6"/>
        <v>15</v>
      </c>
      <c r="B230">
        <f t="shared" si="7"/>
        <v>33</v>
      </c>
      <c r="C230" t="str">
        <f>INDEX('time-series'!$A$2:$AD$50,'Export-TSbyCOL'!B230,1)</f>
        <v>W03</v>
      </c>
      <c r="D230" t="str">
        <f>INDEX('time-series'!$A$2:$AD$50,'Export-TSbyCOL'!B230,2)</f>
        <v>W13</v>
      </c>
      <c r="E230">
        <f>INDEX('time-series'!$A$2:$AD$50,'Export-TSbyCOL'!B230,3)</f>
        <v>653116.93000000005</v>
      </c>
      <c r="F230">
        <f>INDEX('time-series'!$A$2:$AD$50,'Export-TSbyCOL'!B230,4)</f>
        <v>1525716.98</v>
      </c>
      <c r="G230" s="73">
        <f>INDEX('time-series'!$M$1:$AD$1,'Export-TSbyCOL'!A230)</f>
        <v>40864</v>
      </c>
      <c r="H230">
        <f>INDEX('time-series'!$A$2:$AD$50,'Export-TSbyCOL'!B230,A230+12)</f>
        <v>1.24</v>
      </c>
    </row>
    <row r="231" spans="1:8">
      <c r="A231">
        <f t="shared" si="6"/>
        <v>15</v>
      </c>
      <c r="B231">
        <f t="shared" si="7"/>
        <v>34</v>
      </c>
      <c r="C231" t="str">
        <f>INDEX('time-series'!$A$2:$AD$50,'Export-TSbyCOL'!B231,1)</f>
        <v>W02</v>
      </c>
      <c r="D231" t="str">
        <f>INDEX('time-series'!$A$2:$AD$50,'Export-TSbyCOL'!B231,2)</f>
        <v>W14inside</v>
      </c>
      <c r="E231">
        <f>INDEX('time-series'!$A$2:$AD$50,'Export-TSbyCOL'!B231,3)</f>
        <v>652851.73</v>
      </c>
      <c r="F231">
        <f>INDEX('time-series'!$A$2:$AD$50,'Export-TSbyCOL'!B231,4)</f>
        <v>1529549.37</v>
      </c>
      <c r="G231" s="73">
        <f>INDEX('time-series'!$M$1:$AD$1,'Export-TSbyCOL'!A231)</f>
        <v>40864</v>
      </c>
      <c r="H231">
        <f>INDEX('time-series'!$A$2:$AD$50,'Export-TSbyCOL'!B231,A231+12)</f>
        <v>2.0699999999999998</v>
      </c>
    </row>
    <row r="232" spans="1:8">
      <c r="A232">
        <f t="shared" si="6"/>
        <v>15</v>
      </c>
      <c r="B232">
        <f t="shared" si="7"/>
        <v>35</v>
      </c>
      <c r="C232" t="str">
        <f>INDEX('time-series'!$A$2:$AD$50,'Export-TSbyCOL'!B232,1)</f>
        <v>W02</v>
      </c>
      <c r="D232" t="str">
        <f>INDEX('time-series'!$A$2:$AD$50,'Export-TSbyCOL'!B232,2)</f>
        <v>W14outside</v>
      </c>
      <c r="E232">
        <f>INDEX('time-series'!$A$2:$AD$50,'Export-TSbyCOL'!B232,3)</f>
        <v>661921.71</v>
      </c>
      <c r="F232">
        <f>INDEX('time-series'!$A$2:$AD$50,'Export-TSbyCOL'!B232,4)</f>
        <v>1515985.15</v>
      </c>
      <c r="G232" s="73">
        <f>INDEX('time-series'!$M$1:$AD$1,'Export-TSbyCOL'!A232)</f>
        <v>40864</v>
      </c>
      <c r="H232">
        <f>INDEX('time-series'!$A$2:$AD$50,'Export-TSbyCOL'!B232,A232+12)</f>
        <v>2.23</v>
      </c>
    </row>
    <row r="233" spans="1:8">
      <c r="A233">
        <f t="shared" si="6"/>
        <v>15</v>
      </c>
      <c r="B233">
        <f t="shared" si="7"/>
        <v>36</v>
      </c>
      <c r="C233" t="str">
        <f>INDEX('time-series'!$A$2:$AD$50,'Export-TSbyCOL'!B233,1)</f>
        <v>W09</v>
      </c>
      <c r="D233" t="str">
        <f>INDEX('time-series'!$A$2:$AD$50,'Export-TSbyCOL'!B233,2)</f>
        <v>W15</v>
      </c>
      <c r="E233">
        <f>INDEX('time-series'!$A$2:$AD$50,'Export-TSbyCOL'!B233,3)</f>
        <v>664465.79</v>
      </c>
      <c r="F233">
        <f>INDEX('time-series'!$A$2:$AD$50,'Export-TSbyCOL'!B233,4)</f>
        <v>1512192.47</v>
      </c>
      <c r="G233" s="73">
        <f>INDEX('time-series'!$M$1:$AD$1,'Export-TSbyCOL'!A233)</f>
        <v>40864</v>
      </c>
      <c r="H233">
        <f>INDEX('time-series'!$A$2:$AD$50,'Export-TSbyCOL'!B233,A233+12)</f>
        <v>0.04</v>
      </c>
    </row>
    <row r="234" spans="1:8">
      <c r="A234">
        <f t="shared" si="6"/>
        <v>15</v>
      </c>
      <c r="B234">
        <f t="shared" si="7"/>
        <v>37</v>
      </c>
      <c r="C234" t="str">
        <f>INDEX('time-series'!$A$2:$AD$50,'Export-TSbyCOL'!B234,1)</f>
        <v>W14</v>
      </c>
      <c r="D234" t="str">
        <f>INDEX('time-series'!$A$2:$AD$50,'Export-TSbyCOL'!B234,2)</f>
        <v>W16</v>
      </c>
      <c r="E234">
        <f>INDEX('time-series'!$A$2:$AD$50,'Export-TSbyCOL'!B234,3)</f>
        <v>662091.31999999995</v>
      </c>
      <c r="F234">
        <f>INDEX('time-series'!$A$2:$AD$50,'Export-TSbyCOL'!B234,4)</f>
        <v>1508037.15</v>
      </c>
      <c r="G234" s="73">
        <f>INDEX('time-series'!$M$1:$AD$1,'Export-TSbyCOL'!A234)</f>
        <v>40864</v>
      </c>
      <c r="H234">
        <f>INDEX('time-series'!$A$2:$AD$50,'Export-TSbyCOL'!B234,A234+12)</f>
        <v>0.36</v>
      </c>
    </row>
    <row r="235" spans="1:8">
      <c r="A235">
        <f t="shared" si="6"/>
        <v>15</v>
      </c>
      <c r="B235">
        <f t="shared" si="7"/>
        <v>38</v>
      </c>
      <c r="C235" t="str">
        <f>INDEX('time-series'!$A$2:$AD$50,'Export-TSbyCOL'!B235,1)</f>
        <v>W15</v>
      </c>
      <c r="D235" t="str">
        <f>INDEX('time-series'!$A$2:$AD$50,'Export-TSbyCOL'!B235,2)</f>
        <v>W17</v>
      </c>
      <c r="E235">
        <f>INDEX('time-series'!$A$2:$AD$50,'Export-TSbyCOL'!B235,3)</f>
        <v>661235.26</v>
      </c>
      <c r="F235">
        <f>INDEX('time-series'!$A$2:$AD$50,'Export-TSbyCOL'!B235,4)</f>
        <v>1519672.28</v>
      </c>
      <c r="G235" s="73">
        <f>INDEX('time-series'!$M$1:$AD$1,'Export-TSbyCOL'!A235)</f>
        <v>40864</v>
      </c>
      <c r="H235">
        <f>INDEX('time-series'!$A$2:$AD$50,'Export-TSbyCOL'!B235,A235+12)</f>
        <v>0.53</v>
      </c>
    </row>
    <row r="236" spans="1:8">
      <c r="A236">
        <f t="shared" si="6"/>
        <v>15</v>
      </c>
      <c r="B236">
        <f t="shared" si="7"/>
        <v>39</v>
      </c>
      <c r="C236" t="str">
        <f>INDEX('time-series'!$A$2:$AD$50,'Export-TSbyCOL'!B236,1)</f>
        <v>W16</v>
      </c>
      <c r="D236" t="str">
        <f>INDEX('time-series'!$A$2:$AD$50,'Export-TSbyCOL'!B236,2)</f>
        <v>W18</v>
      </c>
      <c r="E236">
        <f>INDEX('time-series'!$A$2:$AD$50,'Export-TSbyCOL'!B236,3)</f>
        <v>652150.77</v>
      </c>
      <c r="F236">
        <f>INDEX('time-series'!$A$2:$AD$50,'Export-TSbyCOL'!B236,4)</f>
        <v>1504929.29</v>
      </c>
      <c r="G236" s="73">
        <f>INDEX('time-series'!$M$1:$AD$1,'Export-TSbyCOL'!A236)</f>
        <v>40864</v>
      </c>
      <c r="H236">
        <f>INDEX('time-series'!$A$2:$AD$50,'Export-TSbyCOL'!B236,A236+12)</f>
        <v>0.82</v>
      </c>
    </row>
    <row r="237" spans="1:8">
      <c r="A237">
        <f t="shared" si="6"/>
        <v>15</v>
      </c>
      <c r="B237">
        <f t="shared" si="7"/>
        <v>40</v>
      </c>
      <c r="C237" t="str">
        <f>INDEX('time-series'!$A$2:$AD$50,'Export-TSbyCOL'!B237,1)</f>
        <v>W01</v>
      </c>
      <c r="D237" t="str">
        <f>INDEX('time-series'!$A$2:$AD$50,'Export-TSbyCOL'!B237,2)</f>
        <v>W1inside</v>
      </c>
      <c r="E237">
        <f>INDEX('time-series'!$A$2:$AD$50,'Export-TSbyCOL'!B237,3)</f>
        <v>643560.93999999994</v>
      </c>
      <c r="F237">
        <f>INDEX('time-series'!$A$2:$AD$50,'Export-TSbyCOL'!B237,4)</f>
        <v>1525778.98</v>
      </c>
      <c r="G237" s="73">
        <f>INDEX('time-series'!$M$1:$AD$1,'Export-TSbyCOL'!A237)</f>
        <v>40864</v>
      </c>
      <c r="H237">
        <f>INDEX('time-series'!$A$2:$AD$50,'Export-TSbyCOL'!B237,A237+12)</f>
        <v>2.23</v>
      </c>
    </row>
    <row r="238" spans="1:8">
      <c r="A238">
        <f t="shared" si="6"/>
        <v>15</v>
      </c>
      <c r="B238">
        <f t="shared" si="7"/>
        <v>41</v>
      </c>
      <c r="C238" t="str">
        <f>INDEX('time-series'!$A$2:$AD$50,'Export-TSbyCOL'!B238,1)</f>
        <v>W01</v>
      </c>
      <c r="D238" t="str">
        <f>INDEX('time-series'!$A$2:$AD$50,'Export-TSbyCOL'!B238,2)</f>
        <v>W1outside</v>
      </c>
      <c r="E238">
        <f>INDEX('time-series'!$A$2:$AD$50,'Export-TSbyCOL'!B238,3)</f>
        <v>642351.31000000006</v>
      </c>
      <c r="F238">
        <f>INDEX('time-series'!$A$2:$AD$50,'Export-TSbyCOL'!B238,4)</f>
        <v>1529391.47</v>
      </c>
      <c r="G238" s="73">
        <f>INDEX('time-series'!$M$1:$AD$1,'Export-TSbyCOL'!A238)</f>
        <v>40864</v>
      </c>
      <c r="H238">
        <f>INDEX('time-series'!$A$2:$AD$50,'Export-TSbyCOL'!B238,A238+12)</f>
        <v>2.74</v>
      </c>
    </row>
    <row r="239" spans="1:8">
      <c r="A239">
        <f t="shared" si="6"/>
        <v>15</v>
      </c>
      <c r="B239">
        <f t="shared" si="7"/>
        <v>42</v>
      </c>
      <c r="C239" t="str">
        <f>INDEX('time-series'!$A$2:$AD$50,'Export-TSbyCOL'!B239,1)</f>
        <v>W23</v>
      </c>
      <c r="D239" t="str">
        <f>INDEX('time-series'!$A$2:$AD$50,'Export-TSbyCOL'!B239,2)</f>
        <v>W2</v>
      </c>
      <c r="E239">
        <f>INDEX('time-series'!$A$2:$AD$50,'Export-TSbyCOL'!B239,3)</f>
        <v>645833.16</v>
      </c>
      <c r="F239">
        <f>INDEX('time-series'!$A$2:$AD$50,'Export-TSbyCOL'!B239,4)</f>
        <v>1520599.99</v>
      </c>
      <c r="G239" s="73">
        <f>INDEX('time-series'!$M$1:$AD$1,'Export-TSbyCOL'!A239)</f>
        <v>40864</v>
      </c>
      <c r="H239">
        <f>INDEX('time-series'!$A$2:$AD$50,'Export-TSbyCOL'!B239,A239+12)</f>
        <v>1.7149999999999999</v>
      </c>
    </row>
    <row r="240" spans="1:8">
      <c r="A240">
        <f t="shared" si="6"/>
        <v>15</v>
      </c>
      <c r="B240">
        <f t="shared" si="7"/>
        <v>43</v>
      </c>
      <c r="C240" t="str">
        <f>INDEX('time-series'!$A$2:$AD$50,'Export-TSbyCOL'!B240,1)</f>
        <v>W08</v>
      </c>
      <c r="D240" t="str">
        <f>INDEX('time-series'!$A$2:$AD$50,'Export-TSbyCOL'!B240,2)</f>
        <v>W3</v>
      </c>
      <c r="E240">
        <f>INDEX('time-series'!$A$2:$AD$50,'Export-TSbyCOL'!B240,3)</f>
        <v>653973.03</v>
      </c>
      <c r="F240">
        <f>INDEX('time-series'!$A$2:$AD$50,'Export-TSbyCOL'!B240,4)</f>
        <v>1515642.52</v>
      </c>
      <c r="G240" s="73">
        <f>INDEX('time-series'!$M$1:$AD$1,'Export-TSbyCOL'!A240)</f>
        <v>40864</v>
      </c>
      <c r="H240">
        <f>INDEX('time-series'!$A$2:$AD$50,'Export-TSbyCOL'!B240,A240+12)</f>
        <v>1.04</v>
      </c>
    </row>
    <row r="241" spans="1:8">
      <c r="A241">
        <f t="shared" si="6"/>
        <v>15</v>
      </c>
      <c r="B241">
        <f t="shared" si="7"/>
        <v>44</v>
      </c>
      <c r="C241" t="str">
        <f>INDEX('time-series'!$A$2:$AD$50,'Export-TSbyCOL'!B241,1)</f>
        <v>W12</v>
      </c>
      <c r="D241" t="str">
        <f>INDEX('time-series'!$A$2:$AD$50,'Export-TSbyCOL'!B241,2)</f>
        <v>W4</v>
      </c>
      <c r="E241">
        <f>INDEX('time-series'!$A$2:$AD$50,'Export-TSbyCOL'!B241,3)</f>
        <v>649159.31999999995</v>
      </c>
      <c r="F241">
        <f>INDEX('time-series'!$A$2:$AD$50,'Export-TSbyCOL'!B241,4)</f>
        <v>1513890.33</v>
      </c>
      <c r="G241" s="73">
        <f>INDEX('time-series'!$M$1:$AD$1,'Export-TSbyCOL'!A241)</f>
        <v>40864</v>
      </c>
      <c r="H241">
        <f>INDEX('time-series'!$A$2:$AD$50,'Export-TSbyCOL'!B241,A241+12)</f>
        <v>1.25</v>
      </c>
    </row>
    <row r="242" spans="1:8">
      <c r="A242">
        <f t="shared" si="6"/>
        <v>15</v>
      </c>
      <c r="B242">
        <f t="shared" si="7"/>
        <v>45</v>
      </c>
      <c r="C242" t="str">
        <f>INDEX('time-series'!$A$2:$AD$50,'Export-TSbyCOL'!B242,1)</f>
        <v>W24</v>
      </c>
      <c r="D242" t="str">
        <f>INDEX('time-series'!$A$2:$AD$50,'Export-TSbyCOL'!B242,2)</f>
        <v>W5</v>
      </c>
      <c r="E242">
        <f>INDEX('time-series'!$A$2:$AD$50,'Export-TSbyCOL'!B242,3)</f>
        <v>644256.9</v>
      </c>
      <c r="F242">
        <f>INDEX('time-series'!$A$2:$AD$50,'Export-TSbyCOL'!B242,4)</f>
        <v>1512206.37</v>
      </c>
      <c r="G242" s="73">
        <f>INDEX('time-series'!$M$1:$AD$1,'Export-TSbyCOL'!A242)</f>
        <v>40864</v>
      </c>
      <c r="H242">
        <f>INDEX('time-series'!$A$2:$AD$50,'Export-TSbyCOL'!B242,A242+12)</f>
        <v>1.41</v>
      </c>
    </row>
    <row r="243" spans="1:8">
      <c r="A243">
        <f t="shared" si="6"/>
        <v>15</v>
      </c>
      <c r="B243">
        <f t="shared" si="7"/>
        <v>46</v>
      </c>
      <c r="C243" t="str">
        <f>INDEX('time-series'!$A$2:$AD$50,'Export-TSbyCOL'!B243,1)</f>
        <v>W05</v>
      </c>
      <c r="D243" t="str">
        <f>INDEX('time-series'!$A$2:$AD$50,'Export-TSbyCOL'!B243,2)</f>
        <v>W6</v>
      </c>
      <c r="E243">
        <f>INDEX('time-series'!$A$2:$AD$50,'Export-TSbyCOL'!B243,3)</f>
        <v>653891.16</v>
      </c>
      <c r="F243">
        <f>INDEX('time-series'!$A$2:$AD$50,'Export-TSbyCOL'!B243,4)</f>
        <v>1519501.64</v>
      </c>
      <c r="G243" s="73">
        <f>INDEX('time-series'!$M$1:$AD$1,'Export-TSbyCOL'!A243)</f>
        <v>40864</v>
      </c>
      <c r="H243">
        <f>INDEX('time-series'!$A$2:$AD$50,'Export-TSbyCOL'!B243,A243+12)</f>
        <v>1.2</v>
      </c>
    </row>
    <row r="244" spans="1:8">
      <c r="A244">
        <f t="shared" ref="A244:A246" si="8">IF(C243="W22",A243+1,A243)</f>
        <v>15</v>
      </c>
      <c r="B244">
        <f t="shared" ref="B244:B246" si="9">IF(C243="W22",1,B243+1)</f>
        <v>47</v>
      </c>
      <c r="C244" t="str">
        <f>INDEX('time-series'!$A$2:$AD$50,'Export-TSbyCOL'!B244,1)</f>
        <v>W18</v>
      </c>
      <c r="D244" t="str">
        <f>INDEX('time-series'!$A$2:$AD$50,'Export-TSbyCOL'!B244,2)</f>
        <v>W7</v>
      </c>
      <c r="E244">
        <f>INDEX('time-series'!$A$2:$AD$50,'Export-TSbyCOL'!B244,3)</f>
        <v>654175.62</v>
      </c>
      <c r="F244">
        <f>INDEX('time-series'!$A$2:$AD$50,'Export-TSbyCOL'!B244,4)</f>
        <v>1501198.81</v>
      </c>
      <c r="G244" s="73">
        <f>INDEX('time-series'!$M$1:$AD$1,'Export-TSbyCOL'!A244)</f>
        <v>40864</v>
      </c>
      <c r="H244">
        <f>INDEX('time-series'!$A$2:$AD$50,'Export-TSbyCOL'!B244,A244+12)</f>
        <v>1</v>
      </c>
    </row>
    <row r="245" spans="1:8">
      <c r="A245">
        <f t="shared" si="8"/>
        <v>15</v>
      </c>
      <c r="B245">
        <f t="shared" si="9"/>
        <v>48</v>
      </c>
      <c r="C245" t="str">
        <f>INDEX('time-series'!$A$2:$AD$50,'Export-TSbyCOL'!B245,1)</f>
        <v>W17</v>
      </c>
      <c r="D245" t="str">
        <f>INDEX('time-series'!$A$2:$AD$50,'Export-TSbyCOL'!B245,2)</f>
        <v>W8</v>
      </c>
      <c r="E245">
        <f>INDEX('time-series'!$A$2:$AD$50,'Export-TSbyCOL'!B245,3)</f>
        <v>650434.1</v>
      </c>
      <c r="F245">
        <f>INDEX('time-series'!$A$2:$AD$50,'Export-TSbyCOL'!B245,4)</f>
        <v>1504752.75</v>
      </c>
      <c r="G245" s="73">
        <f>INDEX('time-series'!$M$1:$AD$1,'Export-TSbyCOL'!A245)</f>
        <v>40864</v>
      </c>
      <c r="H245">
        <f>INDEX('time-series'!$A$2:$AD$50,'Export-TSbyCOL'!B245,A245+12)</f>
        <v>0.68</v>
      </c>
    </row>
    <row r="246" spans="1:8">
      <c r="A246">
        <f t="shared" si="8"/>
        <v>15</v>
      </c>
      <c r="B246">
        <f t="shared" si="9"/>
        <v>49</v>
      </c>
      <c r="C246" t="str">
        <f>INDEX('time-series'!$A$2:$AD$50,'Export-TSbyCOL'!B246,1)</f>
        <v>W22</v>
      </c>
      <c r="D246" t="str">
        <f>INDEX('time-series'!$A$2:$AD$50,'Export-TSbyCOL'!B246,2)</f>
        <v>W9</v>
      </c>
      <c r="E246">
        <f>INDEX('time-series'!$A$2:$AD$50,'Export-TSbyCOL'!B246,3)</f>
        <v>658423.97</v>
      </c>
      <c r="F246">
        <f>INDEX('time-series'!$A$2:$AD$50,'Export-TSbyCOL'!B246,4)</f>
        <v>1519726.78</v>
      </c>
      <c r="G246" s="73">
        <f>INDEX('time-series'!$M$1:$AD$1,'Export-TSbyCOL'!A246)</f>
        <v>40864</v>
      </c>
      <c r="H246">
        <f>INDEX('time-series'!$A$2:$AD$50,'Export-TSbyCOL'!B246,A246+12)</f>
        <v>1.47</v>
      </c>
    </row>
    <row r="247" spans="1:8">
      <c r="A247">
        <f t="shared" ref="A247:A310" si="10">IF(C246="W22",A246+1,A246)</f>
        <v>16</v>
      </c>
      <c r="B247">
        <f t="shared" ref="B247:B310" si="11">IF(C246="W22",1,B246+1)</f>
        <v>1</v>
      </c>
      <c r="C247" t="str">
        <f>INDEX('time-series'!$A$2:$AD$50,'Export-TSbyCOL'!B247,1)</f>
        <v>E03</v>
      </c>
      <c r="D247" t="str">
        <f>INDEX('time-series'!$A$2:$AD$50,'Export-TSbyCOL'!B247,2)</f>
        <v>E1</v>
      </c>
      <c r="E247">
        <f>INDEX('time-series'!$A$2:$AD$50,'Export-TSbyCOL'!B247,3)</f>
        <v>687636.15</v>
      </c>
      <c r="F247">
        <f>INDEX('time-series'!$A$2:$AD$50,'Export-TSbyCOL'!B247,4)</f>
        <v>1533223.8</v>
      </c>
      <c r="G247" s="73">
        <f>INDEX('time-series'!$M$1:$AD$1,'Export-TSbyCOL'!A247)</f>
        <v>40868</v>
      </c>
      <c r="H247">
        <f>INDEX('time-series'!$A$2:$AD$50,'Export-TSbyCOL'!B247,A247+12)</f>
        <v>1.79</v>
      </c>
    </row>
    <row r="248" spans="1:8">
      <c r="A248">
        <f t="shared" si="10"/>
        <v>16</v>
      </c>
      <c r="B248">
        <f t="shared" si="11"/>
        <v>2</v>
      </c>
      <c r="C248" t="str">
        <f>INDEX('time-series'!$A$2:$AD$50,'Export-TSbyCOL'!B248,1)</f>
        <v>E19</v>
      </c>
      <c r="D248" t="str">
        <f>INDEX('time-series'!$A$2:$AD$50,'Export-TSbyCOL'!B248,2)</f>
        <v>E10</v>
      </c>
      <c r="E248">
        <f>INDEX('time-series'!$A$2:$AD$50,'Export-TSbyCOL'!B248,3)</f>
        <v>672695.38</v>
      </c>
      <c r="F248">
        <f>INDEX('time-series'!$A$2:$AD$50,'Export-TSbyCOL'!B248,4)</f>
        <v>1519614.21</v>
      </c>
      <c r="G248" s="73">
        <f>INDEX('time-series'!$M$1:$AD$1,'Export-TSbyCOL'!A248)</f>
        <v>40868</v>
      </c>
      <c r="H248">
        <f>INDEX('time-series'!$A$2:$AD$50,'Export-TSbyCOL'!B248,A248+12)</f>
        <v>-0.09</v>
      </c>
    </row>
    <row r="249" spans="1:8">
      <c r="A249">
        <f t="shared" si="10"/>
        <v>16</v>
      </c>
      <c r="B249">
        <f t="shared" si="11"/>
        <v>3</v>
      </c>
      <c r="C249" t="str">
        <f>INDEX('time-series'!$A$2:$AD$50,'Export-TSbyCOL'!B249,1)</f>
        <v>E22</v>
      </c>
      <c r="D249" t="str">
        <f>INDEX('time-series'!$A$2:$AD$50,'Export-TSbyCOL'!B249,2)</f>
        <v>E11</v>
      </c>
      <c r="E249">
        <f>INDEX('time-series'!$A$2:$AD$50,'Export-TSbyCOL'!B249,3)</f>
        <v>682471.21</v>
      </c>
      <c r="F249">
        <f>INDEX('time-series'!$A$2:$AD$50,'Export-TSbyCOL'!B249,4)</f>
        <v>1517904.06</v>
      </c>
      <c r="G249" s="73">
        <f>INDEX('time-series'!$M$1:$AD$1,'Export-TSbyCOL'!A249)</f>
        <v>40868</v>
      </c>
      <c r="H249">
        <f>INDEX('time-series'!$A$2:$AD$50,'Export-TSbyCOL'!B249,A249+12)</f>
        <v>0.4</v>
      </c>
    </row>
    <row r="250" spans="1:8">
      <c r="A250">
        <f t="shared" si="10"/>
        <v>16</v>
      </c>
      <c r="B250">
        <f t="shared" si="11"/>
        <v>4</v>
      </c>
      <c r="C250" t="str">
        <f>INDEX('time-series'!$A$2:$AD$50,'Export-TSbyCOL'!B250,1)</f>
        <v>E24</v>
      </c>
      <c r="D250" t="str">
        <f>INDEX('time-series'!$A$2:$AD$50,'Export-TSbyCOL'!B250,2)</f>
        <v>E12</v>
      </c>
      <c r="E250">
        <f>INDEX('time-series'!$A$2:$AD$50,'Export-TSbyCOL'!B250,3)</f>
        <v>678077.45</v>
      </c>
      <c r="F250">
        <f>INDEX('time-series'!$A$2:$AD$50,'Export-TSbyCOL'!B250,4)</f>
        <v>1516719.23</v>
      </c>
      <c r="G250" s="73">
        <f>INDEX('time-series'!$M$1:$AD$1,'Export-TSbyCOL'!A250)</f>
        <v>40868</v>
      </c>
      <c r="H250">
        <f>INDEX('time-series'!$A$2:$AD$50,'Export-TSbyCOL'!B250,A250+12)</f>
        <v>0.23</v>
      </c>
    </row>
    <row r="251" spans="1:8">
      <c r="A251">
        <f t="shared" si="10"/>
        <v>16</v>
      </c>
      <c r="B251">
        <f t="shared" si="11"/>
        <v>5</v>
      </c>
      <c r="C251" t="str">
        <f>INDEX('time-series'!$A$2:$AD$50,'Export-TSbyCOL'!B251,1)</f>
        <v>E26</v>
      </c>
      <c r="D251" t="str">
        <f>INDEX('time-series'!$A$2:$AD$50,'Export-TSbyCOL'!B251,2)</f>
        <v>E13</v>
      </c>
      <c r="E251">
        <f>INDEX('time-series'!$A$2:$AD$50,'Export-TSbyCOL'!B251,3)</f>
        <v>672842.67</v>
      </c>
      <c r="F251">
        <f>INDEX('time-series'!$A$2:$AD$50,'Export-TSbyCOL'!B251,4)</f>
        <v>1516297.8</v>
      </c>
      <c r="G251" s="73">
        <f>INDEX('time-series'!$M$1:$AD$1,'Export-TSbyCOL'!A251)</f>
        <v>40868</v>
      </c>
      <c r="H251">
        <f>INDEX('time-series'!$A$2:$AD$50,'Export-TSbyCOL'!B251,A251+12)</f>
        <v>-0.24</v>
      </c>
    </row>
    <row r="252" spans="1:8">
      <c r="A252">
        <f t="shared" si="10"/>
        <v>16</v>
      </c>
      <c r="B252">
        <f t="shared" si="11"/>
        <v>6</v>
      </c>
      <c r="C252" t="str">
        <f>INDEX('time-series'!$A$2:$AD$50,'Export-TSbyCOL'!B252,1)</f>
        <v>E09</v>
      </c>
      <c r="D252" t="str">
        <f>INDEX('time-series'!$A$2:$AD$50,'Export-TSbyCOL'!B252,2)</f>
        <v>E14</v>
      </c>
      <c r="E252">
        <f>INDEX('time-series'!$A$2:$AD$50,'Export-TSbyCOL'!B252,3)</f>
        <v>691300.7</v>
      </c>
      <c r="F252">
        <f>INDEX('time-series'!$A$2:$AD$50,'Export-TSbyCOL'!B252,4)</f>
        <v>1526366.94</v>
      </c>
      <c r="G252" s="73">
        <f>INDEX('time-series'!$M$1:$AD$1,'Export-TSbyCOL'!A252)</f>
        <v>40868</v>
      </c>
      <c r="H252">
        <f>INDEX('time-series'!$A$2:$AD$50,'Export-TSbyCOL'!B252,A252+12)</f>
        <v>1.28</v>
      </c>
    </row>
    <row r="253" spans="1:8">
      <c r="A253">
        <f t="shared" si="10"/>
        <v>16</v>
      </c>
      <c r="B253">
        <f t="shared" si="11"/>
        <v>7</v>
      </c>
      <c r="C253" t="str">
        <f>INDEX('time-series'!$A$2:$AD$50,'Export-TSbyCOL'!B253,1)</f>
        <v>E33</v>
      </c>
      <c r="D253" t="str">
        <f>INDEX('time-series'!$A$2:$AD$50,'Export-TSbyCOL'!B253,2)</f>
        <v>E15</v>
      </c>
      <c r="E253">
        <f>INDEX('time-series'!$A$2:$AD$50,'Export-TSbyCOL'!B253,3)</f>
        <v>672225.21</v>
      </c>
      <c r="F253">
        <f>INDEX('time-series'!$A$2:$AD$50,'Export-TSbyCOL'!B253,4)</f>
        <v>1509648.39</v>
      </c>
      <c r="G253" s="73">
        <f>INDEX('time-series'!$M$1:$AD$1,'Export-TSbyCOL'!A253)</f>
        <v>40868</v>
      </c>
      <c r="H253">
        <f>INDEX('time-series'!$A$2:$AD$50,'Export-TSbyCOL'!B253,A253+12)</f>
        <v>-0.96</v>
      </c>
    </row>
    <row r="254" spans="1:8">
      <c r="A254">
        <f t="shared" si="10"/>
        <v>16</v>
      </c>
      <c r="B254">
        <f t="shared" si="11"/>
        <v>8</v>
      </c>
      <c r="C254" t="str">
        <f>INDEX('time-series'!$A$2:$AD$50,'Export-TSbyCOL'!B254,1)</f>
        <v>E31</v>
      </c>
      <c r="D254" t="str">
        <f>INDEX('time-series'!$A$2:$AD$50,'Export-TSbyCOL'!B254,2)</f>
        <v>E16</v>
      </c>
      <c r="E254">
        <f>INDEX('time-series'!$A$2:$AD$50,'Export-TSbyCOL'!B254,3)</f>
        <v>671631.59</v>
      </c>
      <c r="F254">
        <f>INDEX('time-series'!$A$2:$AD$50,'Export-TSbyCOL'!B254,4)</f>
        <v>1512362.07</v>
      </c>
      <c r="G254" s="73">
        <f>INDEX('time-series'!$M$1:$AD$1,'Export-TSbyCOL'!A254)</f>
        <v>40868</v>
      </c>
      <c r="H254">
        <f>INDEX('time-series'!$A$2:$AD$50,'Export-TSbyCOL'!B254,A254+12)</f>
        <v>-0.35</v>
      </c>
    </row>
    <row r="255" spans="1:8">
      <c r="A255">
        <f t="shared" si="10"/>
        <v>16</v>
      </c>
      <c r="B255">
        <f t="shared" si="11"/>
        <v>9</v>
      </c>
      <c r="C255" t="str">
        <f>INDEX('time-series'!$A$2:$AD$50,'Export-TSbyCOL'!B255,1)</f>
        <v>E49</v>
      </c>
      <c r="D255" t="str">
        <f>INDEX('time-series'!$A$2:$AD$50,'Export-TSbyCOL'!B255,2)</f>
        <v>E17</v>
      </c>
      <c r="E255">
        <f>INDEX('time-series'!$A$2:$AD$50,'Export-TSbyCOL'!B255,3)</f>
        <v>698225.4</v>
      </c>
      <c r="F255">
        <f>INDEX('time-series'!$A$2:$AD$50,'Export-TSbyCOL'!B255,4)</f>
        <v>1516340.66</v>
      </c>
      <c r="G255" s="73">
        <f>INDEX('time-series'!$M$1:$AD$1,'Export-TSbyCOL'!A255)</f>
        <v>40868</v>
      </c>
      <c r="H255">
        <f>INDEX('time-series'!$A$2:$AD$50,'Export-TSbyCOL'!B255,A255+12)</f>
        <v>0.53</v>
      </c>
    </row>
    <row r="256" spans="1:8">
      <c r="A256">
        <f t="shared" si="10"/>
        <v>16</v>
      </c>
      <c r="B256">
        <f t="shared" si="11"/>
        <v>10</v>
      </c>
      <c r="C256" t="str">
        <f>INDEX('time-series'!$A$2:$AD$50,'Export-TSbyCOL'!B256,1)</f>
        <v>E50</v>
      </c>
      <c r="D256" t="str">
        <f>INDEX('time-series'!$A$2:$AD$50,'Export-TSbyCOL'!B256,2)</f>
        <v>E18</v>
      </c>
      <c r="E256">
        <f>INDEX('time-series'!$A$2:$AD$50,'Export-TSbyCOL'!B256,3)</f>
        <v>679899.14</v>
      </c>
      <c r="F256">
        <f>INDEX('time-series'!$A$2:$AD$50,'Export-TSbyCOL'!B256,4)</f>
        <v>1512404.09</v>
      </c>
      <c r="G256" s="73">
        <f>INDEX('time-series'!$M$1:$AD$1,'Export-TSbyCOL'!A256)</f>
        <v>40868</v>
      </c>
      <c r="H256">
        <f>INDEX('time-series'!$A$2:$AD$50,'Export-TSbyCOL'!B256,A256+12)</f>
        <v>0.19</v>
      </c>
    </row>
    <row r="257" spans="1:8">
      <c r="A257">
        <f t="shared" si="10"/>
        <v>16</v>
      </c>
      <c r="B257">
        <f t="shared" si="11"/>
        <v>11</v>
      </c>
      <c r="C257" t="str">
        <f>INDEX('time-series'!$A$2:$AD$50,'Export-TSbyCOL'!B257,1)</f>
        <v>E48</v>
      </c>
      <c r="D257" t="str">
        <f>INDEX('time-series'!$A$2:$AD$50,'Export-TSbyCOL'!B257,2)</f>
        <v>E19</v>
      </c>
      <c r="E257">
        <f>INDEX('time-series'!$A$2:$AD$50,'Export-TSbyCOL'!B257,3)</f>
        <v>693835.41</v>
      </c>
      <c r="F257">
        <f>INDEX('time-series'!$A$2:$AD$50,'Export-TSbyCOL'!B257,4)</f>
        <v>1518189.15</v>
      </c>
      <c r="G257" s="73">
        <f>INDEX('time-series'!$M$1:$AD$1,'Export-TSbyCOL'!A257)</f>
        <v>40868</v>
      </c>
      <c r="H257">
        <f>INDEX('time-series'!$A$2:$AD$50,'Export-TSbyCOL'!B257,A257+12)</f>
        <v>0.64</v>
      </c>
    </row>
    <row r="258" spans="1:8">
      <c r="A258">
        <f t="shared" si="10"/>
        <v>16</v>
      </c>
      <c r="B258">
        <f t="shared" si="11"/>
        <v>12</v>
      </c>
      <c r="C258" t="str">
        <f>INDEX('time-series'!$A$2:$AD$50,'Export-TSbyCOL'!B258,1)</f>
        <v>E11</v>
      </c>
      <c r="D258" t="str">
        <f>INDEX('time-series'!$A$2:$AD$50,'Export-TSbyCOL'!B258,2)</f>
        <v>E2</v>
      </c>
      <c r="E258">
        <f>INDEX('time-series'!$A$2:$AD$50,'Export-TSbyCOL'!B258,3)</f>
        <v>684210.94</v>
      </c>
      <c r="F258">
        <f>INDEX('time-series'!$A$2:$AD$50,'Export-TSbyCOL'!B258,4)</f>
        <v>1525903.94</v>
      </c>
      <c r="G258" s="73">
        <f>INDEX('time-series'!$M$1:$AD$1,'Export-TSbyCOL'!A258)</f>
        <v>40868</v>
      </c>
      <c r="H258">
        <f>INDEX('time-series'!$A$2:$AD$50,'Export-TSbyCOL'!B258,A258+12)</f>
        <v>0.9</v>
      </c>
    </row>
    <row r="259" spans="1:8">
      <c r="A259">
        <f t="shared" si="10"/>
        <v>16</v>
      </c>
      <c r="B259">
        <f t="shared" si="11"/>
        <v>13</v>
      </c>
      <c r="C259" t="str">
        <f>INDEX('time-series'!$A$2:$AD$50,'Export-TSbyCOL'!B259,1)</f>
        <v>E47</v>
      </c>
      <c r="D259" t="str">
        <f>INDEX('time-series'!$A$2:$AD$50,'Export-TSbyCOL'!B259,2)</f>
        <v>E20</v>
      </c>
      <c r="E259">
        <f>INDEX('time-series'!$A$2:$AD$50,'Export-TSbyCOL'!B259,3)</f>
        <v>698683.41</v>
      </c>
      <c r="F259">
        <f>INDEX('time-series'!$A$2:$AD$50,'Export-TSbyCOL'!B259,4)</f>
        <v>1526216.17</v>
      </c>
      <c r="G259" s="73">
        <f>INDEX('time-series'!$M$1:$AD$1,'Export-TSbyCOL'!A259)</f>
        <v>40868</v>
      </c>
      <c r="H259">
        <f>INDEX('time-series'!$A$2:$AD$50,'Export-TSbyCOL'!B259,A259+12)</f>
        <v>1.1599999999999999</v>
      </c>
    </row>
    <row r="260" spans="1:8">
      <c r="A260">
        <f t="shared" si="10"/>
        <v>16</v>
      </c>
      <c r="B260">
        <f t="shared" si="11"/>
        <v>14</v>
      </c>
      <c r="C260" t="str">
        <f>INDEX('time-series'!$A$2:$AD$50,'Export-TSbyCOL'!B260,1)</f>
        <v>E07</v>
      </c>
      <c r="D260" t="str">
        <f>INDEX('time-series'!$A$2:$AD$50,'Export-TSbyCOL'!B260,2)</f>
        <v>E3</v>
      </c>
      <c r="E260">
        <f>INDEX('time-series'!$A$2:$AD$50,'Export-TSbyCOL'!B260,3)</f>
        <v>689424.91</v>
      </c>
      <c r="F260">
        <f>INDEX('time-series'!$A$2:$AD$50,'Export-TSbyCOL'!B260,4)</f>
        <v>1528913.37</v>
      </c>
      <c r="G260" s="73">
        <f>INDEX('time-series'!$M$1:$AD$1,'Export-TSbyCOL'!A260)</f>
        <v>40868</v>
      </c>
      <c r="H260">
        <f>INDEX('time-series'!$A$2:$AD$50,'Export-TSbyCOL'!B260,A260+12)</f>
        <v>1.46</v>
      </c>
    </row>
    <row r="261" spans="1:8">
      <c r="A261">
        <f t="shared" si="10"/>
        <v>16</v>
      </c>
      <c r="B261">
        <f t="shared" si="11"/>
        <v>15</v>
      </c>
      <c r="C261" t="str">
        <f>INDEX('time-series'!$A$2:$AD$50,'Export-TSbyCOL'!B261,1)</f>
        <v>E34</v>
      </c>
      <c r="D261" t="str">
        <f>INDEX('time-series'!$A$2:$AD$50,'Export-TSbyCOL'!B261,2)</f>
        <v>E4</v>
      </c>
      <c r="E261">
        <f>INDEX('time-series'!$A$2:$AD$50,'Export-TSbyCOL'!B261,3)</f>
        <v>701405.22</v>
      </c>
      <c r="F261">
        <f>INDEX('time-series'!$A$2:$AD$50,'Export-TSbyCOL'!B261,4)</f>
        <v>1533302.92</v>
      </c>
      <c r="G261" s="73">
        <f>INDEX('time-series'!$M$1:$AD$1,'Export-TSbyCOL'!A261)</f>
        <v>40868</v>
      </c>
      <c r="H261">
        <f>INDEX('time-series'!$A$2:$AD$50,'Export-TSbyCOL'!B261,A261+12)</f>
        <v>1.71</v>
      </c>
    </row>
    <row r="262" spans="1:8">
      <c r="A262">
        <f t="shared" si="10"/>
        <v>16</v>
      </c>
      <c r="B262">
        <f t="shared" si="11"/>
        <v>16</v>
      </c>
      <c r="C262" t="str">
        <f>INDEX('time-series'!$A$2:$AD$50,'Export-TSbyCOL'!B262,1)</f>
        <v>E43</v>
      </c>
      <c r="D262" t="str">
        <f>INDEX('time-series'!$A$2:$AD$50,'Export-TSbyCOL'!B262,2)</f>
        <v>E5</v>
      </c>
      <c r="E262">
        <f>INDEX('time-series'!$A$2:$AD$50,'Export-TSbyCOL'!B262,3)</f>
        <v>701545.95</v>
      </c>
      <c r="F262">
        <f>INDEX('time-series'!$A$2:$AD$50,'Export-TSbyCOL'!B262,4)</f>
        <v>1534750.77</v>
      </c>
      <c r="G262" s="73">
        <f>INDEX('time-series'!$M$1:$AD$1,'Export-TSbyCOL'!A262)</f>
        <v>40868</v>
      </c>
      <c r="H262">
        <f>INDEX('time-series'!$A$2:$AD$50,'Export-TSbyCOL'!B262,A262+12)</f>
        <v>1.46</v>
      </c>
    </row>
    <row r="263" spans="1:8">
      <c r="A263">
        <f t="shared" si="10"/>
        <v>16</v>
      </c>
      <c r="B263">
        <f t="shared" si="11"/>
        <v>17</v>
      </c>
      <c r="C263" t="str">
        <f>INDEX('time-series'!$A$2:$AD$50,'Export-TSbyCOL'!B263,1)</f>
        <v>E21</v>
      </c>
      <c r="D263" t="str">
        <f>INDEX('time-series'!$A$2:$AD$50,'Export-TSbyCOL'!B263,2)</f>
        <v>E6</v>
      </c>
      <c r="E263">
        <f>INDEX('time-series'!$A$2:$AD$50,'Export-TSbyCOL'!B263,3)</f>
        <v>689389.69</v>
      </c>
      <c r="F263">
        <f>INDEX('time-series'!$A$2:$AD$50,'Export-TSbyCOL'!B263,4)</f>
        <v>1517970.64</v>
      </c>
      <c r="G263" s="73">
        <f>INDEX('time-series'!$M$1:$AD$1,'Export-TSbyCOL'!A263)</f>
        <v>40868</v>
      </c>
      <c r="H263">
        <f>INDEX('time-series'!$A$2:$AD$50,'Export-TSbyCOL'!B263,A263+12)</f>
        <v>0.63</v>
      </c>
    </row>
    <row r="264" spans="1:8">
      <c r="A264">
        <f t="shared" si="10"/>
        <v>16</v>
      </c>
      <c r="B264">
        <f t="shared" si="11"/>
        <v>18</v>
      </c>
      <c r="C264" t="str">
        <f>INDEX('time-series'!$A$2:$AD$50,'Export-TSbyCOL'!B264,1)</f>
        <v>E32</v>
      </c>
      <c r="D264" t="str">
        <f>INDEX('time-series'!$A$2:$AD$50,'Export-TSbyCOL'!B264,2)</f>
        <v>E7</v>
      </c>
      <c r="E264">
        <f>INDEX('time-series'!$A$2:$AD$50,'Export-TSbyCOL'!B264,3)</f>
        <v>677602.26</v>
      </c>
      <c r="F264">
        <f>INDEX('time-series'!$A$2:$AD$50,'Export-TSbyCOL'!B264,4)</f>
        <v>1510896.73</v>
      </c>
      <c r="G264" s="73">
        <f>INDEX('time-series'!$M$1:$AD$1,'Export-TSbyCOL'!A264)</f>
        <v>40868</v>
      </c>
      <c r="H264">
        <f>INDEX('time-series'!$A$2:$AD$50,'Export-TSbyCOL'!B264,A264+12)</f>
        <v>-1.28</v>
      </c>
    </row>
    <row r="265" spans="1:8">
      <c r="A265">
        <f t="shared" si="10"/>
        <v>16</v>
      </c>
      <c r="B265">
        <f t="shared" si="11"/>
        <v>19</v>
      </c>
      <c r="C265" t="str">
        <f>INDEX('time-series'!$A$2:$AD$50,'Export-TSbyCOL'!B265,1)</f>
        <v>E45</v>
      </c>
      <c r="D265" t="str">
        <f>INDEX('time-series'!$A$2:$AD$50,'Export-TSbyCOL'!B265,2)</f>
        <v>E8</v>
      </c>
      <c r="E265">
        <f>INDEX('time-series'!$A$2:$AD$50,'Export-TSbyCOL'!B265,3)</f>
        <v>710349.09</v>
      </c>
      <c r="F265">
        <f>INDEX('time-series'!$A$2:$AD$50,'Export-TSbyCOL'!B265,4)</f>
        <v>1527944.08</v>
      </c>
      <c r="G265" s="73">
        <f>INDEX('time-series'!$M$1:$AD$1,'Export-TSbyCOL'!A265)</f>
        <v>40868</v>
      </c>
      <c r="H265">
        <f>INDEX('time-series'!$A$2:$AD$50,'Export-TSbyCOL'!B265,A265+12)</f>
        <v>1.3</v>
      </c>
    </row>
    <row r="266" spans="1:8">
      <c r="A266">
        <f t="shared" si="10"/>
        <v>16</v>
      </c>
      <c r="B266">
        <f t="shared" si="11"/>
        <v>20</v>
      </c>
      <c r="C266" t="str">
        <f>INDEX('time-series'!$A$2:$AD$50,'Export-TSbyCOL'!B266,1)</f>
        <v>E06</v>
      </c>
      <c r="D266" t="str">
        <f>INDEX('time-series'!$A$2:$AD$50,'Export-TSbyCOL'!B266,2)</f>
        <v>E9</v>
      </c>
      <c r="E266">
        <f>INDEX('time-series'!$A$2:$AD$50,'Export-TSbyCOL'!B266,3)</f>
        <v>680365.4</v>
      </c>
      <c r="F266">
        <f>INDEX('time-series'!$A$2:$AD$50,'Export-TSbyCOL'!B266,4)</f>
        <v>1530572.79</v>
      </c>
      <c r="G266" s="73">
        <f>INDEX('time-series'!$M$1:$AD$1,'Export-TSbyCOL'!A266)</f>
        <v>40868</v>
      </c>
      <c r="H266">
        <f>INDEX('time-series'!$A$2:$AD$50,'Export-TSbyCOL'!B266,A266+12)</f>
        <v>1.57</v>
      </c>
    </row>
    <row r="267" spans="1:8">
      <c r="A267">
        <f t="shared" si="10"/>
        <v>16</v>
      </c>
      <c r="B267">
        <f t="shared" si="11"/>
        <v>21</v>
      </c>
      <c r="C267" t="str">
        <f>INDEX('time-series'!$A$2:$AD$50,'Export-TSbyCOL'!B267,1)</f>
        <v>E04</v>
      </c>
      <c r="D267" t="str">
        <f>INDEX('time-series'!$A$2:$AD$50,'Export-TSbyCOL'!B267,2)</f>
        <v>N1</v>
      </c>
      <c r="E267">
        <f>INDEX('time-series'!$A$2:$AD$50,'Export-TSbyCOL'!B267,3)</f>
        <v>672126.01</v>
      </c>
      <c r="F267">
        <f>INDEX('time-series'!$A$2:$AD$50,'Export-TSbyCOL'!B267,4)</f>
        <v>1532403.78</v>
      </c>
      <c r="G267" s="73">
        <f>INDEX('time-series'!$M$1:$AD$1,'Export-TSbyCOL'!A267)</f>
        <v>40868</v>
      </c>
      <c r="H267">
        <f>INDEX('time-series'!$A$2:$AD$50,'Export-TSbyCOL'!B267,A267+12)</f>
        <v>1.31</v>
      </c>
    </row>
    <row r="268" spans="1:8">
      <c r="A268">
        <f t="shared" si="10"/>
        <v>16</v>
      </c>
      <c r="B268">
        <f t="shared" si="11"/>
        <v>22</v>
      </c>
      <c r="C268" t="str">
        <f>INDEX('time-series'!$A$2:$AD$50,'Export-TSbyCOL'!B268,1)</f>
        <v>E10</v>
      </c>
      <c r="D268" t="str">
        <f>INDEX('time-series'!$A$2:$AD$50,'Export-TSbyCOL'!B268,2)</f>
        <v>N2</v>
      </c>
      <c r="E268">
        <f>INDEX('time-series'!$A$2:$AD$50,'Export-TSbyCOL'!B268,3)</f>
        <v>664664.92000000004</v>
      </c>
      <c r="F268">
        <f>INDEX('time-series'!$A$2:$AD$50,'Export-TSbyCOL'!B268,4)</f>
        <v>1525827.63</v>
      </c>
      <c r="G268" s="73">
        <f>INDEX('time-series'!$M$1:$AD$1,'Export-TSbyCOL'!A268)</f>
        <v>40868</v>
      </c>
      <c r="H268">
        <f>INDEX('time-series'!$A$2:$AD$50,'Export-TSbyCOL'!B268,A268+12)</f>
        <v>-0.75</v>
      </c>
    </row>
    <row r="269" spans="1:8">
      <c r="A269">
        <f t="shared" si="10"/>
        <v>16</v>
      </c>
      <c r="B269">
        <f t="shared" si="11"/>
        <v>23</v>
      </c>
      <c r="C269" t="str">
        <f>INDEX('time-series'!$A$2:$AD$50,'Export-TSbyCOL'!B269,1)</f>
        <v>E12</v>
      </c>
      <c r="D269" t="str">
        <f>INDEX('time-series'!$A$2:$AD$50,'Export-TSbyCOL'!B269,2)</f>
        <v>N3</v>
      </c>
      <c r="E269">
        <f>INDEX('time-series'!$A$2:$AD$50,'Export-TSbyCOL'!B269,3)</f>
        <v>672288.21</v>
      </c>
      <c r="F269">
        <f>INDEX('time-series'!$A$2:$AD$50,'Export-TSbyCOL'!B269,4)</f>
        <v>1525612.35</v>
      </c>
      <c r="G269" s="73">
        <f>INDEX('time-series'!$M$1:$AD$1,'Export-TSbyCOL'!A269)</f>
        <v>40868</v>
      </c>
      <c r="H269">
        <f>INDEX('time-series'!$A$2:$AD$50,'Export-TSbyCOL'!B269,A269+12)</f>
        <v>0.48</v>
      </c>
    </row>
    <row r="270" spans="1:8">
      <c r="A270">
        <f t="shared" si="10"/>
        <v>16</v>
      </c>
      <c r="B270">
        <f t="shared" si="11"/>
        <v>24</v>
      </c>
      <c r="C270" t="str">
        <f>INDEX('time-series'!$A$2:$AD$50,'Export-TSbyCOL'!B270,1)</f>
        <v>E13</v>
      </c>
      <c r="D270" t="str">
        <f>INDEX('time-series'!$A$2:$AD$50,'Export-TSbyCOL'!B270,2)</f>
        <v>N4</v>
      </c>
      <c r="E270">
        <f>INDEX('time-series'!$A$2:$AD$50,'Export-TSbyCOL'!B270,3)</f>
        <v>662410.17000000004</v>
      </c>
      <c r="F270">
        <f>INDEX('time-series'!$A$2:$AD$50,'Export-TSbyCOL'!B270,4)</f>
        <v>1522815.37</v>
      </c>
      <c r="G270" s="73">
        <f>INDEX('time-series'!$M$1:$AD$1,'Export-TSbyCOL'!A270)</f>
        <v>40868</v>
      </c>
      <c r="H270">
        <f>INDEX('time-series'!$A$2:$AD$50,'Export-TSbyCOL'!B270,A270+12)</f>
        <v>-1.5</v>
      </c>
    </row>
    <row r="271" spans="1:8">
      <c r="A271">
        <f t="shared" si="10"/>
        <v>16</v>
      </c>
      <c r="B271">
        <f t="shared" si="11"/>
        <v>25</v>
      </c>
      <c r="C271" t="str">
        <f>INDEX('time-series'!$A$2:$AD$50,'Export-TSbyCOL'!B271,1)</f>
        <v>E14</v>
      </c>
      <c r="D271" t="str">
        <f>INDEX('time-series'!$A$2:$AD$50,'Export-TSbyCOL'!B271,2)</f>
        <v>N5</v>
      </c>
      <c r="E271">
        <f>INDEX('time-series'!$A$2:$AD$50,'Export-TSbyCOL'!B271,3)</f>
        <v>674800.27</v>
      </c>
      <c r="F271">
        <f>INDEX('time-series'!$A$2:$AD$50,'Export-TSbyCOL'!B271,4)</f>
        <v>1522996.68</v>
      </c>
      <c r="G271" s="73">
        <f>INDEX('time-series'!$M$1:$AD$1,'Export-TSbyCOL'!A271)</f>
        <v>40868</v>
      </c>
      <c r="H271">
        <f>INDEX('time-series'!$A$2:$AD$50,'Export-TSbyCOL'!B271,A271+12)</f>
        <v>-0.46</v>
      </c>
    </row>
    <row r="272" spans="1:8">
      <c r="A272">
        <f t="shared" si="10"/>
        <v>16</v>
      </c>
      <c r="B272">
        <f t="shared" si="11"/>
        <v>26</v>
      </c>
      <c r="C272" t="str">
        <f>INDEX('time-series'!$A$2:$AD$50,'Export-TSbyCOL'!B272,1)</f>
        <v>E17</v>
      </c>
      <c r="D272" t="str">
        <f>INDEX('time-series'!$A$2:$AD$50,'Export-TSbyCOL'!B272,2)</f>
        <v>N6</v>
      </c>
      <c r="E272">
        <f>INDEX('time-series'!$A$2:$AD$50,'Export-TSbyCOL'!B272,3)</f>
        <v>677946.73</v>
      </c>
      <c r="F272">
        <f>INDEX('time-series'!$A$2:$AD$50,'Export-TSbyCOL'!B272,4)</f>
        <v>1522282.46</v>
      </c>
      <c r="G272" s="73">
        <f>INDEX('time-series'!$M$1:$AD$1,'Export-TSbyCOL'!A272)</f>
        <v>40868</v>
      </c>
      <c r="H272">
        <f>INDEX('time-series'!$A$2:$AD$50,'Export-TSbyCOL'!B272,A272+12)</f>
        <v>0.36</v>
      </c>
    </row>
    <row r="273" spans="1:8">
      <c r="A273">
        <f t="shared" si="10"/>
        <v>16</v>
      </c>
      <c r="B273">
        <f t="shared" si="11"/>
        <v>27</v>
      </c>
      <c r="C273" t="str">
        <f>INDEX('time-series'!$A$2:$AD$50,'Export-TSbyCOL'!B273,1)</f>
        <v>E16</v>
      </c>
      <c r="D273" t="str">
        <f>INDEX('time-series'!$A$2:$AD$50,'Export-TSbyCOL'!B273,2)</f>
        <v>N7</v>
      </c>
      <c r="E273">
        <f>INDEX('time-series'!$A$2:$AD$50,'Export-TSbyCOL'!B273,3)</f>
        <v>666453.48</v>
      </c>
      <c r="F273">
        <f>INDEX('time-series'!$A$2:$AD$50,'Export-TSbyCOL'!B273,4)</f>
        <v>1522470.33</v>
      </c>
      <c r="G273" s="73">
        <f>INDEX('time-series'!$M$1:$AD$1,'Export-TSbyCOL'!A273)</f>
        <v>40868</v>
      </c>
      <c r="H273">
        <f>INDEX('time-series'!$A$2:$AD$50,'Export-TSbyCOL'!B273,A273+12)</f>
        <v>0.25</v>
      </c>
    </row>
    <row r="274" spans="1:8">
      <c r="A274">
        <f t="shared" si="10"/>
        <v>16</v>
      </c>
      <c r="B274">
        <f t="shared" si="11"/>
        <v>28</v>
      </c>
      <c r="C274" t="str">
        <f>INDEX('time-series'!$A$2:$AD$50,'Export-TSbyCOL'!B274,1)</f>
        <v>E01</v>
      </c>
      <c r="D274" t="str">
        <f>INDEX('time-series'!$A$2:$AD$50,'Export-TSbyCOL'!B274,2)</f>
        <v>N8</v>
      </c>
      <c r="E274">
        <f>INDEX('time-series'!$A$2:$AD$50,'Export-TSbyCOL'!B274,3)</f>
        <v>677309.03</v>
      </c>
      <c r="F274">
        <f>INDEX('time-series'!$A$2:$AD$50,'Export-TSbyCOL'!B274,4)</f>
        <v>1539830.33</v>
      </c>
      <c r="G274" s="73">
        <f>INDEX('time-series'!$M$1:$AD$1,'Export-TSbyCOL'!A274)</f>
        <v>40868</v>
      </c>
      <c r="H274">
        <f>INDEX('time-series'!$A$2:$AD$50,'Export-TSbyCOL'!B274,A274+12)</f>
        <v>3.2399999999999998</v>
      </c>
    </row>
    <row r="275" spans="1:8">
      <c r="A275">
        <f t="shared" si="10"/>
        <v>16</v>
      </c>
      <c r="B275">
        <f t="shared" si="11"/>
        <v>29</v>
      </c>
      <c r="C275" t="str">
        <f>INDEX('time-series'!$A$2:$AD$50,'Export-TSbyCOL'!B275,1)</f>
        <v>E02</v>
      </c>
      <c r="D275" t="str">
        <f>INDEX('time-series'!$A$2:$AD$50,'Export-TSbyCOL'!B275,2)</f>
        <v>N9</v>
      </c>
      <c r="E275">
        <f>INDEX('time-series'!$A$2:$AD$50,'Export-TSbyCOL'!B275,3)</f>
        <v>683439.45</v>
      </c>
      <c r="F275">
        <f>INDEX('time-series'!$A$2:$AD$50,'Export-TSbyCOL'!B275,4)</f>
        <v>1539868.39</v>
      </c>
      <c r="G275" s="73">
        <f>INDEX('time-series'!$M$1:$AD$1,'Export-TSbyCOL'!A275)</f>
        <v>40868</v>
      </c>
      <c r="H275">
        <f>INDEX('time-series'!$A$2:$AD$50,'Export-TSbyCOL'!B275,A275+12)</f>
        <v>3.2399999999999998</v>
      </c>
    </row>
    <row r="276" spans="1:8">
      <c r="A276">
        <f t="shared" si="10"/>
        <v>16</v>
      </c>
      <c r="B276">
        <f t="shared" si="11"/>
        <v>30</v>
      </c>
      <c r="C276" t="str">
        <f>INDEX('time-series'!$A$2:$AD$50,'Export-TSbyCOL'!B276,1)</f>
        <v>W13</v>
      </c>
      <c r="D276" t="str">
        <f>INDEX('time-series'!$A$2:$AD$50,'Export-TSbyCOL'!B276,2)</f>
        <v>W10</v>
      </c>
      <c r="E276">
        <f>INDEX('time-series'!$A$2:$AD$50,'Export-TSbyCOL'!B276,3)</f>
        <v>658290.71</v>
      </c>
      <c r="F276">
        <f>INDEX('time-series'!$A$2:$AD$50,'Export-TSbyCOL'!B276,4)</f>
        <v>1514826.56</v>
      </c>
      <c r="G276" s="73">
        <f>INDEX('time-series'!$M$1:$AD$1,'Export-TSbyCOL'!A276)</f>
        <v>40868</v>
      </c>
      <c r="H276">
        <f>INDEX('time-series'!$A$2:$AD$50,'Export-TSbyCOL'!B276,A276+12)</f>
        <v>0.49</v>
      </c>
    </row>
    <row r="277" spans="1:8">
      <c r="A277">
        <f t="shared" si="10"/>
        <v>16</v>
      </c>
      <c r="B277">
        <f t="shared" si="11"/>
        <v>31</v>
      </c>
      <c r="C277" t="str">
        <f>INDEX('time-series'!$A$2:$AD$50,'Export-TSbyCOL'!B277,1)</f>
        <v>W06</v>
      </c>
      <c r="D277" t="str">
        <f>INDEX('time-series'!$A$2:$AD$50,'Export-TSbyCOL'!B277,2)</f>
        <v>W11</v>
      </c>
      <c r="E277">
        <f>INDEX('time-series'!$A$2:$AD$50,'Export-TSbyCOL'!B277,3)</f>
        <v>656325.47</v>
      </c>
      <c r="F277">
        <f>INDEX('time-series'!$A$2:$AD$50,'Export-TSbyCOL'!B277,4)</f>
        <v>1511584.18</v>
      </c>
      <c r="G277" s="73">
        <f>INDEX('time-series'!$M$1:$AD$1,'Export-TSbyCOL'!A277)</f>
        <v>40868</v>
      </c>
      <c r="H277">
        <f>INDEX('time-series'!$A$2:$AD$50,'Export-TSbyCOL'!B277,A277+12)</f>
        <v>0.54</v>
      </c>
    </row>
    <row r="278" spans="1:8">
      <c r="A278">
        <f t="shared" si="10"/>
        <v>16</v>
      </c>
      <c r="B278">
        <f t="shared" si="11"/>
        <v>32</v>
      </c>
      <c r="C278" t="str">
        <f>INDEX('time-series'!$A$2:$AD$50,'Export-TSbyCOL'!B278,1)</f>
        <v>W10</v>
      </c>
      <c r="D278" t="str">
        <f>INDEX('time-series'!$A$2:$AD$50,'Export-TSbyCOL'!B278,2)</f>
        <v>W12</v>
      </c>
      <c r="E278">
        <f>INDEX('time-series'!$A$2:$AD$50,'Export-TSbyCOL'!B278,3)</f>
        <v>658182.55000000005</v>
      </c>
      <c r="F278">
        <f>INDEX('time-series'!$A$2:$AD$50,'Export-TSbyCOL'!B278,4)</f>
        <v>1523587.6</v>
      </c>
      <c r="G278" s="73">
        <f>INDEX('time-series'!$M$1:$AD$1,'Export-TSbyCOL'!A278)</f>
        <v>40868</v>
      </c>
      <c r="H278">
        <f>INDEX('time-series'!$A$2:$AD$50,'Export-TSbyCOL'!B278,A278+12)</f>
        <v>0.55000000000000004</v>
      </c>
    </row>
    <row r="279" spans="1:8">
      <c r="A279">
        <f t="shared" si="10"/>
        <v>16</v>
      </c>
      <c r="B279">
        <f t="shared" si="11"/>
        <v>33</v>
      </c>
      <c r="C279" t="str">
        <f>INDEX('time-series'!$A$2:$AD$50,'Export-TSbyCOL'!B279,1)</f>
        <v>W03</v>
      </c>
      <c r="D279" t="str">
        <f>INDEX('time-series'!$A$2:$AD$50,'Export-TSbyCOL'!B279,2)</f>
        <v>W13</v>
      </c>
      <c r="E279">
        <f>INDEX('time-series'!$A$2:$AD$50,'Export-TSbyCOL'!B279,3)</f>
        <v>653116.93000000005</v>
      </c>
      <c r="F279">
        <f>INDEX('time-series'!$A$2:$AD$50,'Export-TSbyCOL'!B279,4)</f>
        <v>1525716.98</v>
      </c>
      <c r="G279" s="73">
        <f>INDEX('time-series'!$M$1:$AD$1,'Export-TSbyCOL'!A279)</f>
        <v>40868</v>
      </c>
      <c r="H279">
        <f>INDEX('time-series'!$A$2:$AD$50,'Export-TSbyCOL'!B279,A279+12)</f>
        <v>1.08</v>
      </c>
    </row>
    <row r="280" spans="1:8">
      <c r="A280">
        <f t="shared" si="10"/>
        <v>16</v>
      </c>
      <c r="B280">
        <f t="shared" si="11"/>
        <v>34</v>
      </c>
      <c r="C280" t="str">
        <f>INDEX('time-series'!$A$2:$AD$50,'Export-TSbyCOL'!B280,1)</f>
        <v>W02</v>
      </c>
      <c r="D280" t="str">
        <f>INDEX('time-series'!$A$2:$AD$50,'Export-TSbyCOL'!B280,2)</f>
        <v>W14inside</v>
      </c>
      <c r="E280">
        <f>INDEX('time-series'!$A$2:$AD$50,'Export-TSbyCOL'!B280,3)</f>
        <v>652851.73</v>
      </c>
      <c r="F280">
        <f>INDEX('time-series'!$A$2:$AD$50,'Export-TSbyCOL'!B280,4)</f>
        <v>1529549.37</v>
      </c>
      <c r="G280" s="73">
        <f>INDEX('time-series'!$M$1:$AD$1,'Export-TSbyCOL'!A280)</f>
        <v>40868</v>
      </c>
      <c r="H280">
        <f>INDEX('time-series'!$A$2:$AD$50,'Export-TSbyCOL'!B280,A280+12)</f>
        <v>2.0499999999999998</v>
      </c>
    </row>
    <row r="281" spans="1:8">
      <c r="A281">
        <f t="shared" si="10"/>
        <v>16</v>
      </c>
      <c r="B281">
        <f t="shared" si="11"/>
        <v>35</v>
      </c>
      <c r="C281" t="str">
        <f>INDEX('time-series'!$A$2:$AD$50,'Export-TSbyCOL'!B281,1)</f>
        <v>W02</v>
      </c>
      <c r="D281" t="str">
        <f>INDEX('time-series'!$A$2:$AD$50,'Export-TSbyCOL'!B281,2)</f>
        <v>W14outside</v>
      </c>
      <c r="E281">
        <f>INDEX('time-series'!$A$2:$AD$50,'Export-TSbyCOL'!B281,3)</f>
        <v>661921.71</v>
      </c>
      <c r="F281">
        <f>INDEX('time-series'!$A$2:$AD$50,'Export-TSbyCOL'!B281,4)</f>
        <v>1515985.15</v>
      </c>
      <c r="G281" s="73">
        <f>INDEX('time-series'!$M$1:$AD$1,'Export-TSbyCOL'!A281)</f>
        <v>40868</v>
      </c>
      <c r="H281">
        <f>INDEX('time-series'!$A$2:$AD$50,'Export-TSbyCOL'!B281,A281+12)</f>
        <v>2.23</v>
      </c>
    </row>
    <row r="282" spans="1:8">
      <c r="A282">
        <f t="shared" si="10"/>
        <v>16</v>
      </c>
      <c r="B282">
        <f t="shared" si="11"/>
        <v>36</v>
      </c>
      <c r="C282" t="str">
        <f>INDEX('time-series'!$A$2:$AD$50,'Export-TSbyCOL'!B282,1)</f>
        <v>W09</v>
      </c>
      <c r="D282" t="str">
        <f>INDEX('time-series'!$A$2:$AD$50,'Export-TSbyCOL'!B282,2)</f>
        <v>W15</v>
      </c>
      <c r="E282">
        <f>INDEX('time-series'!$A$2:$AD$50,'Export-TSbyCOL'!B282,3)</f>
        <v>664465.79</v>
      </c>
      <c r="F282">
        <f>INDEX('time-series'!$A$2:$AD$50,'Export-TSbyCOL'!B282,4)</f>
        <v>1512192.47</v>
      </c>
      <c r="G282" s="73">
        <f>INDEX('time-series'!$M$1:$AD$1,'Export-TSbyCOL'!A282)</f>
        <v>40868</v>
      </c>
      <c r="H282">
        <f>INDEX('time-series'!$A$2:$AD$50,'Export-TSbyCOL'!B282,A282+12)</f>
        <v>0.28000000000000003</v>
      </c>
    </row>
    <row r="283" spans="1:8">
      <c r="A283">
        <f t="shared" si="10"/>
        <v>16</v>
      </c>
      <c r="B283">
        <f t="shared" si="11"/>
        <v>37</v>
      </c>
      <c r="C283" t="str">
        <f>INDEX('time-series'!$A$2:$AD$50,'Export-TSbyCOL'!B283,1)</f>
        <v>W14</v>
      </c>
      <c r="D283" t="str">
        <f>INDEX('time-series'!$A$2:$AD$50,'Export-TSbyCOL'!B283,2)</f>
        <v>W16</v>
      </c>
      <c r="E283">
        <f>INDEX('time-series'!$A$2:$AD$50,'Export-TSbyCOL'!B283,3)</f>
        <v>662091.31999999995</v>
      </c>
      <c r="F283">
        <f>INDEX('time-series'!$A$2:$AD$50,'Export-TSbyCOL'!B283,4)</f>
        <v>1508037.15</v>
      </c>
      <c r="G283" s="73">
        <f>INDEX('time-series'!$M$1:$AD$1,'Export-TSbyCOL'!A283)</f>
        <v>40868</v>
      </c>
      <c r="H283">
        <f>INDEX('time-series'!$A$2:$AD$50,'Export-TSbyCOL'!B283,A283+12)</f>
        <v>0.33</v>
      </c>
    </row>
    <row r="284" spans="1:8">
      <c r="A284">
        <f t="shared" si="10"/>
        <v>16</v>
      </c>
      <c r="B284">
        <f t="shared" si="11"/>
        <v>38</v>
      </c>
      <c r="C284" t="str">
        <f>INDEX('time-series'!$A$2:$AD$50,'Export-TSbyCOL'!B284,1)</f>
        <v>W15</v>
      </c>
      <c r="D284" t="str">
        <f>INDEX('time-series'!$A$2:$AD$50,'Export-TSbyCOL'!B284,2)</f>
        <v>W17</v>
      </c>
      <c r="E284">
        <f>INDEX('time-series'!$A$2:$AD$50,'Export-TSbyCOL'!B284,3)</f>
        <v>661235.26</v>
      </c>
      <c r="F284">
        <f>INDEX('time-series'!$A$2:$AD$50,'Export-TSbyCOL'!B284,4)</f>
        <v>1519672.28</v>
      </c>
      <c r="G284" s="73">
        <f>INDEX('time-series'!$M$1:$AD$1,'Export-TSbyCOL'!A284)</f>
        <v>40868</v>
      </c>
      <c r="H284">
        <f>INDEX('time-series'!$A$2:$AD$50,'Export-TSbyCOL'!B284,A284+12)</f>
        <v>0.5</v>
      </c>
    </row>
    <row r="285" spans="1:8">
      <c r="A285">
        <f t="shared" si="10"/>
        <v>16</v>
      </c>
      <c r="B285">
        <f t="shared" si="11"/>
        <v>39</v>
      </c>
      <c r="C285" t="str">
        <f>INDEX('time-series'!$A$2:$AD$50,'Export-TSbyCOL'!B285,1)</f>
        <v>W16</v>
      </c>
      <c r="D285" t="str">
        <f>INDEX('time-series'!$A$2:$AD$50,'Export-TSbyCOL'!B285,2)</f>
        <v>W18</v>
      </c>
      <c r="E285">
        <f>INDEX('time-series'!$A$2:$AD$50,'Export-TSbyCOL'!B285,3)</f>
        <v>652150.77</v>
      </c>
      <c r="F285">
        <f>INDEX('time-series'!$A$2:$AD$50,'Export-TSbyCOL'!B285,4)</f>
        <v>1504929.29</v>
      </c>
      <c r="G285" s="73">
        <f>INDEX('time-series'!$M$1:$AD$1,'Export-TSbyCOL'!A285)</f>
        <v>40868</v>
      </c>
      <c r="H285">
        <f>INDEX('time-series'!$A$2:$AD$50,'Export-TSbyCOL'!B285,A285+12)</f>
        <v>0.8</v>
      </c>
    </row>
    <row r="286" spans="1:8">
      <c r="A286">
        <f t="shared" si="10"/>
        <v>16</v>
      </c>
      <c r="B286">
        <f t="shared" si="11"/>
        <v>40</v>
      </c>
      <c r="C286" t="str">
        <f>INDEX('time-series'!$A$2:$AD$50,'Export-TSbyCOL'!B286,1)</f>
        <v>W01</v>
      </c>
      <c r="D286" t="str">
        <f>INDEX('time-series'!$A$2:$AD$50,'Export-TSbyCOL'!B286,2)</f>
        <v>W1inside</v>
      </c>
      <c r="E286">
        <f>INDEX('time-series'!$A$2:$AD$50,'Export-TSbyCOL'!B286,3)</f>
        <v>643560.93999999994</v>
      </c>
      <c r="F286">
        <f>INDEX('time-series'!$A$2:$AD$50,'Export-TSbyCOL'!B286,4)</f>
        <v>1525778.98</v>
      </c>
      <c r="G286" s="73">
        <f>INDEX('time-series'!$M$1:$AD$1,'Export-TSbyCOL'!A286)</f>
        <v>40868</v>
      </c>
      <c r="H286">
        <f>INDEX('time-series'!$A$2:$AD$50,'Export-TSbyCOL'!B286,A286+12)</f>
        <v>2.02</v>
      </c>
    </row>
    <row r="287" spans="1:8">
      <c r="A287">
        <f t="shared" si="10"/>
        <v>16</v>
      </c>
      <c r="B287">
        <f t="shared" si="11"/>
        <v>41</v>
      </c>
      <c r="C287" t="str">
        <f>INDEX('time-series'!$A$2:$AD$50,'Export-TSbyCOL'!B287,1)</f>
        <v>W01</v>
      </c>
      <c r="D287" t="str">
        <f>INDEX('time-series'!$A$2:$AD$50,'Export-TSbyCOL'!B287,2)</f>
        <v>W1outside</v>
      </c>
      <c r="E287">
        <f>INDEX('time-series'!$A$2:$AD$50,'Export-TSbyCOL'!B287,3)</f>
        <v>642351.31000000006</v>
      </c>
      <c r="F287">
        <f>INDEX('time-series'!$A$2:$AD$50,'Export-TSbyCOL'!B287,4)</f>
        <v>1529391.47</v>
      </c>
      <c r="G287" s="73">
        <f>INDEX('time-series'!$M$1:$AD$1,'Export-TSbyCOL'!A287)</f>
        <v>40868</v>
      </c>
      <c r="H287">
        <f>INDEX('time-series'!$A$2:$AD$50,'Export-TSbyCOL'!B287,A287+12)</f>
        <v>2.62</v>
      </c>
    </row>
    <row r="288" spans="1:8">
      <c r="A288">
        <f t="shared" si="10"/>
        <v>16</v>
      </c>
      <c r="B288">
        <f t="shared" si="11"/>
        <v>42</v>
      </c>
      <c r="C288" t="str">
        <f>INDEX('time-series'!$A$2:$AD$50,'Export-TSbyCOL'!B288,1)</f>
        <v>W23</v>
      </c>
      <c r="D288" t="str">
        <f>INDEX('time-series'!$A$2:$AD$50,'Export-TSbyCOL'!B288,2)</f>
        <v>W2</v>
      </c>
      <c r="E288">
        <f>INDEX('time-series'!$A$2:$AD$50,'Export-TSbyCOL'!B288,3)</f>
        <v>645833.16</v>
      </c>
      <c r="F288">
        <f>INDEX('time-series'!$A$2:$AD$50,'Export-TSbyCOL'!B288,4)</f>
        <v>1520599.99</v>
      </c>
      <c r="G288" s="73">
        <f>INDEX('time-series'!$M$1:$AD$1,'Export-TSbyCOL'!A288)</f>
        <v>40868</v>
      </c>
      <c r="H288">
        <f>INDEX('time-series'!$A$2:$AD$50,'Export-TSbyCOL'!B288,A288+12)</f>
        <v>1.5549999999999999</v>
      </c>
    </row>
    <row r="289" spans="1:8">
      <c r="A289">
        <f t="shared" si="10"/>
        <v>16</v>
      </c>
      <c r="B289">
        <f t="shared" si="11"/>
        <v>43</v>
      </c>
      <c r="C289" t="str">
        <f>INDEX('time-series'!$A$2:$AD$50,'Export-TSbyCOL'!B289,1)</f>
        <v>W08</v>
      </c>
      <c r="D289" t="str">
        <f>INDEX('time-series'!$A$2:$AD$50,'Export-TSbyCOL'!B289,2)</f>
        <v>W3</v>
      </c>
      <c r="E289">
        <f>INDEX('time-series'!$A$2:$AD$50,'Export-TSbyCOL'!B289,3)</f>
        <v>653973.03</v>
      </c>
      <c r="F289">
        <f>INDEX('time-series'!$A$2:$AD$50,'Export-TSbyCOL'!B289,4)</f>
        <v>1515642.52</v>
      </c>
      <c r="G289" s="73">
        <f>INDEX('time-series'!$M$1:$AD$1,'Export-TSbyCOL'!A289)</f>
        <v>40868</v>
      </c>
      <c r="H289">
        <f>INDEX('time-series'!$A$2:$AD$50,'Export-TSbyCOL'!B289,A289+12)</f>
        <v>1.1399999999999999</v>
      </c>
    </row>
    <row r="290" spans="1:8">
      <c r="A290">
        <f t="shared" si="10"/>
        <v>16</v>
      </c>
      <c r="B290">
        <f t="shared" si="11"/>
        <v>44</v>
      </c>
      <c r="C290" t="str">
        <f>INDEX('time-series'!$A$2:$AD$50,'Export-TSbyCOL'!B290,1)</f>
        <v>W12</v>
      </c>
      <c r="D290" t="str">
        <f>INDEX('time-series'!$A$2:$AD$50,'Export-TSbyCOL'!B290,2)</f>
        <v>W4</v>
      </c>
      <c r="E290">
        <f>INDEX('time-series'!$A$2:$AD$50,'Export-TSbyCOL'!B290,3)</f>
        <v>649159.31999999995</v>
      </c>
      <c r="F290">
        <f>INDEX('time-series'!$A$2:$AD$50,'Export-TSbyCOL'!B290,4)</f>
        <v>1513890.33</v>
      </c>
      <c r="G290" s="73">
        <f>INDEX('time-series'!$M$1:$AD$1,'Export-TSbyCOL'!A290)</f>
        <v>40868</v>
      </c>
      <c r="H290">
        <f>INDEX('time-series'!$A$2:$AD$50,'Export-TSbyCOL'!B290,A290+12)</f>
        <v>1.21</v>
      </c>
    </row>
    <row r="291" spans="1:8">
      <c r="A291">
        <f t="shared" si="10"/>
        <v>16</v>
      </c>
      <c r="B291">
        <f t="shared" si="11"/>
        <v>45</v>
      </c>
      <c r="C291" t="str">
        <f>INDEX('time-series'!$A$2:$AD$50,'Export-TSbyCOL'!B291,1)</f>
        <v>W24</v>
      </c>
      <c r="D291" t="str">
        <f>INDEX('time-series'!$A$2:$AD$50,'Export-TSbyCOL'!B291,2)</f>
        <v>W5</v>
      </c>
      <c r="E291">
        <f>INDEX('time-series'!$A$2:$AD$50,'Export-TSbyCOL'!B291,3)</f>
        <v>644256.9</v>
      </c>
      <c r="F291">
        <f>INDEX('time-series'!$A$2:$AD$50,'Export-TSbyCOL'!B291,4)</f>
        <v>1512206.37</v>
      </c>
      <c r="G291" s="73">
        <f>INDEX('time-series'!$M$1:$AD$1,'Export-TSbyCOL'!A291)</f>
        <v>40868</v>
      </c>
      <c r="H291">
        <f>INDEX('time-series'!$A$2:$AD$50,'Export-TSbyCOL'!B291,A291+12)</f>
        <v>1.41</v>
      </c>
    </row>
    <row r="292" spans="1:8">
      <c r="A292">
        <f t="shared" si="10"/>
        <v>16</v>
      </c>
      <c r="B292">
        <f t="shared" si="11"/>
        <v>46</v>
      </c>
      <c r="C292" t="str">
        <f>INDEX('time-series'!$A$2:$AD$50,'Export-TSbyCOL'!B292,1)</f>
        <v>W05</v>
      </c>
      <c r="D292" t="str">
        <f>INDEX('time-series'!$A$2:$AD$50,'Export-TSbyCOL'!B292,2)</f>
        <v>W6</v>
      </c>
      <c r="E292">
        <f>INDEX('time-series'!$A$2:$AD$50,'Export-TSbyCOL'!B292,3)</f>
        <v>653891.16</v>
      </c>
      <c r="F292">
        <f>INDEX('time-series'!$A$2:$AD$50,'Export-TSbyCOL'!B292,4)</f>
        <v>1519501.64</v>
      </c>
      <c r="G292" s="73">
        <f>INDEX('time-series'!$M$1:$AD$1,'Export-TSbyCOL'!A292)</f>
        <v>40868</v>
      </c>
      <c r="H292">
        <f>INDEX('time-series'!$A$2:$AD$50,'Export-TSbyCOL'!B292,A292+12)</f>
        <v>1.2</v>
      </c>
    </row>
    <row r="293" spans="1:8">
      <c r="A293">
        <f t="shared" si="10"/>
        <v>16</v>
      </c>
      <c r="B293">
        <f t="shared" si="11"/>
        <v>47</v>
      </c>
      <c r="C293" t="str">
        <f>INDEX('time-series'!$A$2:$AD$50,'Export-TSbyCOL'!B293,1)</f>
        <v>W18</v>
      </c>
      <c r="D293" t="str">
        <f>INDEX('time-series'!$A$2:$AD$50,'Export-TSbyCOL'!B293,2)</f>
        <v>W7</v>
      </c>
      <c r="E293">
        <f>INDEX('time-series'!$A$2:$AD$50,'Export-TSbyCOL'!B293,3)</f>
        <v>654175.62</v>
      </c>
      <c r="F293">
        <f>INDEX('time-series'!$A$2:$AD$50,'Export-TSbyCOL'!B293,4)</f>
        <v>1501198.81</v>
      </c>
      <c r="G293" s="73">
        <f>INDEX('time-series'!$M$1:$AD$1,'Export-TSbyCOL'!A293)</f>
        <v>40868</v>
      </c>
      <c r="H293">
        <f>INDEX('time-series'!$A$2:$AD$50,'Export-TSbyCOL'!B293,A293+12)</f>
        <v>0.93</v>
      </c>
    </row>
    <row r="294" spans="1:8">
      <c r="A294">
        <f t="shared" si="10"/>
        <v>16</v>
      </c>
      <c r="B294">
        <f t="shared" si="11"/>
        <v>48</v>
      </c>
      <c r="C294" t="str">
        <f>INDEX('time-series'!$A$2:$AD$50,'Export-TSbyCOL'!B294,1)</f>
        <v>W17</v>
      </c>
      <c r="D294" t="str">
        <f>INDEX('time-series'!$A$2:$AD$50,'Export-TSbyCOL'!B294,2)</f>
        <v>W8</v>
      </c>
      <c r="E294">
        <f>INDEX('time-series'!$A$2:$AD$50,'Export-TSbyCOL'!B294,3)</f>
        <v>650434.1</v>
      </c>
      <c r="F294">
        <f>INDEX('time-series'!$A$2:$AD$50,'Export-TSbyCOL'!B294,4)</f>
        <v>1504752.75</v>
      </c>
      <c r="G294" s="73">
        <f>INDEX('time-series'!$M$1:$AD$1,'Export-TSbyCOL'!A294)</f>
        <v>40868</v>
      </c>
      <c r="H294">
        <f>INDEX('time-series'!$A$2:$AD$50,'Export-TSbyCOL'!B294,A294+12)</f>
        <v>0.65</v>
      </c>
    </row>
    <row r="295" spans="1:8">
      <c r="A295">
        <f t="shared" si="10"/>
        <v>16</v>
      </c>
      <c r="B295">
        <f t="shared" si="11"/>
        <v>49</v>
      </c>
      <c r="C295" t="str">
        <f>INDEX('time-series'!$A$2:$AD$50,'Export-TSbyCOL'!B295,1)</f>
        <v>W22</v>
      </c>
      <c r="D295" t="str">
        <f>INDEX('time-series'!$A$2:$AD$50,'Export-TSbyCOL'!B295,2)</f>
        <v>W9</v>
      </c>
      <c r="E295">
        <f>INDEX('time-series'!$A$2:$AD$50,'Export-TSbyCOL'!B295,3)</f>
        <v>658423.97</v>
      </c>
      <c r="F295">
        <f>INDEX('time-series'!$A$2:$AD$50,'Export-TSbyCOL'!B295,4)</f>
        <v>1519726.78</v>
      </c>
      <c r="G295" s="73">
        <f>INDEX('time-series'!$M$1:$AD$1,'Export-TSbyCOL'!A295)</f>
        <v>40868</v>
      </c>
      <c r="H295">
        <f>INDEX('time-series'!$A$2:$AD$50,'Export-TSbyCOL'!B295,A295+12)</f>
        <v>1.27</v>
      </c>
    </row>
    <row r="296" spans="1:8">
      <c r="A296">
        <f t="shared" si="10"/>
        <v>17</v>
      </c>
      <c r="B296">
        <f t="shared" si="11"/>
        <v>1</v>
      </c>
      <c r="C296" t="str">
        <f>INDEX('time-series'!$A$2:$AD$50,'Export-TSbyCOL'!B296,1)</f>
        <v>E03</v>
      </c>
      <c r="D296" t="str">
        <f>INDEX('time-series'!$A$2:$AD$50,'Export-TSbyCOL'!B296,2)</f>
        <v>E1</v>
      </c>
      <c r="E296">
        <f>INDEX('time-series'!$A$2:$AD$50,'Export-TSbyCOL'!B296,3)</f>
        <v>687636.15</v>
      </c>
      <c r="F296">
        <f>INDEX('time-series'!$A$2:$AD$50,'Export-TSbyCOL'!B296,4)</f>
        <v>1533223.8</v>
      </c>
      <c r="G296" s="73">
        <f>INDEX('time-series'!$M$1:$AD$1,'Export-TSbyCOL'!A296)</f>
        <v>40872</v>
      </c>
      <c r="H296">
        <f>INDEX('time-series'!$A$2:$AD$50,'Export-TSbyCOL'!B296,A296+12)</f>
        <v>1.67</v>
      </c>
    </row>
    <row r="297" spans="1:8">
      <c r="A297">
        <f t="shared" si="10"/>
        <v>17</v>
      </c>
      <c r="B297">
        <f t="shared" si="11"/>
        <v>2</v>
      </c>
      <c r="C297" t="str">
        <f>INDEX('time-series'!$A$2:$AD$50,'Export-TSbyCOL'!B297,1)</f>
        <v>E19</v>
      </c>
      <c r="D297" t="str">
        <f>INDEX('time-series'!$A$2:$AD$50,'Export-TSbyCOL'!B297,2)</f>
        <v>E10</v>
      </c>
      <c r="E297">
        <f>INDEX('time-series'!$A$2:$AD$50,'Export-TSbyCOL'!B297,3)</f>
        <v>672695.38</v>
      </c>
      <c r="F297">
        <f>INDEX('time-series'!$A$2:$AD$50,'Export-TSbyCOL'!B297,4)</f>
        <v>1519614.21</v>
      </c>
      <c r="G297" s="73">
        <f>INDEX('time-series'!$M$1:$AD$1,'Export-TSbyCOL'!A297)</f>
        <v>40872</v>
      </c>
      <c r="H297">
        <f>INDEX('time-series'!$A$2:$AD$50,'Export-TSbyCOL'!B297,A297+12)</f>
        <v>-0.32</v>
      </c>
    </row>
    <row r="298" spans="1:8">
      <c r="A298">
        <f t="shared" si="10"/>
        <v>17</v>
      </c>
      <c r="B298">
        <f t="shared" si="11"/>
        <v>3</v>
      </c>
      <c r="C298" t="str">
        <f>INDEX('time-series'!$A$2:$AD$50,'Export-TSbyCOL'!B298,1)</f>
        <v>E22</v>
      </c>
      <c r="D298" t="str">
        <f>INDEX('time-series'!$A$2:$AD$50,'Export-TSbyCOL'!B298,2)</f>
        <v>E11</v>
      </c>
      <c r="E298">
        <f>INDEX('time-series'!$A$2:$AD$50,'Export-TSbyCOL'!B298,3)</f>
        <v>682471.21</v>
      </c>
      <c r="F298">
        <f>INDEX('time-series'!$A$2:$AD$50,'Export-TSbyCOL'!B298,4)</f>
        <v>1517904.06</v>
      </c>
      <c r="G298" s="73">
        <f>INDEX('time-series'!$M$1:$AD$1,'Export-TSbyCOL'!A298)</f>
        <v>40872</v>
      </c>
      <c r="H298">
        <f>INDEX('time-series'!$A$2:$AD$50,'Export-TSbyCOL'!B298,A298+12)</f>
        <v>0.31</v>
      </c>
    </row>
    <row r="299" spans="1:8">
      <c r="A299">
        <f t="shared" si="10"/>
        <v>17</v>
      </c>
      <c r="B299">
        <f t="shared" si="11"/>
        <v>4</v>
      </c>
      <c r="C299" t="str">
        <f>INDEX('time-series'!$A$2:$AD$50,'Export-TSbyCOL'!B299,1)</f>
        <v>E24</v>
      </c>
      <c r="D299" t="str">
        <f>INDEX('time-series'!$A$2:$AD$50,'Export-TSbyCOL'!B299,2)</f>
        <v>E12</v>
      </c>
      <c r="E299">
        <f>INDEX('time-series'!$A$2:$AD$50,'Export-TSbyCOL'!B299,3)</f>
        <v>678077.45</v>
      </c>
      <c r="F299">
        <f>INDEX('time-series'!$A$2:$AD$50,'Export-TSbyCOL'!B299,4)</f>
        <v>1516719.23</v>
      </c>
      <c r="G299" s="73">
        <f>INDEX('time-series'!$M$1:$AD$1,'Export-TSbyCOL'!A299)</f>
        <v>40872</v>
      </c>
      <c r="H299">
        <f>INDEX('time-series'!$A$2:$AD$50,'Export-TSbyCOL'!B299,A299+12)</f>
        <v>0.1</v>
      </c>
    </row>
    <row r="300" spans="1:8">
      <c r="A300">
        <f t="shared" si="10"/>
        <v>17</v>
      </c>
      <c r="B300">
        <f t="shared" si="11"/>
        <v>5</v>
      </c>
      <c r="C300" t="str">
        <f>INDEX('time-series'!$A$2:$AD$50,'Export-TSbyCOL'!B300,1)</f>
        <v>E26</v>
      </c>
      <c r="D300" t="str">
        <f>INDEX('time-series'!$A$2:$AD$50,'Export-TSbyCOL'!B300,2)</f>
        <v>E13</v>
      </c>
      <c r="E300">
        <f>INDEX('time-series'!$A$2:$AD$50,'Export-TSbyCOL'!B300,3)</f>
        <v>672842.67</v>
      </c>
      <c r="F300">
        <f>INDEX('time-series'!$A$2:$AD$50,'Export-TSbyCOL'!B300,4)</f>
        <v>1516297.8</v>
      </c>
      <c r="G300" s="73">
        <f>INDEX('time-series'!$M$1:$AD$1,'Export-TSbyCOL'!A300)</f>
        <v>40872</v>
      </c>
      <c r="H300">
        <f>INDEX('time-series'!$A$2:$AD$50,'Export-TSbyCOL'!B300,A300+12)</f>
        <v>0</v>
      </c>
    </row>
    <row r="301" spans="1:8">
      <c r="A301">
        <f t="shared" si="10"/>
        <v>17</v>
      </c>
      <c r="B301">
        <f t="shared" si="11"/>
        <v>6</v>
      </c>
      <c r="C301" t="str">
        <f>INDEX('time-series'!$A$2:$AD$50,'Export-TSbyCOL'!B301,1)</f>
        <v>E09</v>
      </c>
      <c r="D301" t="str">
        <f>INDEX('time-series'!$A$2:$AD$50,'Export-TSbyCOL'!B301,2)</f>
        <v>E14</v>
      </c>
      <c r="E301">
        <f>INDEX('time-series'!$A$2:$AD$50,'Export-TSbyCOL'!B301,3)</f>
        <v>691300.7</v>
      </c>
      <c r="F301">
        <f>INDEX('time-series'!$A$2:$AD$50,'Export-TSbyCOL'!B301,4)</f>
        <v>1526366.94</v>
      </c>
      <c r="G301" s="73">
        <f>INDEX('time-series'!$M$1:$AD$1,'Export-TSbyCOL'!A301)</f>
        <v>40872</v>
      </c>
      <c r="H301">
        <f>INDEX('time-series'!$A$2:$AD$50,'Export-TSbyCOL'!B301,A301+12)</f>
        <v>1.22</v>
      </c>
    </row>
    <row r="302" spans="1:8">
      <c r="A302">
        <f t="shared" si="10"/>
        <v>17</v>
      </c>
      <c r="B302">
        <f t="shared" si="11"/>
        <v>7</v>
      </c>
      <c r="C302" t="str">
        <f>INDEX('time-series'!$A$2:$AD$50,'Export-TSbyCOL'!B302,1)</f>
        <v>E33</v>
      </c>
      <c r="D302" t="str">
        <f>INDEX('time-series'!$A$2:$AD$50,'Export-TSbyCOL'!B302,2)</f>
        <v>E15</v>
      </c>
      <c r="E302">
        <f>INDEX('time-series'!$A$2:$AD$50,'Export-TSbyCOL'!B302,3)</f>
        <v>672225.21</v>
      </c>
      <c r="F302">
        <f>INDEX('time-series'!$A$2:$AD$50,'Export-TSbyCOL'!B302,4)</f>
        <v>1509648.39</v>
      </c>
      <c r="G302" s="73">
        <f>INDEX('time-series'!$M$1:$AD$1,'Export-TSbyCOL'!A302)</f>
        <v>40872</v>
      </c>
      <c r="H302">
        <f>INDEX('time-series'!$A$2:$AD$50,'Export-TSbyCOL'!B302,A302+12)</f>
        <v>-0.9</v>
      </c>
    </row>
    <row r="303" spans="1:8">
      <c r="A303">
        <f t="shared" si="10"/>
        <v>17</v>
      </c>
      <c r="B303">
        <f t="shared" si="11"/>
        <v>8</v>
      </c>
      <c r="C303" t="str">
        <f>INDEX('time-series'!$A$2:$AD$50,'Export-TSbyCOL'!B303,1)</f>
        <v>E31</v>
      </c>
      <c r="D303" t="str">
        <f>INDEX('time-series'!$A$2:$AD$50,'Export-TSbyCOL'!B303,2)</f>
        <v>E16</v>
      </c>
      <c r="E303">
        <f>INDEX('time-series'!$A$2:$AD$50,'Export-TSbyCOL'!B303,3)</f>
        <v>671631.59</v>
      </c>
      <c r="F303">
        <f>INDEX('time-series'!$A$2:$AD$50,'Export-TSbyCOL'!B303,4)</f>
        <v>1512362.07</v>
      </c>
      <c r="G303" s="73">
        <f>INDEX('time-series'!$M$1:$AD$1,'Export-TSbyCOL'!A303)</f>
        <v>40872</v>
      </c>
      <c r="H303">
        <f>INDEX('time-series'!$A$2:$AD$50,'Export-TSbyCOL'!B303,A303+12)</f>
        <v>-0.4</v>
      </c>
    </row>
    <row r="304" spans="1:8">
      <c r="A304">
        <f t="shared" si="10"/>
        <v>17</v>
      </c>
      <c r="B304">
        <f t="shared" si="11"/>
        <v>9</v>
      </c>
      <c r="C304" t="str">
        <f>INDEX('time-series'!$A$2:$AD$50,'Export-TSbyCOL'!B304,1)</f>
        <v>E49</v>
      </c>
      <c r="D304" t="str">
        <f>INDEX('time-series'!$A$2:$AD$50,'Export-TSbyCOL'!B304,2)</f>
        <v>E17</v>
      </c>
      <c r="E304">
        <f>INDEX('time-series'!$A$2:$AD$50,'Export-TSbyCOL'!B304,3)</f>
        <v>698225.4</v>
      </c>
      <c r="F304">
        <f>INDEX('time-series'!$A$2:$AD$50,'Export-TSbyCOL'!B304,4)</f>
        <v>1516340.66</v>
      </c>
      <c r="G304" s="73">
        <f>INDEX('time-series'!$M$1:$AD$1,'Export-TSbyCOL'!A304)</f>
        <v>40872</v>
      </c>
      <c r="H304">
        <f>INDEX('time-series'!$A$2:$AD$50,'Export-TSbyCOL'!B304,A304+12)</f>
        <v>0.45</v>
      </c>
    </row>
    <row r="305" spans="1:8">
      <c r="A305">
        <f t="shared" si="10"/>
        <v>17</v>
      </c>
      <c r="B305">
        <f t="shared" si="11"/>
        <v>10</v>
      </c>
      <c r="C305" t="str">
        <f>INDEX('time-series'!$A$2:$AD$50,'Export-TSbyCOL'!B305,1)</f>
        <v>E50</v>
      </c>
      <c r="D305" t="str">
        <f>INDEX('time-series'!$A$2:$AD$50,'Export-TSbyCOL'!B305,2)</f>
        <v>E18</v>
      </c>
      <c r="E305">
        <f>INDEX('time-series'!$A$2:$AD$50,'Export-TSbyCOL'!B305,3)</f>
        <v>679899.14</v>
      </c>
      <c r="F305">
        <f>INDEX('time-series'!$A$2:$AD$50,'Export-TSbyCOL'!B305,4)</f>
        <v>1512404.09</v>
      </c>
      <c r="G305" s="73">
        <f>INDEX('time-series'!$M$1:$AD$1,'Export-TSbyCOL'!A305)</f>
        <v>40872</v>
      </c>
      <c r="H305">
        <f>INDEX('time-series'!$A$2:$AD$50,'Export-TSbyCOL'!B305,A305+12)</f>
        <v>0.1</v>
      </c>
    </row>
    <row r="306" spans="1:8">
      <c r="A306">
        <f t="shared" si="10"/>
        <v>17</v>
      </c>
      <c r="B306">
        <f t="shared" si="11"/>
        <v>11</v>
      </c>
      <c r="C306" t="str">
        <f>INDEX('time-series'!$A$2:$AD$50,'Export-TSbyCOL'!B306,1)</f>
        <v>E48</v>
      </c>
      <c r="D306" t="str">
        <f>INDEX('time-series'!$A$2:$AD$50,'Export-TSbyCOL'!B306,2)</f>
        <v>E19</v>
      </c>
      <c r="E306">
        <f>INDEX('time-series'!$A$2:$AD$50,'Export-TSbyCOL'!B306,3)</f>
        <v>693835.41</v>
      </c>
      <c r="F306">
        <f>INDEX('time-series'!$A$2:$AD$50,'Export-TSbyCOL'!B306,4)</f>
        <v>1518189.15</v>
      </c>
      <c r="G306" s="73">
        <f>INDEX('time-series'!$M$1:$AD$1,'Export-TSbyCOL'!A306)</f>
        <v>40872</v>
      </c>
      <c r="H306">
        <f>INDEX('time-series'!$A$2:$AD$50,'Export-TSbyCOL'!B306,A306+12)</f>
        <v>0.53</v>
      </c>
    </row>
    <row r="307" spans="1:8">
      <c r="A307">
        <f t="shared" si="10"/>
        <v>17</v>
      </c>
      <c r="B307">
        <f t="shared" si="11"/>
        <v>12</v>
      </c>
      <c r="C307" t="str">
        <f>INDEX('time-series'!$A$2:$AD$50,'Export-TSbyCOL'!B307,1)</f>
        <v>E11</v>
      </c>
      <c r="D307" t="str">
        <f>INDEX('time-series'!$A$2:$AD$50,'Export-TSbyCOL'!B307,2)</f>
        <v>E2</v>
      </c>
      <c r="E307">
        <f>INDEX('time-series'!$A$2:$AD$50,'Export-TSbyCOL'!B307,3)</f>
        <v>684210.94</v>
      </c>
      <c r="F307">
        <f>INDEX('time-series'!$A$2:$AD$50,'Export-TSbyCOL'!B307,4)</f>
        <v>1525903.94</v>
      </c>
      <c r="G307" s="73">
        <f>INDEX('time-series'!$M$1:$AD$1,'Export-TSbyCOL'!A307)</f>
        <v>40872</v>
      </c>
      <c r="H307">
        <f>INDEX('time-series'!$A$2:$AD$50,'Export-TSbyCOL'!B307,A307+12)</f>
        <v>0.78</v>
      </c>
    </row>
    <row r="308" spans="1:8">
      <c r="A308">
        <f t="shared" si="10"/>
        <v>17</v>
      </c>
      <c r="B308">
        <f t="shared" si="11"/>
        <v>13</v>
      </c>
      <c r="C308" t="str">
        <f>INDEX('time-series'!$A$2:$AD$50,'Export-TSbyCOL'!B308,1)</f>
        <v>E47</v>
      </c>
      <c r="D308" t="str">
        <f>INDEX('time-series'!$A$2:$AD$50,'Export-TSbyCOL'!B308,2)</f>
        <v>E20</v>
      </c>
      <c r="E308">
        <f>INDEX('time-series'!$A$2:$AD$50,'Export-TSbyCOL'!B308,3)</f>
        <v>698683.41</v>
      </c>
      <c r="F308">
        <f>INDEX('time-series'!$A$2:$AD$50,'Export-TSbyCOL'!B308,4)</f>
        <v>1526216.17</v>
      </c>
      <c r="G308" s="73">
        <f>INDEX('time-series'!$M$1:$AD$1,'Export-TSbyCOL'!A308)</f>
        <v>40872</v>
      </c>
      <c r="H308">
        <f>INDEX('time-series'!$A$2:$AD$50,'Export-TSbyCOL'!B308,A308+12)</f>
        <v>1.07</v>
      </c>
    </row>
    <row r="309" spans="1:8">
      <c r="A309">
        <f t="shared" si="10"/>
        <v>17</v>
      </c>
      <c r="B309">
        <f t="shared" si="11"/>
        <v>14</v>
      </c>
      <c r="C309" t="str">
        <f>INDEX('time-series'!$A$2:$AD$50,'Export-TSbyCOL'!B309,1)</f>
        <v>E07</v>
      </c>
      <c r="D309" t="str">
        <f>INDEX('time-series'!$A$2:$AD$50,'Export-TSbyCOL'!B309,2)</f>
        <v>E3</v>
      </c>
      <c r="E309">
        <f>INDEX('time-series'!$A$2:$AD$50,'Export-TSbyCOL'!B309,3)</f>
        <v>689424.91</v>
      </c>
      <c r="F309">
        <f>INDEX('time-series'!$A$2:$AD$50,'Export-TSbyCOL'!B309,4)</f>
        <v>1528913.37</v>
      </c>
      <c r="G309" s="73">
        <f>INDEX('time-series'!$M$1:$AD$1,'Export-TSbyCOL'!A309)</f>
        <v>40872</v>
      </c>
      <c r="H309">
        <f>INDEX('time-series'!$A$2:$AD$50,'Export-TSbyCOL'!B309,A309+12)</f>
        <v>1.35</v>
      </c>
    </row>
    <row r="310" spans="1:8">
      <c r="A310">
        <f t="shared" si="10"/>
        <v>17</v>
      </c>
      <c r="B310">
        <f t="shared" si="11"/>
        <v>15</v>
      </c>
      <c r="C310" t="str">
        <f>INDEX('time-series'!$A$2:$AD$50,'Export-TSbyCOL'!B310,1)</f>
        <v>E34</v>
      </c>
      <c r="D310" t="str">
        <f>INDEX('time-series'!$A$2:$AD$50,'Export-TSbyCOL'!B310,2)</f>
        <v>E4</v>
      </c>
      <c r="E310">
        <f>INDEX('time-series'!$A$2:$AD$50,'Export-TSbyCOL'!B310,3)</f>
        <v>701405.22</v>
      </c>
      <c r="F310">
        <f>INDEX('time-series'!$A$2:$AD$50,'Export-TSbyCOL'!B310,4)</f>
        <v>1533302.92</v>
      </c>
      <c r="G310" s="73">
        <f>INDEX('time-series'!$M$1:$AD$1,'Export-TSbyCOL'!A310)</f>
        <v>40872</v>
      </c>
      <c r="H310">
        <f>INDEX('time-series'!$A$2:$AD$50,'Export-TSbyCOL'!B310,A310+12)</f>
        <v>1.63</v>
      </c>
    </row>
    <row r="311" spans="1:8">
      <c r="A311">
        <f t="shared" ref="A311:A374" si="12">IF(C310="W22",A310+1,A310)</f>
        <v>17</v>
      </c>
      <c r="B311">
        <f t="shared" ref="B311:B374" si="13">IF(C310="W22",1,B310+1)</f>
        <v>16</v>
      </c>
      <c r="C311" t="str">
        <f>INDEX('time-series'!$A$2:$AD$50,'Export-TSbyCOL'!B311,1)</f>
        <v>E43</v>
      </c>
      <c r="D311" t="str">
        <f>INDEX('time-series'!$A$2:$AD$50,'Export-TSbyCOL'!B311,2)</f>
        <v>E5</v>
      </c>
      <c r="E311">
        <f>INDEX('time-series'!$A$2:$AD$50,'Export-TSbyCOL'!B311,3)</f>
        <v>701545.95</v>
      </c>
      <c r="F311">
        <f>INDEX('time-series'!$A$2:$AD$50,'Export-TSbyCOL'!B311,4)</f>
        <v>1534750.77</v>
      </c>
      <c r="G311" s="73">
        <f>INDEX('time-series'!$M$1:$AD$1,'Export-TSbyCOL'!A311)</f>
        <v>40872</v>
      </c>
      <c r="H311">
        <f>INDEX('time-series'!$A$2:$AD$50,'Export-TSbyCOL'!B311,A311+12)</f>
        <v>1.36</v>
      </c>
    </row>
    <row r="312" spans="1:8">
      <c r="A312">
        <f t="shared" si="12"/>
        <v>17</v>
      </c>
      <c r="B312">
        <f t="shared" si="13"/>
        <v>17</v>
      </c>
      <c r="C312" t="str">
        <f>INDEX('time-series'!$A$2:$AD$50,'Export-TSbyCOL'!B312,1)</f>
        <v>E21</v>
      </c>
      <c r="D312" t="str">
        <f>INDEX('time-series'!$A$2:$AD$50,'Export-TSbyCOL'!B312,2)</f>
        <v>E6</v>
      </c>
      <c r="E312">
        <f>INDEX('time-series'!$A$2:$AD$50,'Export-TSbyCOL'!B312,3)</f>
        <v>689389.69</v>
      </c>
      <c r="F312">
        <f>INDEX('time-series'!$A$2:$AD$50,'Export-TSbyCOL'!B312,4)</f>
        <v>1517970.64</v>
      </c>
      <c r="G312" s="73">
        <f>INDEX('time-series'!$M$1:$AD$1,'Export-TSbyCOL'!A312)</f>
        <v>40872</v>
      </c>
      <c r="H312">
        <f>INDEX('time-series'!$A$2:$AD$50,'Export-TSbyCOL'!B312,A312+12)</f>
        <v>0.53</v>
      </c>
    </row>
    <row r="313" spans="1:8">
      <c r="A313">
        <f t="shared" si="12"/>
        <v>17</v>
      </c>
      <c r="B313">
        <f t="shared" si="13"/>
        <v>18</v>
      </c>
      <c r="C313" t="str">
        <f>INDEX('time-series'!$A$2:$AD$50,'Export-TSbyCOL'!B313,1)</f>
        <v>E32</v>
      </c>
      <c r="D313" t="str">
        <f>INDEX('time-series'!$A$2:$AD$50,'Export-TSbyCOL'!B313,2)</f>
        <v>E7</v>
      </c>
      <c r="E313">
        <f>INDEX('time-series'!$A$2:$AD$50,'Export-TSbyCOL'!B313,3)</f>
        <v>677602.26</v>
      </c>
      <c r="F313">
        <f>INDEX('time-series'!$A$2:$AD$50,'Export-TSbyCOL'!B313,4)</f>
        <v>1510896.73</v>
      </c>
      <c r="G313" s="73">
        <f>INDEX('time-series'!$M$1:$AD$1,'Export-TSbyCOL'!A313)</f>
        <v>40872</v>
      </c>
      <c r="H313">
        <f>INDEX('time-series'!$A$2:$AD$50,'Export-TSbyCOL'!B313,A313+12)</f>
        <v>-1.3</v>
      </c>
    </row>
    <row r="314" spans="1:8">
      <c r="A314">
        <f t="shared" si="12"/>
        <v>17</v>
      </c>
      <c r="B314">
        <f t="shared" si="13"/>
        <v>19</v>
      </c>
      <c r="C314" t="str">
        <f>INDEX('time-series'!$A$2:$AD$50,'Export-TSbyCOL'!B314,1)</f>
        <v>E45</v>
      </c>
      <c r="D314" t="str">
        <f>INDEX('time-series'!$A$2:$AD$50,'Export-TSbyCOL'!B314,2)</f>
        <v>E8</v>
      </c>
      <c r="E314">
        <f>INDEX('time-series'!$A$2:$AD$50,'Export-TSbyCOL'!B314,3)</f>
        <v>710349.09</v>
      </c>
      <c r="F314">
        <f>INDEX('time-series'!$A$2:$AD$50,'Export-TSbyCOL'!B314,4)</f>
        <v>1527944.08</v>
      </c>
      <c r="G314" s="73">
        <f>INDEX('time-series'!$M$1:$AD$1,'Export-TSbyCOL'!A314)</f>
        <v>40872</v>
      </c>
      <c r="H314">
        <f>INDEX('time-series'!$A$2:$AD$50,'Export-TSbyCOL'!B314,A314+12)</f>
        <v>1.23</v>
      </c>
    </row>
    <row r="315" spans="1:8">
      <c r="A315">
        <f t="shared" si="12"/>
        <v>17</v>
      </c>
      <c r="B315">
        <f t="shared" si="13"/>
        <v>20</v>
      </c>
      <c r="C315" t="str">
        <f>INDEX('time-series'!$A$2:$AD$50,'Export-TSbyCOL'!B315,1)</f>
        <v>E06</v>
      </c>
      <c r="D315" t="str">
        <f>INDEX('time-series'!$A$2:$AD$50,'Export-TSbyCOL'!B315,2)</f>
        <v>E9</v>
      </c>
      <c r="E315">
        <f>INDEX('time-series'!$A$2:$AD$50,'Export-TSbyCOL'!B315,3)</f>
        <v>680365.4</v>
      </c>
      <c r="F315">
        <f>INDEX('time-series'!$A$2:$AD$50,'Export-TSbyCOL'!B315,4)</f>
        <v>1530572.79</v>
      </c>
      <c r="G315" s="73">
        <f>INDEX('time-series'!$M$1:$AD$1,'Export-TSbyCOL'!A315)</f>
        <v>40872</v>
      </c>
      <c r="H315">
        <f>INDEX('time-series'!$A$2:$AD$50,'Export-TSbyCOL'!B315,A315+12)</f>
        <v>1.48</v>
      </c>
    </row>
    <row r="316" spans="1:8">
      <c r="A316">
        <f t="shared" si="12"/>
        <v>17</v>
      </c>
      <c r="B316">
        <f t="shared" si="13"/>
        <v>21</v>
      </c>
      <c r="C316" t="str">
        <f>INDEX('time-series'!$A$2:$AD$50,'Export-TSbyCOL'!B316,1)</f>
        <v>E04</v>
      </c>
      <c r="D316" t="str">
        <f>INDEX('time-series'!$A$2:$AD$50,'Export-TSbyCOL'!B316,2)</f>
        <v>N1</v>
      </c>
      <c r="E316">
        <f>INDEX('time-series'!$A$2:$AD$50,'Export-TSbyCOL'!B316,3)</f>
        <v>672126.01</v>
      </c>
      <c r="F316">
        <f>INDEX('time-series'!$A$2:$AD$50,'Export-TSbyCOL'!B316,4)</f>
        <v>1532403.78</v>
      </c>
      <c r="G316" s="73">
        <f>INDEX('time-series'!$M$1:$AD$1,'Export-TSbyCOL'!A316)</f>
        <v>40872</v>
      </c>
      <c r="H316">
        <f>INDEX('time-series'!$A$2:$AD$50,'Export-TSbyCOL'!B316,A316+12)</f>
        <v>1.17</v>
      </c>
    </row>
    <row r="317" spans="1:8">
      <c r="A317">
        <f t="shared" si="12"/>
        <v>17</v>
      </c>
      <c r="B317">
        <f t="shared" si="13"/>
        <v>22</v>
      </c>
      <c r="C317" t="str">
        <f>INDEX('time-series'!$A$2:$AD$50,'Export-TSbyCOL'!B317,1)</f>
        <v>E10</v>
      </c>
      <c r="D317" t="str">
        <f>INDEX('time-series'!$A$2:$AD$50,'Export-TSbyCOL'!B317,2)</f>
        <v>N2</v>
      </c>
      <c r="E317">
        <f>INDEX('time-series'!$A$2:$AD$50,'Export-TSbyCOL'!B317,3)</f>
        <v>664664.92000000004</v>
      </c>
      <c r="F317">
        <f>INDEX('time-series'!$A$2:$AD$50,'Export-TSbyCOL'!B317,4)</f>
        <v>1525827.63</v>
      </c>
      <c r="G317" s="73">
        <f>INDEX('time-series'!$M$1:$AD$1,'Export-TSbyCOL'!A317)</f>
        <v>40872</v>
      </c>
      <c r="H317">
        <f>INDEX('time-series'!$A$2:$AD$50,'Export-TSbyCOL'!B317,A317+12)</f>
        <v>-0.6</v>
      </c>
    </row>
    <row r="318" spans="1:8">
      <c r="A318">
        <f t="shared" si="12"/>
        <v>17</v>
      </c>
      <c r="B318">
        <f t="shared" si="13"/>
        <v>23</v>
      </c>
      <c r="C318" t="str">
        <f>INDEX('time-series'!$A$2:$AD$50,'Export-TSbyCOL'!B318,1)</f>
        <v>E12</v>
      </c>
      <c r="D318" t="str">
        <f>INDEX('time-series'!$A$2:$AD$50,'Export-TSbyCOL'!B318,2)</f>
        <v>N3</v>
      </c>
      <c r="E318">
        <f>INDEX('time-series'!$A$2:$AD$50,'Export-TSbyCOL'!B318,3)</f>
        <v>672288.21</v>
      </c>
      <c r="F318">
        <f>INDEX('time-series'!$A$2:$AD$50,'Export-TSbyCOL'!B318,4)</f>
        <v>1525612.35</v>
      </c>
      <c r="G318" s="73">
        <f>INDEX('time-series'!$M$1:$AD$1,'Export-TSbyCOL'!A318)</f>
        <v>40872</v>
      </c>
      <c r="H318">
        <f>INDEX('time-series'!$A$2:$AD$50,'Export-TSbyCOL'!B318,A318+12)</f>
        <v>0.3</v>
      </c>
    </row>
    <row r="319" spans="1:8">
      <c r="A319">
        <f t="shared" si="12"/>
        <v>17</v>
      </c>
      <c r="B319">
        <f t="shared" si="13"/>
        <v>24</v>
      </c>
      <c r="C319" t="str">
        <f>INDEX('time-series'!$A$2:$AD$50,'Export-TSbyCOL'!B319,1)</f>
        <v>E13</v>
      </c>
      <c r="D319" t="str">
        <f>INDEX('time-series'!$A$2:$AD$50,'Export-TSbyCOL'!B319,2)</f>
        <v>N4</v>
      </c>
      <c r="E319">
        <f>INDEX('time-series'!$A$2:$AD$50,'Export-TSbyCOL'!B319,3)</f>
        <v>662410.17000000004</v>
      </c>
      <c r="F319">
        <f>INDEX('time-series'!$A$2:$AD$50,'Export-TSbyCOL'!B319,4)</f>
        <v>1522815.37</v>
      </c>
      <c r="G319" s="73">
        <f>INDEX('time-series'!$M$1:$AD$1,'Export-TSbyCOL'!A319)</f>
        <v>40872</v>
      </c>
      <c r="H319">
        <f>INDEX('time-series'!$A$2:$AD$50,'Export-TSbyCOL'!B319,A319+12)</f>
        <v>0</v>
      </c>
    </row>
    <row r="320" spans="1:8">
      <c r="A320">
        <f t="shared" si="12"/>
        <v>17</v>
      </c>
      <c r="B320">
        <f t="shared" si="13"/>
        <v>25</v>
      </c>
      <c r="C320" t="str">
        <f>INDEX('time-series'!$A$2:$AD$50,'Export-TSbyCOL'!B320,1)</f>
        <v>E14</v>
      </c>
      <c r="D320" t="str">
        <f>INDEX('time-series'!$A$2:$AD$50,'Export-TSbyCOL'!B320,2)</f>
        <v>N5</v>
      </c>
      <c r="E320">
        <f>INDEX('time-series'!$A$2:$AD$50,'Export-TSbyCOL'!B320,3)</f>
        <v>674800.27</v>
      </c>
      <c r="F320">
        <f>INDEX('time-series'!$A$2:$AD$50,'Export-TSbyCOL'!B320,4)</f>
        <v>1522996.68</v>
      </c>
      <c r="G320" s="73">
        <f>INDEX('time-series'!$M$1:$AD$1,'Export-TSbyCOL'!A320)</f>
        <v>40872</v>
      </c>
      <c r="H320">
        <f>INDEX('time-series'!$A$2:$AD$50,'Export-TSbyCOL'!B320,A320+12)</f>
        <v>-0.12</v>
      </c>
    </row>
    <row r="321" spans="1:8">
      <c r="A321">
        <f t="shared" si="12"/>
        <v>17</v>
      </c>
      <c r="B321">
        <f t="shared" si="13"/>
        <v>26</v>
      </c>
      <c r="C321" t="str">
        <f>INDEX('time-series'!$A$2:$AD$50,'Export-TSbyCOL'!B321,1)</f>
        <v>E17</v>
      </c>
      <c r="D321" t="str">
        <f>INDEX('time-series'!$A$2:$AD$50,'Export-TSbyCOL'!B321,2)</f>
        <v>N6</v>
      </c>
      <c r="E321">
        <f>INDEX('time-series'!$A$2:$AD$50,'Export-TSbyCOL'!B321,3)</f>
        <v>677946.73</v>
      </c>
      <c r="F321">
        <f>INDEX('time-series'!$A$2:$AD$50,'Export-TSbyCOL'!B321,4)</f>
        <v>1522282.46</v>
      </c>
      <c r="G321" s="73">
        <f>INDEX('time-series'!$M$1:$AD$1,'Export-TSbyCOL'!A321)</f>
        <v>40872</v>
      </c>
      <c r="H321">
        <f>INDEX('time-series'!$A$2:$AD$50,'Export-TSbyCOL'!B321,A321+12)</f>
        <v>0.19</v>
      </c>
    </row>
    <row r="322" spans="1:8">
      <c r="A322">
        <f t="shared" si="12"/>
        <v>17</v>
      </c>
      <c r="B322">
        <f t="shared" si="13"/>
        <v>27</v>
      </c>
      <c r="C322" t="str">
        <f>INDEX('time-series'!$A$2:$AD$50,'Export-TSbyCOL'!B322,1)</f>
        <v>E16</v>
      </c>
      <c r="D322" t="str">
        <f>INDEX('time-series'!$A$2:$AD$50,'Export-TSbyCOL'!B322,2)</f>
        <v>N7</v>
      </c>
      <c r="E322">
        <f>INDEX('time-series'!$A$2:$AD$50,'Export-TSbyCOL'!B322,3)</f>
        <v>666453.48</v>
      </c>
      <c r="F322">
        <f>INDEX('time-series'!$A$2:$AD$50,'Export-TSbyCOL'!B322,4)</f>
        <v>1522470.33</v>
      </c>
      <c r="G322" s="73">
        <f>INDEX('time-series'!$M$1:$AD$1,'Export-TSbyCOL'!A322)</f>
        <v>40872</v>
      </c>
      <c r="H322">
        <f>INDEX('time-series'!$A$2:$AD$50,'Export-TSbyCOL'!B322,A322+12)</f>
        <v>0.19</v>
      </c>
    </row>
    <row r="323" spans="1:8">
      <c r="A323">
        <f t="shared" si="12"/>
        <v>17</v>
      </c>
      <c r="B323">
        <f t="shared" si="13"/>
        <v>28</v>
      </c>
      <c r="C323" t="str">
        <f>INDEX('time-series'!$A$2:$AD$50,'Export-TSbyCOL'!B323,1)</f>
        <v>E01</v>
      </c>
      <c r="D323" t="str">
        <f>INDEX('time-series'!$A$2:$AD$50,'Export-TSbyCOL'!B323,2)</f>
        <v>N8</v>
      </c>
      <c r="E323">
        <f>INDEX('time-series'!$A$2:$AD$50,'Export-TSbyCOL'!B323,3)</f>
        <v>677309.03</v>
      </c>
      <c r="F323">
        <f>INDEX('time-series'!$A$2:$AD$50,'Export-TSbyCOL'!B323,4)</f>
        <v>1539830.33</v>
      </c>
      <c r="G323" s="73">
        <f>INDEX('time-series'!$M$1:$AD$1,'Export-TSbyCOL'!A323)</f>
        <v>40872</v>
      </c>
      <c r="H323" t="str">
        <f>INDEX('time-series'!$A$2:$AD$50,'Export-TSbyCOL'!B323,A323+12)</f>
        <v>trend gamling</v>
      </c>
    </row>
    <row r="324" spans="1:8">
      <c r="A324">
        <f t="shared" si="12"/>
        <v>17</v>
      </c>
      <c r="B324">
        <f t="shared" si="13"/>
        <v>29</v>
      </c>
      <c r="C324" t="str">
        <f>INDEX('time-series'!$A$2:$AD$50,'Export-TSbyCOL'!B324,1)</f>
        <v>E02</v>
      </c>
      <c r="D324" t="str">
        <f>INDEX('time-series'!$A$2:$AD$50,'Export-TSbyCOL'!B324,2)</f>
        <v>N9</v>
      </c>
      <c r="E324">
        <f>INDEX('time-series'!$A$2:$AD$50,'Export-TSbyCOL'!B324,3)</f>
        <v>683439.45</v>
      </c>
      <c r="F324">
        <f>INDEX('time-series'!$A$2:$AD$50,'Export-TSbyCOL'!B324,4)</f>
        <v>1539868.39</v>
      </c>
      <c r="G324" s="73">
        <f>INDEX('time-series'!$M$1:$AD$1,'Export-TSbyCOL'!A324)</f>
        <v>40872</v>
      </c>
      <c r="H324" t="str">
        <f>INDEX('time-series'!$A$2:$AD$50,'Export-TSbyCOL'!B324,A324+12)</f>
        <v>trend gamling</v>
      </c>
    </row>
    <row r="325" spans="1:8">
      <c r="A325">
        <f t="shared" si="12"/>
        <v>17</v>
      </c>
      <c r="B325">
        <f t="shared" si="13"/>
        <v>30</v>
      </c>
      <c r="C325" t="str">
        <f>INDEX('time-series'!$A$2:$AD$50,'Export-TSbyCOL'!B325,1)</f>
        <v>W13</v>
      </c>
      <c r="D325" t="str">
        <f>INDEX('time-series'!$A$2:$AD$50,'Export-TSbyCOL'!B325,2)</f>
        <v>W10</v>
      </c>
      <c r="E325">
        <f>INDEX('time-series'!$A$2:$AD$50,'Export-TSbyCOL'!B325,3)</f>
        <v>658290.71</v>
      </c>
      <c r="F325">
        <f>INDEX('time-series'!$A$2:$AD$50,'Export-TSbyCOL'!B325,4)</f>
        <v>1514826.56</v>
      </c>
      <c r="G325" s="73">
        <f>INDEX('time-series'!$M$1:$AD$1,'Export-TSbyCOL'!A325)</f>
        <v>40872</v>
      </c>
      <c r="H325">
        <f>INDEX('time-series'!$A$2:$AD$50,'Export-TSbyCOL'!B325,A325+12)</f>
        <v>0.2</v>
      </c>
    </row>
    <row r="326" spans="1:8">
      <c r="A326">
        <f t="shared" si="12"/>
        <v>17</v>
      </c>
      <c r="B326">
        <f t="shared" si="13"/>
        <v>31</v>
      </c>
      <c r="C326" t="str">
        <f>INDEX('time-series'!$A$2:$AD$50,'Export-TSbyCOL'!B326,1)</f>
        <v>W06</v>
      </c>
      <c r="D326" t="str">
        <f>INDEX('time-series'!$A$2:$AD$50,'Export-TSbyCOL'!B326,2)</f>
        <v>W11</v>
      </c>
      <c r="E326">
        <f>INDEX('time-series'!$A$2:$AD$50,'Export-TSbyCOL'!B326,3)</f>
        <v>656325.47</v>
      </c>
      <c r="F326">
        <f>INDEX('time-series'!$A$2:$AD$50,'Export-TSbyCOL'!B326,4)</f>
        <v>1511584.18</v>
      </c>
      <c r="G326" s="73">
        <f>INDEX('time-series'!$M$1:$AD$1,'Export-TSbyCOL'!A326)</f>
        <v>40872</v>
      </c>
      <c r="H326">
        <f>INDEX('time-series'!$A$2:$AD$50,'Export-TSbyCOL'!B326,A326+12)</f>
        <v>0.38</v>
      </c>
    </row>
    <row r="327" spans="1:8">
      <c r="A327">
        <f t="shared" si="12"/>
        <v>17</v>
      </c>
      <c r="B327">
        <f t="shared" si="13"/>
        <v>32</v>
      </c>
      <c r="C327" t="str">
        <f>INDEX('time-series'!$A$2:$AD$50,'Export-TSbyCOL'!B327,1)</f>
        <v>W10</v>
      </c>
      <c r="D327" t="str">
        <f>INDEX('time-series'!$A$2:$AD$50,'Export-TSbyCOL'!B327,2)</f>
        <v>W12</v>
      </c>
      <c r="E327">
        <f>INDEX('time-series'!$A$2:$AD$50,'Export-TSbyCOL'!B327,3)</f>
        <v>658182.55000000005</v>
      </c>
      <c r="F327">
        <f>INDEX('time-series'!$A$2:$AD$50,'Export-TSbyCOL'!B327,4)</f>
        <v>1523587.6</v>
      </c>
      <c r="G327" s="73">
        <f>INDEX('time-series'!$M$1:$AD$1,'Export-TSbyCOL'!A327)</f>
        <v>40872</v>
      </c>
      <c r="H327">
        <f>INDEX('time-series'!$A$2:$AD$50,'Export-TSbyCOL'!B327,A327+12)</f>
        <v>0.37</v>
      </c>
    </row>
    <row r="328" spans="1:8">
      <c r="A328">
        <f t="shared" si="12"/>
        <v>17</v>
      </c>
      <c r="B328">
        <f t="shared" si="13"/>
        <v>33</v>
      </c>
      <c r="C328" t="str">
        <f>INDEX('time-series'!$A$2:$AD$50,'Export-TSbyCOL'!B328,1)</f>
        <v>W03</v>
      </c>
      <c r="D328" t="str">
        <f>INDEX('time-series'!$A$2:$AD$50,'Export-TSbyCOL'!B328,2)</f>
        <v>W13</v>
      </c>
      <c r="E328">
        <f>INDEX('time-series'!$A$2:$AD$50,'Export-TSbyCOL'!B328,3)</f>
        <v>653116.93000000005</v>
      </c>
      <c r="F328">
        <f>INDEX('time-series'!$A$2:$AD$50,'Export-TSbyCOL'!B328,4)</f>
        <v>1525716.98</v>
      </c>
      <c r="G328" s="73">
        <f>INDEX('time-series'!$M$1:$AD$1,'Export-TSbyCOL'!A328)</f>
        <v>40872</v>
      </c>
      <c r="H328">
        <f>INDEX('time-series'!$A$2:$AD$50,'Export-TSbyCOL'!B328,A328+12)</f>
        <v>0.95</v>
      </c>
    </row>
    <row r="329" spans="1:8">
      <c r="A329">
        <f t="shared" si="12"/>
        <v>17</v>
      </c>
      <c r="B329">
        <f t="shared" si="13"/>
        <v>34</v>
      </c>
      <c r="C329" t="str">
        <f>INDEX('time-series'!$A$2:$AD$50,'Export-TSbyCOL'!B329,1)</f>
        <v>W02</v>
      </c>
      <c r="D329" t="str">
        <f>INDEX('time-series'!$A$2:$AD$50,'Export-TSbyCOL'!B329,2)</f>
        <v>W14inside</v>
      </c>
      <c r="E329">
        <f>INDEX('time-series'!$A$2:$AD$50,'Export-TSbyCOL'!B329,3)</f>
        <v>652851.73</v>
      </c>
      <c r="F329">
        <f>INDEX('time-series'!$A$2:$AD$50,'Export-TSbyCOL'!B329,4)</f>
        <v>1529549.37</v>
      </c>
      <c r="G329" s="73">
        <f>INDEX('time-series'!$M$1:$AD$1,'Export-TSbyCOL'!A329)</f>
        <v>40872</v>
      </c>
      <c r="H329">
        <f>INDEX('time-series'!$A$2:$AD$50,'Export-TSbyCOL'!B329,A329+12)</f>
        <v>1.63</v>
      </c>
    </row>
    <row r="330" spans="1:8">
      <c r="A330">
        <f t="shared" si="12"/>
        <v>17</v>
      </c>
      <c r="B330">
        <f t="shared" si="13"/>
        <v>35</v>
      </c>
      <c r="C330" t="str">
        <f>INDEX('time-series'!$A$2:$AD$50,'Export-TSbyCOL'!B330,1)</f>
        <v>W02</v>
      </c>
      <c r="D330" t="str">
        <f>INDEX('time-series'!$A$2:$AD$50,'Export-TSbyCOL'!B330,2)</f>
        <v>W14outside</v>
      </c>
      <c r="E330">
        <f>INDEX('time-series'!$A$2:$AD$50,'Export-TSbyCOL'!B330,3)</f>
        <v>661921.71</v>
      </c>
      <c r="F330">
        <f>INDEX('time-series'!$A$2:$AD$50,'Export-TSbyCOL'!B330,4)</f>
        <v>1515985.15</v>
      </c>
      <c r="G330" s="73">
        <f>INDEX('time-series'!$M$1:$AD$1,'Export-TSbyCOL'!A330)</f>
        <v>40872</v>
      </c>
      <c r="H330">
        <f>INDEX('time-series'!$A$2:$AD$50,'Export-TSbyCOL'!B330,A330+12)</f>
        <v>2.2799999999999998</v>
      </c>
    </row>
    <row r="331" spans="1:8">
      <c r="A331">
        <f t="shared" si="12"/>
        <v>17</v>
      </c>
      <c r="B331">
        <f t="shared" si="13"/>
        <v>36</v>
      </c>
      <c r="C331" t="str">
        <f>INDEX('time-series'!$A$2:$AD$50,'Export-TSbyCOL'!B331,1)</f>
        <v>W09</v>
      </c>
      <c r="D331" t="str">
        <f>INDEX('time-series'!$A$2:$AD$50,'Export-TSbyCOL'!B331,2)</f>
        <v>W15</v>
      </c>
      <c r="E331">
        <f>INDEX('time-series'!$A$2:$AD$50,'Export-TSbyCOL'!B331,3)</f>
        <v>664465.79</v>
      </c>
      <c r="F331">
        <f>INDEX('time-series'!$A$2:$AD$50,'Export-TSbyCOL'!B331,4)</f>
        <v>1512192.47</v>
      </c>
      <c r="G331" s="73">
        <f>INDEX('time-series'!$M$1:$AD$1,'Export-TSbyCOL'!A331)</f>
        <v>40872</v>
      </c>
      <c r="H331">
        <f>INDEX('time-series'!$A$2:$AD$50,'Export-TSbyCOL'!B331,A331+12)</f>
        <v>0.25</v>
      </c>
    </row>
    <row r="332" spans="1:8">
      <c r="A332">
        <f t="shared" si="12"/>
        <v>17</v>
      </c>
      <c r="B332">
        <f t="shared" si="13"/>
        <v>37</v>
      </c>
      <c r="C332" t="str">
        <f>INDEX('time-series'!$A$2:$AD$50,'Export-TSbyCOL'!B332,1)</f>
        <v>W14</v>
      </c>
      <c r="D332" t="str">
        <f>INDEX('time-series'!$A$2:$AD$50,'Export-TSbyCOL'!B332,2)</f>
        <v>W16</v>
      </c>
      <c r="E332">
        <f>INDEX('time-series'!$A$2:$AD$50,'Export-TSbyCOL'!B332,3)</f>
        <v>662091.31999999995</v>
      </c>
      <c r="F332">
        <f>INDEX('time-series'!$A$2:$AD$50,'Export-TSbyCOL'!B332,4)</f>
        <v>1508037.15</v>
      </c>
      <c r="G332" s="73">
        <f>INDEX('time-series'!$M$1:$AD$1,'Export-TSbyCOL'!A332)</f>
        <v>40872</v>
      </c>
      <c r="H332">
        <f>INDEX('time-series'!$A$2:$AD$50,'Export-TSbyCOL'!B332,A332+12)</f>
        <v>0.34</v>
      </c>
    </row>
    <row r="333" spans="1:8">
      <c r="A333">
        <f t="shared" si="12"/>
        <v>17</v>
      </c>
      <c r="B333">
        <f t="shared" si="13"/>
        <v>38</v>
      </c>
      <c r="C333" t="str">
        <f>INDEX('time-series'!$A$2:$AD$50,'Export-TSbyCOL'!B333,1)</f>
        <v>W15</v>
      </c>
      <c r="D333" t="str">
        <f>INDEX('time-series'!$A$2:$AD$50,'Export-TSbyCOL'!B333,2)</f>
        <v>W17</v>
      </c>
      <c r="E333">
        <f>INDEX('time-series'!$A$2:$AD$50,'Export-TSbyCOL'!B333,3)</f>
        <v>661235.26</v>
      </c>
      <c r="F333">
        <f>INDEX('time-series'!$A$2:$AD$50,'Export-TSbyCOL'!B333,4)</f>
        <v>1519672.28</v>
      </c>
      <c r="G333" s="73">
        <f>INDEX('time-series'!$M$1:$AD$1,'Export-TSbyCOL'!A333)</f>
        <v>40872</v>
      </c>
      <c r="H333">
        <f>INDEX('time-series'!$A$2:$AD$50,'Export-TSbyCOL'!B333,A333+12)</f>
        <v>0.48</v>
      </c>
    </row>
    <row r="334" spans="1:8">
      <c r="A334">
        <f t="shared" si="12"/>
        <v>17</v>
      </c>
      <c r="B334">
        <f t="shared" si="13"/>
        <v>39</v>
      </c>
      <c r="C334" t="str">
        <f>INDEX('time-series'!$A$2:$AD$50,'Export-TSbyCOL'!B334,1)</f>
        <v>W16</v>
      </c>
      <c r="D334" t="str">
        <f>INDEX('time-series'!$A$2:$AD$50,'Export-TSbyCOL'!B334,2)</f>
        <v>W18</v>
      </c>
      <c r="E334">
        <f>INDEX('time-series'!$A$2:$AD$50,'Export-TSbyCOL'!B334,3)</f>
        <v>652150.77</v>
      </c>
      <c r="F334">
        <f>INDEX('time-series'!$A$2:$AD$50,'Export-TSbyCOL'!B334,4)</f>
        <v>1504929.29</v>
      </c>
      <c r="G334" s="73">
        <f>INDEX('time-series'!$M$1:$AD$1,'Export-TSbyCOL'!A334)</f>
        <v>40872</v>
      </c>
      <c r="H334">
        <f>INDEX('time-series'!$A$2:$AD$50,'Export-TSbyCOL'!B334,A334+12)</f>
        <v>0</v>
      </c>
    </row>
    <row r="335" spans="1:8">
      <c r="A335">
        <f t="shared" si="12"/>
        <v>17</v>
      </c>
      <c r="B335">
        <f t="shared" si="13"/>
        <v>40</v>
      </c>
      <c r="C335" t="str">
        <f>INDEX('time-series'!$A$2:$AD$50,'Export-TSbyCOL'!B335,1)</f>
        <v>W01</v>
      </c>
      <c r="D335" t="str">
        <f>INDEX('time-series'!$A$2:$AD$50,'Export-TSbyCOL'!B335,2)</f>
        <v>W1inside</v>
      </c>
      <c r="E335">
        <f>INDEX('time-series'!$A$2:$AD$50,'Export-TSbyCOL'!B335,3)</f>
        <v>643560.93999999994</v>
      </c>
      <c r="F335">
        <f>INDEX('time-series'!$A$2:$AD$50,'Export-TSbyCOL'!B335,4)</f>
        <v>1525778.98</v>
      </c>
      <c r="G335" s="73">
        <f>INDEX('time-series'!$M$1:$AD$1,'Export-TSbyCOL'!A335)</f>
        <v>40872</v>
      </c>
      <c r="H335">
        <f>INDEX('time-series'!$A$2:$AD$50,'Export-TSbyCOL'!B335,A335+12)</f>
        <v>1.92</v>
      </c>
    </row>
    <row r="336" spans="1:8">
      <c r="A336">
        <f t="shared" si="12"/>
        <v>17</v>
      </c>
      <c r="B336">
        <f t="shared" si="13"/>
        <v>41</v>
      </c>
      <c r="C336" t="str">
        <f>INDEX('time-series'!$A$2:$AD$50,'Export-TSbyCOL'!B336,1)</f>
        <v>W01</v>
      </c>
      <c r="D336" t="str">
        <f>INDEX('time-series'!$A$2:$AD$50,'Export-TSbyCOL'!B336,2)</f>
        <v>W1outside</v>
      </c>
      <c r="E336">
        <f>INDEX('time-series'!$A$2:$AD$50,'Export-TSbyCOL'!B336,3)</f>
        <v>642351.31000000006</v>
      </c>
      <c r="F336">
        <f>INDEX('time-series'!$A$2:$AD$50,'Export-TSbyCOL'!B336,4)</f>
        <v>1529391.47</v>
      </c>
      <c r="G336" s="73">
        <f>INDEX('time-series'!$M$1:$AD$1,'Export-TSbyCOL'!A336)</f>
        <v>40872</v>
      </c>
      <c r="H336">
        <f>INDEX('time-series'!$A$2:$AD$50,'Export-TSbyCOL'!B336,A336+12)</f>
        <v>2.48</v>
      </c>
    </row>
    <row r="337" spans="1:8">
      <c r="A337">
        <f t="shared" si="12"/>
        <v>17</v>
      </c>
      <c r="B337">
        <f t="shared" si="13"/>
        <v>42</v>
      </c>
      <c r="C337" t="str">
        <f>INDEX('time-series'!$A$2:$AD$50,'Export-TSbyCOL'!B337,1)</f>
        <v>W23</v>
      </c>
      <c r="D337" t="str">
        <f>INDEX('time-series'!$A$2:$AD$50,'Export-TSbyCOL'!B337,2)</f>
        <v>W2</v>
      </c>
      <c r="E337">
        <f>INDEX('time-series'!$A$2:$AD$50,'Export-TSbyCOL'!B337,3)</f>
        <v>645833.16</v>
      </c>
      <c r="F337">
        <f>INDEX('time-series'!$A$2:$AD$50,'Export-TSbyCOL'!B337,4)</f>
        <v>1520599.99</v>
      </c>
      <c r="G337" s="73">
        <f>INDEX('time-series'!$M$1:$AD$1,'Export-TSbyCOL'!A337)</f>
        <v>40872</v>
      </c>
      <c r="H337">
        <f>INDEX('time-series'!$A$2:$AD$50,'Export-TSbyCOL'!B337,A337+12)</f>
        <v>0</v>
      </c>
    </row>
    <row r="338" spans="1:8">
      <c r="A338">
        <f t="shared" si="12"/>
        <v>17</v>
      </c>
      <c r="B338">
        <f t="shared" si="13"/>
        <v>43</v>
      </c>
      <c r="C338" t="str">
        <f>INDEX('time-series'!$A$2:$AD$50,'Export-TSbyCOL'!B338,1)</f>
        <v>W08</v>
      </c>
      <c r="D338" t="str">
        <f>INDEX('time-series'!$A$2:$AD$50,'Export-TSbyCOL'!B338,2)</f>
        <v>W3</v>
      </c>
      <c r="E338">
        <f>INDEX('time-series'!$A$2:$AD$50,'Export-TSbyCOL'!B338,3)</f>
        <v>653973.03</v>
      </c>
      <c r="F338">
        <f>INDEX('time-series'!$A$2:$AD$50,'Export-TSbyCOL'!B338,4)</f>
        <v>1515642.52</v>
      </c>
      <c r="G338" s="73">
        <f>INDEX('time-series'!$M$1:$AD$1,'Export-TSbyCOL'!A338)</f>
        <v>40872</v>
      </c>
      <c r="H338">
        <f>INDEX('time-series'!$A$2:$AD$50,'Export-TSbyCOL'!B338,A338+12)</f>
        <v>0.4</v>
      </c>
    </row>
    <row r="339" spans="1:8">
      <c r="A339">
        <f t="shared" si="12"/>
        <v>17</v>
      </c>
      <c r="B339">
        <f t="shared" si="13"/>
        <v>44</v>
      </c>
      <c r="C339" t="str">
        <f>INDEX('time-series'!$A$2:$AD$50,'Export-TSbyCOL'!B339,1)</f>
        <v>W12</v>
      </c>
      <c r="D339" t="str">
        <f>INDEX('time-series'!$A$2:$AD$50,'Export-TSbyCOL'!B339,2)</f>
        <v>W4</v>
      </c>
      <c r="E339">
        <f>INDEX('time-series'!$A$2:$AD$50,'Export-TSbyCOL'!B339,3)</f>
        <v>649159.31999999995</v>
      </c>
      <c r="F339">
        <f>INDEX('time-series'!$A$2:$AD$50,'Export-TSbyCOL'!B339,4)</f>
        <v>1513890.33</v>
      </c>
      <c r="G339" s="73">
        <f>INDEX('time-series'!$M$1:$AD$1,'Export-TSbyCOL'!A339)</f>
        <v>40872</v>
      </c>
      <c r="H339">
        <f>INDEX('time-series'!$A$2:$AD$50,'Export-TSbyCOL'!B339,A339+12)</f>
        <v>1.2</v>
      </c>
    </row>
    <row r="340" spans="1:8">
      <c r="A340">
        <f t="shared" si="12"/>
        <v>17</v>
      </c>
      <c r="B340">
        <f t="shared" si="13"/>
        <v>45</v>
      </c>
      <c r="C340" t="str">
        <f>INDEX('time-series'!$A$2:$AD$50,'Export-TSbyCOL'!B340,1)</f>
        <v>W24</v>
      </c>
      <c r="D340" t="str">
        <f>INDEX('time-series'!$A$2:$AD$50,'Export-TSbyCOL'!B340,2)</f>
        <v>W5</v>
      </c>
      <c r="E340">
        <f>INDEX('time-series'!$A$2:$AD$50,'Export-TSbyCOL'!B340,3)</f>
        <v>644256.9</v>
      </c>
      <c r="F340">
        <f>INDEX('time-series'!$A$2:$AD$50,'Export-TSbyCOL'!B340,4)</f>
        <v>1512206.37</v>
      </c>
      <c r="G340" s="73">
        <f>INDEX('time-series'!$M$1:$AD$1,'Export-TSbyCOL'!A340)</f>
        <v>40872</v>
      </c>
      <c r="H340">
        <f>INDEX('time-series'!$A$2:$AD$50,'Export-TSbyCOL'!B340,A340+12)</f>
        <v>1.41</v>
      </c>
    </row>
    <row r="341" spans="1:8">
      <c r="A341">
        <f t="shared" si="12"/>
        <v>17</v>
      </c>
      <c r="B341">
        <f t="shared" si="13"/>
        <v>46</v>
      </c>
      <c r="C341" t="str">
        <f>INDEX('time-series'!$A$2:$AD$50,'Export-TSbyCOL'!B341,1)</f>
        <v>W05</v>
      </c>
      <c r="D341" t="str">
        <f>INDEX('time-series'!$A$2:$AD$50,'Export-TSbyCOL'!B341,2)</f>
        <v>W6</v>
      </c>
      <c r="E341">
        <f>INDEX('time-series'!$A$2:$AD$50,'Export-TSbyCOL'!B341,3)</f>
        <v>653891.16</v>
      </c>
      <c r="F341">
        <f>INDEX('time-series'!$A$2:$AD$50,'Export-TSbyCOL'!B341,4)</f>
        <v>1519501.64</v>
      </c>
      <c r="G341" s="73">
        <f>INDEX('time-series'!$M$1:$AD$1,'Export-TSbyCOL'!A341)</f>
        <v>40872</v>
      </c>
      <c r="H341">
        <f>INDEX('time-series'!$A$2:$AD$50,'Export-TSbyCOL'!B341,A341+12)</f>
        <v>1.2</v>
      </c>
    </row>
    <row r="342" spans="1:8">
      <c r="A342">
        <f t="shared" si="12"/>
        <v>17</v>
      </c>
      <c r="B342">
        <f t="shared" si="13"/>
        <v>47</v>
      </c>
      <c r="C342" t="str">
        <f>INDEX('time-series'!$A$2:$AD$50,'Export-TSbyCOL'!B342,1)</f>
        <v>W18</v>
      </c>
      <c r="D342" t="str">
        <f>INDEX('time-series'!$A$2:$AD$50,'Export-TSbyCOL'!B342,2)</f>
        <v>W7</v>
      </c>
      <c r="E342">
        <f>INDEX('time-series'!$A$2:$AD$50,'Export-TSbyCOL'!B342,3)</f>
        <v>654175.62</v>
      </c>
      <c r="F342">
        <f>INDEX('time-series'!$A$2:$AD$50,'Export-TSbyCOL'!B342,4)</f>
        <v>1501198.81</v>
      </c>
      <c r="G342" s="73">
        <f>INDEX('time-series'!$M$1:$AD$1,'Export-TSbyCOL'!A342)</f>
        <v>40872</v>
      </c>
      <c r="H342">
        <f>INDEX('time-series'!$A$2:$AD$50,'Export-TSbyCOL'!B342,A342+12)</f>
        <v>0.88</v>
      </c>
    </row>
    <row r="343" spans="1:8">
      <c r="A343">
        <f t="shared" si="12"/>
        <v>17</v>
      </c>
      <c r="B343">
        <f t="shared" si="13"/>
        <v>48</v>
      </c>
      <c r="C343" t="str">
        <f>INDEX('time-series'!$A$2:$AD$50,'Export-TSbyCOL'!B343,1)</f>
        <v>W17</v>
      </c>
      <c r="D343" t="str">
        <f>INDEX('time-series'!$A$2:$AD$50,'Export-TSbyCOL'!B343,2)</f>
        <v>W8</v>
      </c>
      <c r="E343">
        <f>INDEX('time-series'!$A$2:$AD$50,'Export-TSbyCOL'!B343,3)</f>
        <v>650434.1</v>
      </c>
      <c r="F343">
        <f>INDEX('time-series'!$A$2:$AD$50,'Export-TSbyCOL'!B343,4)</f>
        <v>1504752.75</v>
      </c>
      <c r="G343" s="73">
        <f>INDEX('time-series'!$M$1:$AD$1,'Export-TSbyCOL'!A343)</f>
        <v>40872</v>
      </c>
      <c r="H343">
        <f>INDEX('time-series'!$A$2:$AD$50,'Export-TSbyCOL'!B343,A343+12)</f>
        <v>0.9</v>
      </c>
    </row>
    <row r="344" spans="1:8">
      <c r="A344">
        <f t="shared" si="12"/>
        <v>17</v>
      </c>
      <c r="B344">
        <f t="shared" si="13"/>
        <v>49</v>
      </c>
      <c r="C344" t="str">
        <f>INDEX('time-series'!$A$2:$AD$50,'Export-TSbyCOL'!B344,1)</f>
        <v>W22</v>
      </c>
      <c r="D344" t="str">
        <f>INDEX('time-series'!$A$2:$AD$50,'Export-TSbyCOL'!B344,2)</f>
        <v>W9</v>
      </c>
      <c r="E344">
        <f>INDEX('time-series'!$A$2:$AD$50,'Export-TSbyCOL'!B344,3)</f>
        <v>658423.97</v>
      </c>
      <c r="F344">
        <f>INDEX('time-series'!$A$2:$AD$50,'Export-TSbyCOL'!B344,4)</f>
        <v>1519726.78</v>
      </c>
      <c r="G344" s="73">
        <f>INDEX('time-series'!$M$1:$AD$1,'Export-TSbyCOL'!A344)</f>
        <v>40872</v>
      </c>
      <c r="H344">
        <f>INDEX('time-series'!$A$2:$AD$50,'Export-TSbyCOL'!B344,A344+12)</f>
        <v>1.1599999999999999</v>
      </c>
    </row>
    <row r="345" spans="1:8">
      <c r="A345">
        <f t="shared" si="12"/>
        <v>18</v>
      </c>
      <c r="B345">
        <f t="shared" si="13"/>
        <v>1</v>
      </c>
      <c r="C345" t="str">
        <f>INDEX('time-series'!$A$2:$AD$50,'Export-TSbyCOL'!B345,1)</f>
        <v>E03</v>
      </c>
      <c r="D345" t="str">
        <f>INDEX('time-series'!$A$2:$AD$50,'Export-TSbyCOL'!B345,2)</f>
        <v>E1</v>
      </c>
      <c r="E345">
        <f>INDEX('time-series'!$A$2:$AD$50,'Export-TSbyCOL'!B345,3)</f>
        <v>687636.15</v>
      </c>
      <c r="F345">
        <f>INDEX('time-series'!$A$2:$AD$50,'Export-TSbyCOL'!B345,4)</f>
        <v>1533223.8</v>
      </c>
      <c r="G345" s="73">
        <f>INDEX('time-series'!$M$1:$AD$1,'Export-TSbyCOL'!A345)</f>
        <v>40877</v>
      </c>
      <c r="H345">
        <f>INDEX('time-series'!$A$2:$AD$50,'Export-TSbyCOL'!B345,A345+12)</f>
        <v>1.57</v>
      </c>
    </row>
    <row r="346" spans="1:8">
      <c r="A346">
        <f t="shared" si="12"/>
        <v>18</v>
      </c>
      <c r="B346">
        <f t="shared" si="13"/>
        <v>2</v>
      </c>
      <c r="C346" t="str">
        <f>INDEX('time-series'!$A$2:$AD$50,'Export-TSbyCOL'!B346,1)</f>
        <v>E19</v>
      </c>
      <c r="D346" t="str">
        <f>INDEX('time-series'!$A$2:$AD$50,'Export-TSbyCOL'!B346,2)</f>
        <v>E10</v>
      </c>
      <c r="E346">
        <f>INDEX('time-series'!$A$2:$AD$50,'Export-TSbyCOL'!B346,3)</f>
        <v>672695.38</v>
      </c>
      <c r="F346">
        <f>INDEX('time-series'!$A$2:$AD$50,'Export-TSbyCOL'!B346,4)</f>
        <v>1519614.21</v>
      </c>
      <c r="G346" s="73">
        <f>INDEX('time-series'!$M$1:$AD$1,'Export-TSbyCOL'!A346)</f>
        <v>40877</v>
      </c>
      <c r="H346">
        <f>INDEX('time-series'!$A$2:$AD$50,'Export-TSbyCOL'!B346,A346+12)</f>
        <v>-0.34</v>
      </c>
    </row>
    <row r="347" spans="1:8">
      <c r="A347">
        <f t="shared" si="12"/>
        <v>18</v>
      </c>
      <c r="B347">
        <f t="shared" si="13"/>
        <v>3</v>
      </c>
      <c r="C347" t="str">
        <f>INDEX('time-series'!$A$2:$AD$50,'Export-TSbyCOL'!B347,1)</f>
        <v>E22</v>
      </c>
      <c r="D347" t="str">
        <f>INDEX('time-series'!$A$2:$AD$50,'Export-TSbyCOL'!B347,2)</f>
        <v>E11</v>
      </c>
      <c r="E347">
        <f>INDEX('time-series'!$A$2:$AD$50,'Export-TSbyCOL'!B347,3)</f>
        <v>682471.21</v>
      </c>
      <c r="F347">
        <f>INDEX('time-series'!$A$2:$AD$50,'Export-TSbyCOL'!B347,4)</f>
        <v>1517904.06</v>
      </c>
      <c r="G347" s="73">
        <f>INDEX('time-series'!$M$1:$AD$1,'Export-TSbyCOL'!A347)</f>
        <v>40877</v>
      </c>
      <c r="H347">
        <f>INDEX('time-series'!$A$2:$AD$50,'Export-TSbyCOL'!B347,A347+12)</f>
        <v>0.19</v>
      </c>
    </row>
    <row r="348" spans="1:8">
      <c r="A348">
        <f t="shared" si="12"/>
        <v>18</v>
      </c>
      <c r="B348">
        <f t="shared" si="13"/>
        <v>4</v>
      </c>
      <c r="C348" t="str">
        <f>INDEX('time-series'!$A$2:$AD$50,'Export-TSbyCOL'!B348,1)</f>
        <v>E24</v>
      </c>
      <c r="D348" t="str">
        <f>INDEX('time-series'!$A$2:$AD$50,'Export-TSbyCOL'!B348,2)</f>
        <v>E12</v>
      </c>
      <c r="E348">
        <f>INDEX('time-series'!$A$2:$AD$50,'Export-TSbyCOL'!B348,3)</f>
        <v>678077.45</v>
      </c>
      <c r="F348">
        <f>INDEX('time-series'!$A$2:$AD$50,'Export-TSbyCOL'!B348,4)</f>
        <v>1516719.23</v>
      </c>
      <c r="G348" s="73">
        <f>INDEX('time-series'!$M$1:$AD$1,'Export-TSbyCOL'!A348)</f>
        <v>40877</v>
      </c>
      <c r="H348">
        <f>INDEX('time-series'!$A$2:$AD$50,'Export-TSbyCOL'!B348,A348+12)</f>
        <v>0.02</v>
      </c>
    </row>
    <row r="349" spans="1:8">
      <c r="A349">
        <f t="shared" si="12"/>
        <v>18</v>
      </c>
      <c r="B349">
        <f t="shared" si="13"/>
        <v>5</v>
      </c>
      <c r="C349" t="str">
        <f>INDEX('time-series'!$A$2:$AD$50,'Export-TSbyCOL'!B349,1)</f>
        <v>E26</v>
      </c>
      <c r="D349" t="str">
        <f>INDEX('time-series'!$A$2:$AD$50,'Export-TSbyCOL'!B349,2)</f>
        <v>E13</v>
      </c>
      <c r="E349">
        <f>INDEX('time-series'!$A$2:$AD$50,'Export-TSbyCOL'!B349,3)</f>
        <v>672842.67</v>
      </c>
      <c r="F349">
        <f>INDEX('time-series'!$A$2:$AD$50,'Export-TSbyCOL'!B349,4)</f>
        <v>1516297.8</v>
      </c>
      <c r="G349" s="73">
        <f>INDEX('time-series'!$M$1:$AD$1,'Export-TSbyCOL'!A349)</f>
        <v>40877</v>
      </c>
      <c r="H349">
        <f>INDEX('time-series'!$A$2:$AD$50,'Export-TSbyCOL'!B349,A349+12)</f>
        <v>0</v>
      </c>
    </row>
    <row r="350" spans="1:8">
      <c r="A350">
        <f t="shared" si="12"/>
        <v>18</v>
      </c>
      <c r="B350">
        <f t="shared" si="13"/>
        <v>6</v>
      </c>
      <c r="C350" t="str">
        <f>INDEX('time-series'!$A$2:$AD$50,'Export-TSbyCOL'!B350,1)</f>
        <v>E09</v>
      </c>
      <c r="D350" t="str">
        <f>INDEX('time-series'!$A$2:$AD$50,'Export-TSbyCOL'!B350,2)</f>
        <v>E14</v>
      </c>
      <c r="E350">
        <f>INDEX('time-series'!$A$2:$AD$50,'Export-TSbyCOL'!B350,3)</f>
        <v>691300.7</v>
      </c>
      <c r="F350">
        <f>INDEX('time-series'!$A$2:$AD$50,'Export-TSbyCOL'!B350,4)</f>
        <v>1526366.94</v>
      </c>
      <c r="G350" s="73">
        <f>INDEX('time-series'!$M$1:$AD$1,'Export-TSbyCOL'!A350)</f>
        <v>40877</v>
      </c>
      <c r="H350">
        <f>INDEX('time-series'!$A$2:$AD$50,'Export-TSbyCOL'!B350,A350+12)</f>
        <v>0.89</v>
      </c>
    </row>
    <row r="351" spans="1:8">
      <c r="A351">
        <f t="shared" si="12"/>
        <v>18</v>
      </c>
      <c r="B351">
        <f t="shared" si="13"/>
        <v>7</v>
      </c>
      <c r="C351" t="str">
        <f>INDEX('time-series'!$A$2:$AD$50,'Export-TSbyCOL'!B351,1)</f>
        <v>E33</v>
      </c>
      <c r="D351" t="str">
        <f>INDEX('time-series'!$A$2:$AD$50,'Export-TSbyCOL'!B351,2)</f>
        <v>E15</v>
      </c>
      <c r="E351">
        <f>INDEX('time-series'!$A$2:$AD$50,'Export-TSbyCOL'!B351,3)</f>
        <v>672225.21</v>
      </c>
      <c r="F351">
        <f>INDEX('time-series'!$A$2:$AD$50,'Export-TSbyCOL'!B351,4)</f>
        <v>1509648.39</v>
      </c>
      <c r="G351" s="73">
        <f>INDEX('time-series'!$M$1:$AD$1,'Export-TSbyCOL'!A351)</f>
        <v>40877</v>
      </c>
      <c r="H351">
        <f>INDEX('time-series'!$A$2:$AD$50,'Export-TSbyCOL'!B351,A351+12)</f>
        <v>-1</v>
      </c>
    </row>
    <row r="352" spans="1:8">
      <c r="A352">
        <f t="shared" si="12"/>
        <v>18</v>
      </c>
      <c r="B352">
        <f t="shared" si="13"/>
        <v>8</v>
      </c>
      <c r="C352" t="str">
        <f>INDEX('time-series'!$A$2:$AD$50,'Export-TSbyCOL'!B352,1)</f>
        <v>E31</v>
      </c>
      <c r="D352" t="str">
        <f>INDEX('time-series'!$A$2:$AD$50,'Export-TSbyCOL'!B352,2)</f>
        <v>E16</v>
      </c>
      <c r="E352">
        <f>INDEX('time-series'!$A$2:$AD$50,'Export-TSbyCOL'!B352,3)</f>
        <v>671631.59</v>
      </c>
      <c r="F352">
        <f>INDEX('time-series'!$A$2:$AD$50,'Export-TSbyCOL'!B352,4)</f>
        <v>1512362.07</v>
      </c>
      <c r="G352" s="73">
        <f>INDEX('time-series'!$M$1:$AD$1,'Export-TSbyCOL'!A352)</f>
        <v>40877</v>
      </c>
      <c r="H352">
        <f>INDEX('time-series'!$A$2:$AD$50,'Export-TSbyCOL'!B352,A352+12)</f>
        <v>-0.5</v>
      </c>
    </row>
    <row r="353" spans="1:8">
      <c r="A353">
        <f t="shared" si="12"/>
        <v>18</v>
      </c>
      <c r="B353">
        <f t="shared" si="13"/>
        <v>9</v>
      </c>
      <c r="C353" t="str">
        <f>INDEX('time-series'!$A$2:$AD$50,'Export-TSbyCOL'!B353,1)</f>
        <v>E49</v>
      </c>
      <c r="D353" t="str">
        <f>INDEX('time-series'!$A$2:$AD$50,'Export-TSbyCOL'!B353,2)</f>
        <v>E17</v>
      </c>
      <c r="E353">
        <f>INDEX('time-series'!$A$2:$AD$50,'Export-TSbyCOL'!B353,3)</f>
        <v>698225.4</v>
      </c>
      <c r="F353">
        <f>INDEX('time-series'!$A$2:$AD$50,'Export-TSbyCOL'!B353,4)</f>
        <v>1516340.66</v>
      </c>
      <c r="G353" s="73">
        <f>INDEX('time-series'!$M$1:$AD$1,'Export-TSbyCOL'!A353)</f>
        <v>40877</v>
      </c>
      <c r="H353">
        <f>INDEX('time-series'!$A$2:$AD$50,'Export-TSbyCOL'!B353,A353+12)</f>
        <v>0.38</v>
      </c>
    </row>
    <row r="354" spans="1:8">
      <c r="A354">
        <f t="shared" si="12"/>
        <v>18</v>
      </c>
      <c r="B354">
        <f t="shared" si="13"/>
        <v>10</v>
      </c>
      <c r="C354" t="str">
        <f>INDEX('time-series'!$A$2:$AD$50,'Export-TSbyCOL'!B354,1)</f>
        <v>E50</v>
      </c>
      <c r="D354" t="str">
        <f>INDEX('time-series'!$A$2:$AD$50,'Export-TSbyCOL'!B354,2)</f>
        <v>E18</v>
      </c>
      <c r="E354">
        <f>INDEX('time-series'!$A$2:$AD$50,'Export-TSbyCOL'!B354,3)</f>
        <v>679899.14</v>
      </c>
      <c r="F354">
        <f>INDEX('time-series'!$A$2:$AD$50,'Export-TSbyCOL'!B354,4)</f>
        <v>1512404.09</v>
      </c>
      <c r="G354" s="73">
        <f>INDEX('time-series'!$M$1:$AD$1,'Export-TSbyCOL'!A354)</f>
        <v>40877</v>
      </c>
      <c r="H354">
        <f>INDEX('time-series'!$A$2:$AD$50,'Export-TSbyCOL'!B354,A354+12)</f>
        <v>-0.01</v>
      </c>
    </row>
    <row r="355" spans="1:8">
      <c r="A355">
        <f t="shared" si="12"/>
        <v>18</v>
      </c>
      <c r="B355">
        <f t="shared" si="13"/>
        <v>11</v>
      </c>
      <c r="C355" t="str">
        <f>INDEX('time-series'!$A$2:$AD$50,'Export-TSbyCOL'!B355,1)</f>
        <v>E48</v>
      </c>
      <c r="D355" t="str">
        <f>INDEX('time-series'!$A$2:$AD$50,'Export-TSbyCOL'!B355,2)</f>
        <v>E19</v>
      </c>
      <c r="E355">
        <f>INDEX('time-series'!$A$2:$AD$50,'Export-TSbyCOL'!B355,3)</f>
        <v>693835.41</v>
      </c>
      <c r="F355">
        <f>INDEX('time-series'!$A$2:$AD$50,'Export-TSbyCOL'!B355,4)</f>
        <v>1518189.15</v>
      </c>
      <c r="G355" s="73">
        <f>INDEX('time-series'!$M$1:$AD$1,'Export-TSbyCOL'!A355)</f>
        <v>40877</v>
      </c>
      <c r="H355">
        <f>INDEX('time-series'!$A$2:$AD$50,'Export-TSbyCOL'!B355,A355+12)</f>
        <v>0.43</v>
      </c>
    </row>
    <row r="356" spans="1:8">
      <c r="A356">
        <f t="shared" si="12"/>
        <v>18</v>
      </c>
      <c r="B356">
        <f t="shared" si="13"/>
        <v>12</v>
      </c>
      <c r="C356" t="str">
        <f>INDEX('time-series'!$A$2:$AD$50,'Export-TSbyCOL'!B356,1)</f>
        <v>E11</v>
      </c>
      <c r="D356" t="str">
        <f>INDEX('time-series'!$A$2:$AD$50,'Export-TSbyCOL'!B356,2)</f>
        <v>E2</v>
      </c>
      <c r="E356">
        <f>INDEX('time-series'!$A$2:$AD$50,'Export-TSbyCOL'!B356,3)</f>
        <v>684210.94</v>
      </c>
      <c r="F356">
        <f>INDEX('time-series'!$A$2:$AD$50,'Export-TSbyCOL'!B356,4)</f>
        <v>1525903.94</v>
      </c>
      <c r="G356" s="73">
        <f>INDEX('time-series'!$M$1:$AD$1,'Export-TSbyCOL'!A356)</f>
        <v>40877</v>
      </c>
      <c r="H356">
        <f>INDEX('time-series'!$A$2:$AD$50,'Export-TSbyCOL'!B356,A356+12)</f>
        <v>0.68</v>
      </c>
    </row>
    <row r="357" spans="1:8">
      <c r="A357">
        <f t="shared" si="12"/>
        <v>18</v>
      </c>
      <c r="B357">
        <f t="shared" si="13"/>
        <v>13</v>
      </c>
      <c r="C357" t="str">
        <f>INDEX('time-series'!$A$2:$AD$50,'Export-TSbyCOL'!B357,1)</f>
        <v>E47</v>
      </c>
      <c r="D357" t="str">
        <f>INDEX('time-series'!$A$2:$AD$50,'Export-TSbyCOL'!B357,2)</f>
        <v>E20</v>
      </c>
      <c r="E357">
        <f>INDEX('time-series'!$A$2:$AD$50,'Export-TSbyCOL'!B357,3)</f>
        <v>698683.41</v>
      </c>
      <c r="F357">
        <f>INDEX('time-series'!$A$2:$AD$50,'Export-TSbyCOL'!B357,4)</f>
        <v>1526216.17</v>
      </c>
      <c r="G357" s="73">
        <f>INDEX('time-series'!$M$1:$AD$1,'Export-TSbyCOL'!A357)</f>
        <v>40877</v>
      </c>
      <c r="H357">
        <f>INDEX('time-series'!$A$2:$AD$50,'Export-TSbyCOL'!B357,A357+12)</f>
        <v>0.95</v>
      </c>
    </row>
    <row r="358" spans="1:8">
      <c r="A358">
        <f t="shared" si="12"/>
        <v>18</v>
      </c>
      <c r="B358">
        <f t="shared" si="13"/>
        <v>14</v>
      </c>
      <c r="C358" t="str">
        <f>INDEX('time-series'!$A$2:$AD$50,'Export-TSbyCOL'!B358,1)</f>
        <v>E07</v>
      </c>
      <c r="D358" t="str">
        <f>INDEX('time-series'!$A$2:$AD$50,'Export-TSbyCOL'!B358,2)</f>
        <v>E3</v>
      </c>
      <c r="E358">
        <f>INDEX('time-series'!$A$2:$AD$50,'Export-TSbyCOL'!B358,3)</f>
        <v>689424.91</v>
      </c>
      <c r="F358">
        <f>INDEX('time-series'!$A$2:$AD$50,'Export-TSbyCOL'!B358,4)</f>
        <v>1528913.37</v>
      </c>
      <c r="G358" s="73">
        <f>INDEX('time-series'!$M$1:$AD$1,'Export-TSbyCOL'!A358)</f>
        <v>40877</v>
      </c>
      <c r="H358">
        <f>INDEX('time-series'!$A$2:$AD$50,'Export-TSbyCOL'!B358,A358+12)</f>
        <v>1.2</v>
      </c>
    </row>
    <row r="359" spans="1:8">
      <c r="A359">
        <f t="shared" si="12"/>
        <v>18</v>
      </c>
      <c r="B359">
        <f t="shared" si="13"/>
        <v>15</v>
      </c>
      <c r="C359" t="str">
        <f>INDEX('time-series'!$A$2:$AD$50,'Export-TSbyCOL'!B359,1)</f>
        <v>E34</v>
      </c>
      <c r="D359" t="str">
        <f>INDEX('time-series'!$A$2:$AD$50,'Export-TSbyCOL'!B359,2)</f>
        <v>E4</v>
      </c>
      <c r="E359">
        <f>INDEX('time-series'!$A$2:$AD$50,'Export-TSbyCOL'!B359,3)</f>
        <v>701405.22</v>
      </c>
      <c r="F359">
        <f>INDEX('time-series'!$A$2:$AD$50,'Export-TSbyCOL'!B359,4)</f>
        <v>1533302.92</v>
      </c>
      <c r="G359" s="73">
        <f>INDEX('time-series'!$M$1:$AD$1,'Export-TSbyCOL'!A359)</f>
        <v>40877</v>
      </c>
      <c r="H359">
        <f>INDEX('time-series'!$A$2:$AD$50,'Export-TSbyCOL'!B359,A359+12)</f>
        <v>1.5</v>
      </c>
    </row>
    <row r="360" spans="1:8">
      <c r="A360">
        <f t="shared" si="12"/>
        <v>18</v>
      </c>
      <c r="B360">
        <f t="shared" si="13"/>
        <v>16</v>
      </c>
      <c r="C360" t="str">
        <f>INDEX('time-series'!$A$2:$AD$50,'Export-TSbyCOL'!B360,1)</f>
        <v>E43</v>
      </c>
      <c r="D360" t="str">
        <f>INDEX('time-series'!$A$2:$AD$50,'Export-TSbyCOL'!B360,2)</f>
        <v>E5</v>
      </c>
      <c r="E360">
        <f>INDEX('time-series'!$A$2:$AD$50,'Export-TSbyCOL'!B360,3)</f>
        <v>701545.95</v>
      </c>
      <c r="F360">
        <f>INDEX('time-series'!$A$2:$AD$50,'Export-TSbyCOL'!B360,4)</f>
        <v>1534750.77</v>
      </c>
      <c r="G360" s="73">
        <f>INDEX('time-series'!$M$1:$AD$1,'Export-TSbyCOL'!A360)</f>
        <v>40877</v>
      </c>
      <c r="H360">
        <f>INDEX('time-series'!$A$2:$AD$50,'Export-TSbyCOL'!B360,A360+12)</f>
        <v>1.26</v>
      </c>
    </row>
    <row r="361" spans="1:8">
      <c r="A361">
        <f t="shared" si="12"/>
        <v>18</v>
      </c>
      <c r="B361">
        <f t="shared" si="13"/>
        <v>17</v>
      </c>
      <c r="C361" t="str">
        <f>INDEX('time-series'!$A$2:$AD$50,'Export-TSbyCOL'!B361,1)</f>
        <v>E21</v>
      </c>
      <c r="D361" t="str">
        <f>INDEX('time-series'!$A$2:$AD$50,'Export-TSbyCOL'!B361,2)</f>
        <v>E6</v>
      </c>
      <c r="E361">
        <f>INDEX('time-series'!$A$2:$AD$50,'Export-TSbyCOL'!B361,3)</f>
        <v>689389.69</v>
      </c>
      <c r="F361">
        <f>INDEX('time-series'!$A$2:$AD$50,'Export-TSbyCOL'!B361,4)</f>
        <v>1517970.64</v>
      </c>
      <c r="G361" s="73">
        <f>INDEX('time-series'!$M$1:$AD$1,'Export-TSbyCOL'!A361)</f>
        <v>40877</v>
      </c>
      <c r="H361">
        <f>INDEX('time-series'!$A$2:$AD$50,'Export-TSbyCOL'!B361,A361+12)</f>
        <v>0.43</v>
      </c>
    </row>
    <row r="362" spans="1:8">
      <c r="A362">
        <f t="shared" si="12"/>
        <v>18</v>
      </c>
      <c r="B362">
        <f t="shared" si="13"/>
        <v>18</v>
      </c>
      <c r="C362" t="str">
        <f>INDEX('time-series'!$A$2:$AD$50,'Export-TSbyCOL'!B362,1)</f>
        <v>E32</v>
      </c>
      <c r="D362" t="str">
        <f>INDEX('time-series'!$A$2:$AD$50,'Export-TSbyCOL'!B362,2)</f>
        <v>E7</v>
      </c>
      <c r="E362">
        <f>INDEX('time-series'!$A$2:$AD$50,'Export-TSbyCOL'!B362,3)</f>
        <v>677602.26</v>
      </c>
      <c r="F362">
        <f>INDEX('time-series'!$A$2:$AD$50,'Export-TSbyCOL'!B362,4)</f>
        <v>1510896.73</v>
      </c>
      <c r="G362" s="73">
        <f>INDEX('time-series'!$M$1:$AD$1,'Export-TSbyCOL'!A362)</f>
        <v>40877</v>
      </c>
      <c r="H362">
        <f>INDEX('time-series'!$A$2:$AD$50,'Export-TSbyCOL'!B362,A362+12)</f>
        <v>-1.33</v>
      </c>
    </row>
    <row r="363" spans="1:8">
      <c r="A363">
        <f t="shared" si="12"/>
        <v>18</v>
      </c>
      <c r="B363">
        <f t="shared" si="13"/>
        <v>19</v>
      </c>
      <c r="C363" t="str">
        <f>INDEX('time-series'!$A$2:$AD$50,'Export-TSbyCOL'!B363,1)</f>
        <v>E45</v>
      </c>
      <c r="D363" t="str">
        <f>INDEX('time-series'!$A$2:$AD$50,'Export-TSbyCOL'!B363,2)</f>
        <v>E8</v>
      </c>
      <c r="E363">
        <f>INDEX('time-series'!$A$2:$AD$50,'Export-TSbyCOL'!B363,3)</f>
        <v>710349.09</v>
      </c>
      <c r="F363">
        <f>INDEX('time-series'!$A$2:$AD$50,'Export-TSbyCOL'!B363,4)</f>
        <v>1527944.08</v>
      </c>
      <c r="G363" s="73">
        <f>INDEX('time-series'!$M$1:$AD$1,'Export-TSbyCOL'!A363)</f>
        <v>40877</v>
      </c>
      <c r="H363">
        <f>INDEX('time-series'!$A$2:$AD$50,'Export-TSbyCOL'!B363,A363+12)</f>
        <v>1.1100000000000001</v>
      </c>
    </row>
    <row r="364" spans="1:8">
      <c r="A364">
        <f t="shared" si="12"/>
        <v>18</v>
      </c>
      <c r="B364">
        <f t="shared" si="13"/>
        <v>20</v>
      </c>
      <c r="C364" t="str">
        <f>INDEX('time-series'!$A$2:$AD$50,'Export-TSbyCOL'!B364,1)</f>
        <v>E06</v>
      </c>
      <c r="D364" t="str">
        <f>INDEX('time-series'!$A$2:$AD$50,'Export-TSbyCOL'!B364,2)</f>
        <v>E9</v>
      </c>
      <c r="E364">
        <f>INDEX('time-series'!$A$2:$AD$50,'Export-TSbyCOL'!B364,3)</f>
        <v>680365.4</v>
      </c>
      <c r="F364">
        <f>INDEX('time-series'!$A$2:$AD$50,'Export-TSbyCOL'!B364,4)</f>
        <v>1530572.79</v>
      </c>
      <c r="G364" s="73">
        <f>INDEX('time-series'!$M$1:$AD$1,'Export-TSbyCOL'!A364)</f>
        <v>40877</v>
      </c>
      <c r="H364">
        <f>INDEX('time-series'!$A$2:$AD$50,'Export-TSbyCOL'!B364,A364+12)</f>
        <v>1.36</v>
      </c>
    </row>
    <row r="365" spans="1:8">
      <c r="A365">
        <f t="shared" si="12"/>
        <v>18</v>
      </c>
      <c r="B365">
        <f t="shared" si="13"/>
        <v>21</v>
      </c>
      <c r="C365" t="str">
        <f>INDEX('time-series'!$A$2:$AD$50,'Export-TSbyCOL'!B365,1)</f>
        <v>E04</v>
      </c>
      <c r="D365" t="str">
        <f>INDEX('time-series'!$A$2:$AD$50,'Export-TSbyCOL'!B365,2)</f>
        <v>N1</v>
      </c>
      <c r="E365">
        <f>INDEX('time-series'!$A$2:$AD$50,'Export-TSbyCOL'!B365,3)</f>
        <v>672126.01</v>
      </c>
      <c r="F365">
        <f>INDEX('time-series'!$A$2:$AD$50,'Export-TSbyCOL'!B365,4)</f>
        <v>1532403.78</v>
      </c>
      <c r="G365" s="73">
        <f>INDEX('time-series'!$M$1:$AD$1,'Export-TSbyCOL'!A365)</f>
        <v>40877</v>
      </c>
      <c r="H365">
        <f>INDEX('time-series'!$A$2:$AD$50,'Export-TSbyCOL'!B365,A365+12)</f>
        <v>0.99</v>
      </c>
    </row>
    <row r="366" spans="1:8">
      <c r="A366">
        <f t="shared" si="12"/>
        <v>18</v>
      </c>
      <c r="B366">
        <f t="shared" si="13"/>
        <v>22</v>
      </c>
      <c r="C366" t="str">
        <f>INDEX('time-series'!$A$2:$AD$50,'Export-TSbyCOL'!B366,1)</f>
        <v>E10</v>
      </c>
      <c r="D366" t="str">
        <f>INDEX('time-series'!$A$2:$AD$50,'Export-TSbyCOL'!B366,2)</f>
        <v>N2</v>
      </c>
      <c r="E366">
        <f>INDEX('time-series'!$A$2:$AD$50,'Export-TSbyCOL'!B366,3)</f>
        <v>664664.92000000004</v>
      </c>
      <c r="F366">
        <f>INDEX('time-series'!$A$2:$AD$50,'Export-TSbyCOL'!B366,4)</f>
        <v>1525827.63</v>
      </c>
      <c r="G366" s="73">
        <f>INDEX('time-series'!$M$1:$AD$1,'Export-TSbyCOL'!A366)</f>
        <v>40877</v>
      </c>
      <c r="H366">
        <f>INDEX('time-series'!$A$2:$AD$50,'Export-TSbyCOL'!B366,A366+12)</f>
        <v>-0.8</v>
      </c>
    </row>
    <row r="367" spans="1:8">
      <c r="A367">
        <f t="shared" si="12"/>
        <v>18</v>
      </c>
      <c r="B367">
        <f t="shared" si="13"/>
        <v>23</v>
      </c>
      <c r="C367" t="str">
        <f>INDEX('time-series'!$A$2:$AD$50,'Export-TSbyCOL'!B367,1)</f>
        <v>E12</v>
      </c>
      <c r="D367" t="str">
        <f>INDEX('time-series'!$A$2:$AD$50,'Export-TSbyCOL'!B367,2)</f>
        <v>N3</v>
      </c>
      <c r="E367">
        <f>INDEX('time-series'!$A$2:$AD$50,'Export-TSbyCOL'!B367,3)</f>
        <v>672288.21</v>
      </c>
      <c r="F367">
        <f>INDEX('time-series'!$A$2:$AD$50,'Export-TSbyCOL'!B367,4)</f>
        <v>1525612.35</v>
      </c>
      <c r="G367" s="73">
        <f>INDEX('time-series'!$M$1:$AD$1,'Export-TSbyCOL'!A367)</f>
        <v>40877</v>
      </c>
      <c r="H367">
        <f>INDEX('time-series'!$A$2:$AD$50,'Export-TSbyCOL'!B367,A367+12)</f>
        <v>0.17</v>
      </c>
    </row>
    <row r="368" spans="1:8">
      <c r="A368">
        <f t="shared" si="12"/>
        <v>18</v>
      </c>
      <c r="B368">
        <f t="shared" si="13"/>
        <v>24</v>
      </c>
      <c r="C368" t="str">
        <f>INDEX('time-series'!$A$2:$AD$50,'Export-TSbyCOL'!B368,1)</f>
        <v>E13</v>
      </c>
      <c r="D368" t="str">
        <f>INDEX('time-series'!$A$2:$AD$50,'Export-TSbyCOL'!B368,2)</f>
        <v>N4</v>
      </c>
      <c r="E368">
        <f>INDEX('time-series'!$A$2:$AD$50,'Export-TSbyCOL'!B368,3)</f>
        <v>662410.17000000004</v>
      </c>
      <c r="F368">
        <f>INDEX('time-series'!$A$2:$AD$50,'Export-TSbyCOL'!B368,4)</f>
        <v>1522815.37</v>
      </c>
      <c r="G368" s="73">
        <f>INDEX('time-series'!$M$1:$AD$1,'Export-TSbyCOL'!A368)</f>
        <v>40877</v>
      </c>
      <c r="H368">
        <f>INDEX('time-series'!$A$2:$AD$50,'Export-TSbyCOL'!B368,A368+12)</f>
        <v>0</v>
      </c>
    </row>
    <row r="369" spans="1:8">
      <c r="A369">
        <f t="shared" si="12"/>
        <v>18</v>
      </c>
      <c r="B369">
        <f t="shared" si="13"/>
        <v>25</v>
      </c>
      <c r="C369" t="str">
        <f>INDEX('time-series'!$A$2:$AD$50,'Export-TSbyCOL'!B369,1)</f>
        <v>E14</v>
      </c>
      <c r="D369" t="str">
        <f>INDEX('time-series'!$A$2:$AD$50,'Export-TSbyCOL'!B369,2)</f>
        <v>N5</v>
      </c>
      <c r="E369">
        <f>INDEX('time-series'!$A$2:$AD$50,'Export-TSbyCOL'!B369,3)</f>
        <v>674800.27</v>
      </c>
      <c r="F369">
        <f>INDEX('time-series'!$A$2:$AD$50,'Export-TSbyCOL'!B369,4)</f>
        <v>1522996.68</v>
      </c>
      <c r="G369" s="73">
        <f>INDEX('time-series'!$M$1:$AD$1,'Export-TSbyCOL'!A369)</f>
        <v>40877</v>
      </c>
      <c r="H369">
        <f>INDEX('time-series'!$A$2:$AD$50,'Export-TSbyCOL'!B369,A369+12)</f>
        <v>0</v>
      </c>
    </row>
    <row r="370" spans="1:8">
      <c r="A370">
        <f t="shared" si="12"/>
        <v>18</v>
      </c>
      <c r="B370">
        <f t="shared" si="13"/>
        <v>26</v>
      </c>
      <c r="C370" t="str">
        <f>INDEX('time-series'!$A$2:$AD$50,'Export-TSbyCOL'!B370,1)</f>
        <v>E17</v>
      </c>
      <c r="D370" t="str">
        <f>INDEX('time-series'!$A$2:$AD$50,'Export-TSbyCOL'!B370,2)</f>
        <v>N6</v>
      </c>
      <c r="E370">
        <f>INDEX('time-series'!$A$2:$AD$50,'Export-TSbyCOL'!B370,3)</f>
        <v>677946.73</v>
      </c>
      <c r="F370">
        <f>INDEX('time-series'!$A$2:$AD$50,'Export-TSbyCOL'!B370,4)</f>
        <v>1522282.46</v>
      </c>
      <c r="G370" s="73">
        <f>INDEX('time-series'!$M$1:$AD$1,'Export-TSbyCOL'!A370)</f>
        <v>40877</v>
      </c>
      <c r="H370">
        <f>INDEX('time-series'!$A$2:$AD$50,'Export-TSbyCOL'!B370,A370+12)</f>
        <v>0</v>
      </c>
    </row>
    <row r="371" spans="1:8">
      <c r="A371">
        <f t="shared" si="12"/>
        <v>18</v>
      </c>
      <c r="B371">
        <f t="shared" si="13"/>
        <v>27</v>
      </c>
      <c r="C371" t="str">
        <f>INDEX('time-series'!$A$2:$AD$50,'Export-TSbyCOL'!B371,1)</f>
        <v>E16</v>
      </c>
      <c r="D371" t="str">
        <f>INDEX('time-series'!$A$2:$AD$50,'Export-TSbyCOL'!B371,2)</f>
        <v>N7</v>
      </c>
      <c r="E371">
        <f>INDEX('time-series'!$A$2:$AD$50,'Export-TSbyCOL'!B371,3)</f>
        <v>666453.48</v>
      </c>
      <c r="F371">
        <f>INDEX('time-series'!$A$2:$AD$50,'Export-TSbyCOL'!B371,4)</f>
        <v>1522470.33</v>
      </c>
      <c r="G371" s="73">
        <f>INDEX('time-series'!$M$1:$AD$1,'Export-TSbyCOL'!A371)</f>
        <v>40877</v>
      </c>
      <c r="H371">
        <f>INDEX('time-series'!$A$2:$AD$50,'Export-TSbyCOL'!B371,A371+12)</f>
        <v>0</v>
      </c>
    </row>
    <row r="372" spans="1:8">
      <c r="A372">
        <f t="shared" si="12"/>
        <v>18</v>
      </c>
      <c r="B372">
        <f t="shared" si="13"/>
        <v>28</v>
      </c>
      <c r="C372" t="str">
        <f>INDEX('time-series'!$A$2:$AD$50,'Export-TSbyCOL'!B372,1)</f>
        <v>E01</v>
      </c>
      <c r="D372" t="str">
        <f>INDEX('time-series'!$A$2:$AD$50,'Export-TSbyCOL'!B372,2)</f>
        <v>N8</v>
      </c>
      <c r="E372">
        <f>INDEX('time-series'!$A$2:$AD$50,'Export-TSbyCOL'!B372,3)</f>
        <v>677309.03</v>
      </c>
      <c r="F372">
        <f>INDEX('time-series'!$A$2:$AD$50,'Export-TSbyCOL'!B372,4)</f>
        <v>1539830.33</v>
      </c>
      <c r="G372" s="73">
        <f>INDEX('time-series'!$M$1:$AD$1,'Export-TSbyCOL'!A372)</f>
        <v>40877</v>
      </c>
      <c r="H372">
        <f>INDEX('time-series'!$A$2:$AD$50,'Export-TSbyCOL'!B372,A372+12)</f>
        <v>3.0799999999999996</v>
      </c>
    </row>
    <row r="373" spans="1:8">
      <c r="A373">
        <f t="shared" si="12"/>
        <v>18</v>
      </c>
      <c r="B373">
        <f t="shared" si="13"/>
        <v>29</v>
      </c>
      <c r="C373" t="str">
        <f>INDEX('time-series'!$A$2:$AD$50,'Export-TSbyCOL'!B373,1)</f>
        <v>E02</v>
      </c>
      <c r="D373" t="str">
        <f>INDEX('time-series'!$A$2:$AD$50,'Export-TSbyCOL'!B373,2)</f>
        <v>N9</v>
      </c>
      <c r="E373">
        <f>INDEX('time-series'!$A$2:$AD$50,'Export-TSbyCOL'!B373,3)</f>
        <v>683439.45</v>
      </c>
      <c r="F373">
        <f>INDEX('time-series'!$A$2:$AD$50,'Export-TSbyCOL'!B373,4)</f>
        <v>1539868.39</v>
      </c>
      <c r="G373" s="73">
        <f>INDEX('time-series'!$M$1:$AD$1,'Export-TSbyCOL'!A373)</f>
        <v>40877</v>
      </c>
      <c r="H373">
        <f>INDEX('time-series'!$A$2:$AD$50,'Export-TSbyCOL'!B373,A373+12)</f>
        <v>3.0799999999999996</v>
      </c>
    </row>
    <row r="374" spans="1:8">
      <c r="A374">
        <f t="shared" si="12"/>
        <v>18</v>
      </c>
      <c r="B374">
        <f t="shared" si="13"/>
        <v>30</v>
      </c>
      <c r="C374" t="str">
        <f>INDEX('time-series'!$A$2:$AD$50,'Export-TSbyCOL'!B374,1)</f>
        <v>W13</v>
      </c>
      <c r="D374" t="str">
        <f>INDEX('time-series'!$A$2:$AD$50,'Export-TSbyCOL'!B374,2)</f>
        <v>W10</v>
      </c>
      <c r="E374">
        <f>INDEX('time-series'!$A$2:$AD$50,'Export-TSbyCOL'!B374,3)</f>
        <v>658290.71</v>
      </c>
      <c r="F374">
        <f>INDEX('time-series'!$A$2:$AD$50,'Export-TSbyCOL'!B374,4)</f>
        <v>1514826.56</v>
      </c>
      <c r="G374" s="73">
        <f>INDEX('time-series'!$M$1:$AD$1,'Export-TSbyCOL'!A374)</f>
        <v>40877</v>
      </c>
      <c r="H374">
        <f>INDEX('time-series'!$A$2:$AD$50,'Export-TSbyCOL'!B374,A374+12)</f>
        <v>0.1</v>
      </c>
    </row>
    <row r="375" spans="1:8">
      <c r="A375">
        <f t="shared" ref="A375:A393" si="14">IF(C374="W22",A374+1,A374)</f>
        <v>18</v>
      </c>
      <c r="B375">
        <f t="shared" ref="B375:B393" si="15">IF(C374="W22",1,B374+1)</f>
        <v>31</v>
      </c>
      <c r="C375" t="str">
        <f>INDEX('time-series'!$A$2:$AD$50,'Export-TSbyCOL'!B375,1)</f>
        <v>W06</v>
      </c>
      <c r="D375" t="str">
        <f>INDEX('time-series'!$A$2:$AD$50,'Export-TSbyCOL'!B375,2)</f>
        <v>W11</v>
      </c>
      <c r="E375">
        <f>INDEX('time-series'!$A$2:$AD$50,'Export-TSbyCOL'!B375,3)</f>
        <v>656325.47</v>
      </c>
      <c r="F375">
        <f>INDEX('time-series'!$A$2:$AD$50,'Export-TSbyCOL'!B375,4)</f>
        <v>1511584.18</v>
      </c>
      <c r="G375" s="73">
        <f>INDEX('time-series'!$M$1:$AD$1,'Export-TSbyCOL'!A375)</f>
        <v>40877</v>
      </c>
      <c r="H375">
        <f>INDEX('time-series'!$A$2:$AD$50,'Export-TSbyCOL'!B375,A375+12)</f>
        <v>0.22</v>
      </c>
    </row>
    <row r="376" spans="1:8">
      <c r="A376">
        <f t="shared" si="14"/>
        <v>18</v>
      </c>
      <c r="B376">
        <f t="shared" si="15"/>
        <v>32</v>
      </c>
      <c r="C376" t="str">
        <f>INDEX('time-series'!$A$2:$AD$50,'Export-TSbyCOL'!B376,1)</f>
        <v>W10</v>
      </c>
      <c r="D376" t="str">
        <f>INDEX('time-series'!$A$2:$AD$50,'Export-TSbyCOL'!B376,2)</f>
        <v>W12</v>
      </c>
      <c r="E376">
        <f>INDEX('time-series'!$A$2:$AD$50,'Export-TSbyCOL'!B376,3)</f>
        <v>658182.55000000005</v>
      </c>
      <c r="F376">
        <f>INDEX('time-series'!$A$2:$AD$50,'Export-TSbyCOL'!B376,4)</f>
        <v>1523587.6</v>
      </c>
      <c r="G376" s="73">
        <f>INDEX('time-series'!$M$1:$AD$1,'Export-TSbyCOL'!A376)</f>
        <v>40877</v>
      </c>
      <c r="H376">
        <f>INDEX('time-series'!$A$2:$AD$50,'Export-TSbyCOL'!B376,A376+12)</f>
        <v>0.25</v>
      </c>
    </row>
    <row r="377" spans="1:8">
      <c r="A377">
        <f t="shared" si="14"/>
        <v>18</v>
      </c>
      <c r="B377">
        <f t="shared" si="15"/>
        <v>33</v>
      </c>
      <c r="C377" t="str">
        <f>INDEX('time-series'!$A$2:$AD$50,'Export-TSbyCOL'!B377,1)</f>
        <v>W03</v>
      </c>
      <c r="D377" t="str">
        <f>INDEX('time-series'!$A$2:$AD$50,'Export-TSbyCOL'!B377,2)</f>
        <v>W13</v>
      </c>
      <c r="E377">
        <f>INDEX('time-series'!$A$2:$AD$50,'Export-TSbyCOL'!B377,3)</f>
        <v>653116.93000000005</v>
      </c>
      <c r="F377">
        <f>INDEX('time-series'!$A$2:$AD$50,'Export-TSbyCOL'!B377,4)</f>
        <v>1525716.98</v>
      </c>
      <c r="G377" s="73">
        <f>INDEX('time-series'!$M$1:$AD$1,'Export-TSbyCOL'!A377)</f>
        <v>40877</v>
      </c>
      <c r="H377">
        <f>INDEX('time-series'!$A$2:$AD$50,'Export-TSbyCOL'!B377,A377+12)</f>
        <v>0.8</v>
      </c>
    </row>
    <row r="378" spans="1:8">
      <c r="A378">
        <f t="shared" si="14"/>
        <v>18</v>
      </c>
      <c r="B378">
        <f t="shared" si="15"/>
        <v>34</v>
      </c>
      <c r="C378" t="str">
        <f>INDEX('time-series'!$A$2:$AD$50,'Export-TSbyCOL'!B378,1)</f>
        <v>W02</v>
      </c>
      <c r="D378" t="str">
        <f>INDEX('time-series'!$A$2:$AD$50,'Export-TSbyCOL'!B378,2)</f>
        <v>W14inside</v>
      </c>
      <c r="E378">
        <f>INDEX('time-series'!$A$2:$AD$50,'Export-TSbyCOL'!B378,3)</f>
        <v>652851.73</v>
      </c>
      <c r="F378">
        <f>INDEX('time-series'!$A$2:$AD$50,'Export-TSbyCOL'!B378,4)</f>
        <v>1529549.37</v>
      </c>
      <c r="G378" s="73">
        <f>INDEX('time-series'!$M$1:$AD$1,'Export-TSbyCOL'!A378)</f>
        <v>40877</v>
      </c>
      <c r="H378">
        <f>INDEX('time-series'!$A$2:$AD$50,'Export-TSbyCOL'!B378,A378+12)</f>
        <v>0.78</v>
      </c>
    </row>
    <row r="379" spans="1:8">
      <c r="A379">
        <f t="shared" si="14"/>
        <v>18</v>
      </c>
      <c r="B379">
        <f t="shared" si="15"/>
        <v>35</v>
      </c>
      <c r="C379" t="str">
        <f>INDEX('time-series'!$A$2:$AD$50,'Export-TSbyCOL'!B379,1)</f>
        <v>W02</v>
      </c>
      <c r="D379" t="str">
        <f>INDEX('time-series'!$A$2:$AD$50,'Export-TSbyCOL'!B379,2)</f>
        <v>W14outside</v>
      </c>
      <c r="E379">
        <f>INDEX('time-series'!$A$2:$AD$50,'Export-TSbyCOL'!B379,3)</f>
        <v>661921.71</v>
      </c>
      <c r="F379">
        <f>INDEX('time-series'!$A$2:$AD$50,'Export-TSbyCOL'!B379,4)</f>
        <v>1515985.15</v>
      </c>
      <c r="G379" s="73">
        <f>INDEX('time-series'!$M$1:$AD$1,'Export-TSbyCOL'!A379)</f>
        <v>40877</v>
      </c>
      <c r="H379">
        <f>INDEX('time-series'!$A$2:$AD$50,'Export-TSbyCOL'!B379,A379+12)</f>
        <v>2.2799999999999998</v>
      </c>
    </row>
    <row r="380" spans="1:8">
      <c r="A380">
        <f t="shared" si="14"/>
        <v>18</v>
      </c>
      <c r="B380">
        <f t="shared" si="15"/>
        <v>36</v>
      </c>
      <c r="C380" t="str">
        <f>INDEX('time-series'!$A$2:$AD$50,'Export-TSbyCOL'!B380,1)</f>
        <v>W09</v>
      </c>
      <c r="D380" t="str">
        <f>INDEX('time-series'!$A$2:$AD$50,'Export-TSbyCOL'!B380,2)</f>
        <v>W15</v>
      </c>
      <c r="E380">
        <f>INDEX('time-series'!$A$2:$AD$50,'Export-TSbyCOL'!B380,3)</f>
        <v>664465.79</v>
      </c>
      <c r="F380">
        <f>INDEX('time-series'!$A$2:$AD$50,'Export-TSbyCOL'!B380,4)</f>
        <v>1512192.47</v>
      </c>
      <c r="G380" s="73">
        <f>INDEX('time-series'!$M$1:$AD$1,'Export-TSbyCOL'!A380)</f>
        <v>40877</v>
      </c>
      <c r="H380">
        <f>INDEX('time-series'!$A$2:$AD$50,'Export-TSbyCOL'!B380,A380+12)</f>
        <v>0.22</v>
      </c>
    </row>
    <row r="381" spans="1:8">
      <c r="A381">
        <f t="shared" si="14"/>
        <v>18</v>
      </c>
      <c r="B381">
        <f t="shared" si="15"/>
        <v>37</v>
      </c>
      <c r="C381" t="str">
        <f>INDEX('time-series'!$A$2:$AD$50,'Export-TSbyCOL'!B381,1)</f>
        <v>W14</v>
      </c>
      <c r="D381" t="str">
        <f>INDEX('time-series'!$A$2:$AD$50,'Export-TSbyCOL'!B381,2)</f>
        <v>W16</v>
      </c>
      <c r="E381">
        <f>INDEX('time-series'!$A$2:$AD$50,'Export-TSbyCOL'!B381,3)</f>
        <v>662091.31999999995</v>
      </c>
      <c r="F381">
        <f>INDEX('time-series'!$A$2:$AD$50,'Export-TSbyCOL'!B381,4)</f>
        <v>1508037.15</v>
      </c>
      <c r="G381" s="73">
        <f>INDEX('time-series'!$M$1:$AD$1,'Export-TSbyCOL'!A381)</f>
        <v>40877</v>
      </c>
      <c r="H381">
        <f>INDEX('time-series'!$A$2:$AD$50,'Export-TSbyCOL'!B381,A381+12)</f>
        <v>0.3</v>
      </c>
    </row>
    <row r="382" spans="1:8">
      <c r="A382">
        <f t="shared" si="14"/>
        <v>18</v>
      </c>
      <c r="B382">
        <f t="shared" si="15"/>
        <v>38</v>
      </c>
      <c r="C382" t="str">
        <f>INDEX('time-series'!$A$2:$AD$50,'Export-TSbyCOL'!B382,1)</f>
        <v>W15</v>
      </c>
      <c r="D382" t="str">
        <f>INDEX('time-series'!$A$2:$AD$50,'Export-TSbyCOL'!B382,2)</f>
        <v>W17</v>
      </c>
      <c r="E382">
        <f>INDEX('time-series'!$A$2:$AD$50,'Export-TSbyCOL'!B382,3)</f>
        <v>661235.26</v>
      </c>
      <c r="F382">
        <f>INDEX('time-series'!$A$2:$AD$50,'Export-TSbyCOL'!B382,4)</f>
        <v>1519672.28</v>
      </c>
      <c r="G382" s="73">
        <f>INDEX('time-series'!$M$1:$AD$1,'Export-TSbyCOL'!A382)</f>
        <v>40877</v>
      </c>
      <c r="H382">
        <f>INDEX('time-series'!$A$2:$AD$50,'Export-TSbyCOL'!B382,A382+12)</f>
        <v>0.46</v>
      </c>
    </row>
    <row r="383" spans="1:8">
      <c r="A383">
        <f t="shared" si="14"/>
        <v>18</v>
      </c>
      <c r="B383">
        <f t="shared" si="15"/>
        <v>39</v>
      </c>
      <c r="C383" t="str">
        <f>INDEX('time-series'!$A$2:$AD$50,'Export-TSbyCOL'!B383,1)</f>
        <v>W16</v>
      </c>
      <c r="D383" t="str">
        <f>INDEX('time-series'!$A$2:$AD$50,'Export-TSbyCOL'!B383,2)</f>
        <v>W18</v>
      </c>
      <c r="E383">
        <f>INDEX('time-series'!$A$2:$AD$50,'Export-TSbyCOL'!B383,3)</f>
        <v>652150.77</v>
      </c>
      <c r="F383">
        <f>INDEX('time-series'!$A$2:$AD$50,'Export-TSbyCOL'!B383,4)</f>
        <v>1504929.29</v>
      </c>
      <c r="G383" s="73">
        <f>INDEX('time-series'!$M$1:$AD$1,'Export-TSbyCOL'!A383)</f>
        <v>40877</v>
      </c>
      <c r="H383">
        <f>INDEX('time-series'!$A$2:$AD$50,'Export-TSbyCOL'!B383,A383+12)</f>
        <v>0</v>
      </c>
    </row>
    <row r="384" spans="1:8">
      <c r="A384">
        <f t="shared" si="14"/>
        <v>18</v>
      </c>
      <c r="B384">
        <f t="shared" si="15"/>
        <v>40</v>
      </c>
      <c r="C384" t="str">
        <f>INDEX('time-series'!$A$2:$AD$50,'Export-TSbyCOL'!B384,1)</f>
        <v>W01</v>
      </c>
      <c r="D384" t="str">
        <f>INDEX('time-series'!$A$2:$AD$50,'Export-TSbyCOL'!B384,2)</f>
        <v>W1inside</v>
      </c>
      <c r="E384">
        <f>INDEX('time-series'!$A$2:$AD$50,'Export-TSbyCOL'!B384,3)</f>
        <v>643560.93999999994</v>
      </c>
      <c r="F384">
        <f>INDEX('time-series'!$A$2:$AD$50,'Export-TSbyCOL'!B384,4)</f>
        <v>1525778.98</v>
      </c>
      <c r="G384" s="73">
        <f>INDEX('time-series'!$M$1:$AD$1,'Export-TSbyCOL'!A384)</f>
        <v>40877</v>
      </c>
      <c r="H384">
        <f>INDEX('time-series'!$A$2:$AD$50,'Export-TSbyCOL'!B384,A384+12)</f>
        <v>1.8</v>
      </c>
    </row>
    <row r="385" spans="1:8">
      <c r="A385">
        <f t="shared" si="14"/>
        <v>18</v>
      </c>
      <c r="B385">
        <f t="shared" si="15"/>
        <v>41</v>
      </c>
      <c r="C385" t="str">
        <f>INDEX('time-series'!$A$2:$AD$50,'Export-TSbyCOL'!B385,1)</f>
        <v>W01</v>
      </c>
      <c r="D385" t="str">
        <f>INDEX('time-series'!$A$2:$AD$50,'Export-TSbyCOL'!B385,2)</f>
        <v>W1outside</v>
      </c>
      <c r="E385">
        <f>INDEX('time-series'!$A$2:$AD$50,'Export-TSbyCOL'!B385,3)</f>
        <v>642351.31000000006</v>
      </c>
      <c r="F385">
        <f>INDEX('time-series'!$A$2:$AD$50,'Export-TSbyCOL'!B385,4)</f>
        <v>1529391.47</v>
      </c>
      <c r="G385" s="73">
        <f>INDEX('time-series'!$M$1:$AD$1,'Export-TSbyCOL'!A385)</f>
        <v>40877</v>
      </c>
      <c r="H385">
        <f>INDEX('time-series'!$A$2:$AD$50,'Export-TSbyCOL'!B385,A385+12)</f>
        <v>2.3199999999999998</v>
      </c>
    </row>
    <row r="386" spans="1:8">
      <c r="A386">
        <f t="shared" si="14"/>
        <v>18</v>
      </c>
      <c r="B386">
        <f t="shared" si="15"/>
        <v>42</v>
      </c>
      <c r="C386" t="str">
        <f>INDEX('time-series'!$A$2:$AD$50,'Export-TSbyCOL'!B386,1)</f>
        <v>W23</v>
      </c>
      <c r="D386" t="str">
        <f>INDEX('time-series'!$A$2:$AD$50,'Export-TSbyCOL'!B386,2)</f>
        <v>W2</v>
      </c>
      <c r="E386">
        <f>INDEX('time-series'!$A$2:$AD$50,'Export-TSbyCOL'!B386,3)</f>
        <v>645833.16</v>
      </c>
      <c r="F386">
        <f>INDEX('time-series'!$A$2:$AD$50,'Export-TSbyCOL'!B386,4)</f>
        <v>1520599.99</v>
      </c>
      <c r="G386" s="73">
        <f>INDEX('time-series'!$M$1:$AD$1,'Export-TSbyCOL'!A386)</f>
        <v>40877</v>
      </c>
      <c r="H386">
        <f>INDEX('time-series'!$A$2:$AD$50,'Export-TSbyCOL'!B386,A386+12)</f>
        <v>0</v>
      </c>
    </row>
    <row r="387" spans="1:8">
      <c r="A387">
        <f t="shared" si="14"/>
        <v>18</v>
      </c>
      <c r="B387">
        <f t="shared" si="15"/>
        <v>43</v>
      </c>
      <c r="C387" t="str">
        <f>INDEX('time-series'!$A$2:$AD$50,'Export-TSbyCOL'!B387,1)</f>
        <v>W08</v>
      </c>
      <c r="D387" t="str">
        <f>INDEX('time-series'!$A$2:$AD$50,'Export-TSbyCOL'!B387,2)</f>
        <v>W3</v>
      </c>
      <c r="E387">
        <f>INDEX('time-series'!$A$2:$AD$50,'Export-TSbyCOL'!B387,3)</f>
        <v>653973.03</v>
      </c>
      <c r="F387">
        <f>INDEX('time-series'!$A$2:$AD$50,'Export-TSbyCOL'!B387,4)</f>
        <v>1515642.52</v>
      </c>
      <c r="G387" s="73">
        <f>INDEX('time-series'!$M$1:$AD$1,'Export-TSbyCOL'!A387)</f>
        <v>40877</v>
      </c>
      <c r="H387">
        <f>INDEX('time-series'!$A$2:$AD$50,'Export-TSbyCOL'!B387,A387+12)</f>
        <v>1.05</v>
      </c>
    </row>
    <row r="388" spans="1:8">
      <c r="A388">
        <f t="shared" si="14"/>
        <v>18</v>
      </c>
      <c r="B388">
        <f t="shared" si="15"/>
        <v>44</v>
      </c>
      <c r="C388" t="str">
        <f>INDEX('time-series'!$A$2:$AD$50,'Export-TSbyCOL'!B388,1)</f>
        <v>W12</v>
      </c>
      <c r="D388" t="str">
        <f>INDEX('time-series'!$A$2:$AD$50,'Export-TSbyCOL'!B388,2)</f>
        <v>W4</v>
      </c>
      <c r="E388">
        <f>INDEX('time-series'!$A$2:$AD$50,'Export-TSbyCOL'!B388,3)</f>
        <v>649159.31999999995</v>
      </c>
      <c r="F388">
        <f>INDEX('time-series'!$A$2:$AD$50,'Export-TSbyCOL'!B388,4)</f>
        <v>1513890.33</v>
      </c>
      <c r="G388" s="73">
        <f>INDEX('time-series'!$M$1:$AD$1,'Export-TSbyCOL'!A388)</f>
        <v>40877</v>
      </c>
      <c r="H388">
        <f>INDEX('time-series'!$A$2:$AD$50,'Export-TSbyCOL'!B388,A388+12)</f>
        <v>1.2</v>
      </c>
    </row>
    <row r="389" spans="1:8">
      <c r="A389">
        <f t="shared" si="14"/>
        <v>18</v>
      </c>
      <c r="B389">
        <f t="shared" si="15"/>
        <v>45</v>
      </c>
      <c r="C389" t="str">
        <f>INDEX('time-series'!$A$2:$AD$50,'Export-TSbyCOL'!B389,1)</f>
        <v>W24</v>
      </c>
      <c r="D389" t="str">
        <f>INDEX('time-series'!$A$2:$AD$50,'Export-TSbyCOL'!B389,2)</f>
        <v>W5</v>
      </c>
      <c r="E389">
        <f>INDEX('time-series'!$A$2:$AD$50,'Export-TSbyCOL'!B389,3)</f>
        <v>644256.9</v>
      </c>
      <c r="F389">
        <f>INDEX('time-series'!$A$2:$AD$50,'Export-TSbyCOL'!B389,4)</f>
        <v>1512206.37</v>
      </c>
      <c r="G389" s="73">
        <f>INDEX('time-series'!$M$1:$AD$1,'Export-TSbyCOL'!A389)</f>
        <v>40877</v>
      </c>
      <c r="H389">
        <f>INDEX('time-series'!$A$2:$AD$50,'Export-TSbyCOL'!B389,A389+12)</f>
        <v>1.41</v>
      </c>
    </row>
    <row r="390" spans="1:8">
      <c r="A390">
        <f t="shared" si="14"/>
        <v>18</v>
      </c>
      <c r="B390">
        <f t="shared" si="15"/>
        <v>46</v>
      </c>
      <c r="C390" t="str">
        <f>INDEX('time-series'!$A$2:$AD$50,'Export-TSbyCOL'!B390,1)</f>
        <v>W05</v>
      </c>
      <c r="D390" t="str">
        <f>INDEX('time-series'!$A$2:$AD$50,'Export-TSbyCOL'!B390,2)</f>
        <v>W6</v>
      </c>
      <c r="E390">
        <f>INDEX('time-series'!$A$2:$AD$50,'Export-TSbyCOL'!B390,3)</f>
        <v>653891.16</v>
      </c>
      <c r="F390">
        <f>INDEX('time-series'!$A$2:$AD$50,'Export-TSbyCOL'!B390,4)</f>
        <v>1519501.64</v>
      </c>
      <c r="G390" s="73">
        <f>INDEX('time-series'!$M$1:$AD$1,'Export-TSbyCOL'!A390)</f>
        <v>40877</v>
      </c>
      <c r="H390">
        <f>INDEX('time-series'!$A$2:$AD$50,'Export-TSbyCOL'!B390,A390+12)</f>
        <v>1.2</v>
      </c>
    </row>
    <row r="391" spans="1:8">
      <c r="A391">
        <f t="shared" si="14"/>
        <v>18</v>
      </c>
      <c r="B391">
        <f t="shared" si="15"/>
        <v>47</v>
      </c>
      <c r="C391" t="str">
        <f>INDEX('time-series'!$A$2:$AD$50,'Export-TSbyCOL'!B391,1)</f>
        <v>W18</v>
      </c>
      <c r="D391" t="str">
        <f>INDEX('time-series'!$A$2:$AD$50,'Export-TSbyCOL'!B391,2)</f>
        <v>W7</v>
      </c>
      <c r="E391">
        <f>INDEX('time-series'!$A$2:$AD$50,'Export-TSbyCOL'!B391,3)</f>
        <v>654175.62</v>
      </c>
      <c r="F391">
        <f>INDEX('time-series'!$A$2:$AD$50,'Export-TSbyCOL'!B391,4)</f>
        <v>1501198.81</v>
      </c>
      <c r="G391" s="73">
        <f>INDEX('time-series'!$M$1:$AD$1,'Export-TSbyCOL'!A391)</f>
        <v>40877</v>
      </c>
      <c r="H391">
        <f>INDEX('time-series'!$A$2:$AD$50,'Export-TSbyCOL'!B391,A391+12)</f>
        <v>0.94</v>
      </c>
    </row>
    <row r="392" spans="1:8">
      <c r="A392">
        <f t="shared" si="14"/>
        <v>18</v>
      </c>
      <c r="B392">
        <f t="shared" si="15"/>
        <v>48</v>
      </c>
      <c r="C392" t="str">
        <f>INDEX('time-series'!$A$2:$AD$50,'Export-TSbyCOL'!B392,1)</f>
        <v>W17</v>
      </c>
      <c r="D392" t="str">
        <f>INDEX('time-series'!$A$2:$AD$50,'Export-TSbyCOL'!B392,2)</f>
        <v>W8</v>
      </c>
      <c r="E392">
        <f>INDEX('time-series'!$A$2:$AD$50,'Export-TSbyCOL'!B392,3)</f>
        <v>650434.1</v>
      </c>
      <c r="F392">
        <f>INDEX('time-series'!$A$2:$AD$50,'Export-TSbyCOL'!B392,4)</f>
        <v>1504752.75</v>
      </c>
      <c r="G392" s="73">
        <f>INDEX('time-series'!$M$1:$AD$1,'Export-TSbyCOL'!A392)</f>
        <v>40877</v>
      </c>
      <c r="H392">
        <f>INDEX('time-series'!$A$2:$AD$50,'Export-TSbyCOL'!B392,A392+12)</f>
        <v>1.08</v>
      </c>
    </row>
    <row r="393" spans="1:8">
      <c r="A393">
        <f t="shared" si="14"/>
        <v>18</v>
      </c>
      <c r="B393">
        <f t="shared" si="15"/>
        <v>49</v>
      </c>
      <c r="C393" t="str">
        <f>INDEX('time-series'!$A$2:$AD$50,'Export-TSbyCOL'!B393,1)</f>
        <v>W22</v>
      </c>
      <c r="D393" t="str">
        <f>INDEX('time-series'!$A$2:$AD$50,'Export-TSbyCOL'!B393,2)</f>
        <v>W9</v>
      </c>
      <c r="E393">
        <f>INDEX('time-series'!$A$2:$AD$50,'Export-TSbyCOL'!B393,3)</f>
        <v>658423.97</v>
      </c>
      <c r="F393">
        <f>INDEX('time-series'!$A$2:$AD$50,'Export-TSbyCOL'!B393,4)</f>
        <v>1519726.78</v>
      </c>
      <c r="G393" s="73">
        <f>INDEX('time-series'!$M$1:$AD$1,'Export-TSbyCOL'!A393)</f>
        <v>40877</v>
      </c>
      <c r="H393">
        <f>INDEX('time-series'!$A$2:$AD$50,'Export-TSbyCOL'!B393,A393+12)</f>
        <v>1.01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93"/>
  <sheetViews>
    <sheetView workbookViewId="0">
      <selection activeCell="L2" sqref="L2"/>
    </sheetView>
  </sheetViews>
  <sheetFormatPr defaultRowHeight="23.25"/>
  <cols>
    <col min="10" max="11" width="10.140625" bestFit="1" customWidth="1"/>
  </cols>
  <sheetData>
    <row r="1" spans="1:14">
      <c r="A1" t="s">
        <v>240</v>
      </c>
      <c r="B1" t="s">
        <v>241</v>
      </c>
      <c r="C1" t="s">
        <v>428</v>
      </c>
      <c r="D1" t="s">
        <v>429</v>
      </c>
      <c r="E1" t="s">
        <v>243</v>
      </c>
      <c r="F1" t="s">
        <v>434</v>
      </c>
      <c r="G1" t="s">
        <v>242</v>
      </c>
      <c r="H1" t="s">
        <v>244</v>
      </c>
      <c r="I1" t="s">
        <v>436</v>
      </c>
      <c r="J1" t="s">
        <v>430</v>
      </c>
      <c r="K1" t="s">
        <v>431</v>
      </c>
      <c r="L1" t="s">
        <v>32</v>
      </c>
      <c r="M1" t="s">
        <v>435</v>
      </c>
      <c r="N1" t="s">
        <v>437</v>
      </c>
    </row>
    <row r="2" spans="1:14">
      <c r="A2" t="str">
        <f>'time-series'!A2</f>
        <v>E03</v>
      </c>
      <c r="B2" t="str">
        <f>'time-series'!B2</f>
        <v>E1</v>
      </c>
      <c r="C2">
        <f>'time-series'!C2</f>
        <v>687636.15</v>
      </c>
      <c r="D2">
        <f>'time-series'!D2</f>
        <v>1533223.8</v>
      </c>
      <c r="E2" t="e">
        <f>'time-series'!#REF!</f>
        <v>#REF!</v>
      </c>
      <c r="F2" t="e">
        <f>'time-series'!#REF!</f>
        <v>#REF!</v>
      </c>
      <c r="G2" t="e">
        <f>'time-series'!#REF!</f>
        <v>#REF!</v>
      </c>
      <c r="H2" t="e">
        <f>'time-series'!#REF!</f>
        <v>#REF!</v>
      </c>
      <c r="I2" t="e">
        <f>'time-series'!#REF!</f>
        <v>#REF!</v>
      </c>
      <c r="J2" s="73" t="e">
        <f>'time-series'!#REF!</f>
        <v>#REF!</v>
      </c>
      <c r="K2" s="73" t="e">
        <f>'time-series'!#REF!</f>
        <v>#REF!</v>
      </c>
      <c r="L2" t="e">
        <f>'time-series'!#REF!</f>
        <v>#REF!</v>
      </c>
      <c r="M2" t="e">
        <f>'time-series'!#REF!</f>
        <v>#REF!</v>
      </c>
      <c r="N2">
        <f>'time-series'!J2</f>
        <v>2</v>
      </c>
    </row>
    <row r="3" spans="1:14">
      <c r="A3" t="str">
        <f>'time-series'!A3</f>
        <v>E19</v>
      </c>
      <c r="B3" t="str">
        <f>'time-series'!B3</f>
        <v>E10</v>
      </c>
      <c r="C3">
        <f>'time-series'!C3</f>
        <v>672695.38</v>
      </c>
      <c r="D3">
        <f>'time-series'!D3</f>
        <v>1519614.21</v>
      </c>
      <c r="E3" t="e">
        <f>'time-series'!#REF!</f>
        <v>#REF!</v>
      </c>
      <c r="F3" t="e">
        <f>'time-series'!#REF!</f>
        <v>#REF!</v>
      </c>
      <c r="G3" t="e">
        <f>'time-series'!#REF!</f>
        <v>#REF!</v>
      </c>
      <c r="H3" t="e">
        <f>'time-series'!#REF!</f>
        <v>#REF!</v>
      </c>
      <c r="I3" t="e">
        <f>'time-series'!#REF!</f>
        <v>#REF!</v>
      </c>
      <c r="J3" s="73" t="e">
        <f>'time-series'!#REF!</f>
        <v>#REF!</v>
      </c>
      <c r="K3" s="73" t="e">
        <f>'time-series'!#REF!</f>
        <v>#REF!</v>
      </c>
      <c r="L3" t="e">
        <f>'time-series'!#REF!</f>
        <v>#REF!</v>
      </c>
      <c r="M3" t="e">
        <f>'time-series'!#REF!</f>
        <v>#REF!</v>
      </c>
      <c r="N3">
        <f>'time-series'!J3</f>
        <v>1</v>
      </c>
    </row>
    <row r="4" spans="1:14">
      <c r="A4" t="str">
        <f>'time-series'!A4</f>
        <v>E22</v>
      </c>
      <c r="B4" t="str">
        <f>'time-series'!B4</f>
        <v>E11</v>
      </c>
      <c r="C4">
        <f>'time-series'!C4</f>
        <v>682471.21</v>
      </c>
      <c r="D4">
        <f>'time-series'!D4</f>
        <v>1517904.06</v>
      </c>
      <c r="E4" t="e">
        <f>'time-series'!#REF!</f>
        <v>#REF!</v>
      </c>
      <c r="F4" t="e">
        <f>'time-series'!#REF!</f>
        <v>#REF!</v>
      </c>
      <c r="G4" t="e">
        <f>'time-series'!#REF!</f>
        <v>#REF!</v>
      </c>
      <c r="H4" t="e">
        <f>'time-series'!#REF!</f>
        <v>#REF!</v>
      </c>
      <c r="I4" t="e">
        <f>'time-series'!#REF!</f>
        <v>#REF!</v>
      </c>
      <c r="J4" s="73" t="e">
        <f>'time-series'!#REF!</f>
        <v>#REF!</v>
      </c>
      <c r="K4" s="73" t="e">
        <f>'time-series'!#REF!</f>
        <v>#REF!</v>
      </c>
      <c r="L4" t="e">
        <f>'time-series'!#REF!</f>
        <v>#REF!</v>
      </c>
      <c r="M4" t="e">
        <f>'time-series'!#REF!</f>
        <v>#REF!</v>
      </c>
      <c r="N4">
        <f>'time-series'!J4</f>
        <v>2</v>
      </c>
    </row>
    <row r="5" spans="1:14">
      <c r="A5" t="str">
        <f>'time-series'!A5</f>
        <v>E24</v>
      </c>
      <c r="B5" t="str">
        <f>'time-series'!B5</f>
        <v>E12</v>
      </c>
      <c r="C5">
        <f>'time-series'!C5</f>
        <v>678077.45</v>
      </c>
      <c r="D5">
        <f>'time-series'!D5</f>
        <v>1516719.23</v>
      </c>
      <c r="E5" t="e">
        <f>'time-series'!#REF!</f>
        <v>#REF!</v>
      </c>
      <c r="F5" t="e">
        <f>'time-series'!#REF!</f>
        <v>#REF!</v>
      </c>
      <c r="G5" t="e">
        <f>'time-series'!#REF!</f>
        <v>#REF!</v>
      </c>
      <c r="H5" t="e">
        <f>'time-series'!#REF!</f>
        <v>#REF!</v>
      </c>
      <c r="I5" t="e">
        <f>'time-series'!#REF!</f>
        <v>#REF!</v>
      </c>
      <c r="J5" s="73" t="e">
        <f>'time-series'!#REF!</f>
        <v>#REF!</v>
      </c>
      <c r="K5" s="73" t="e">
        <f>'time-series'!#REF!</f>
        <v>#REF!</v>
      </c>
      <c r="L5" t="e">
        <f>'time-series'!#REF!</f>
        <v>#REF!</v>
      </c>
      <c r="M5" t="e">
        <f>'time-series'!#REF!</f>
        <v>#REF!</v>
      </c>
      <c r="N5">
        <f>'time-series'!J5</f>
        <v>2</v>
      </c>
    </row>
    <row r="6" spans="1:14">
      <c r="A6" t="str">
        <f>'time-series'!A6</f>
        <v>E26</v>
      </c>
      <c r="B6" t="str">
        <f>'time-series'!B6</f>
        <v>E13</v>
      </c>
      <c r="C6">
        <f>'time-series'!C6</f>
        <v>672842.67</v>
      </c>
      <c r="D6">
        <f>'time-series'!D6</f>
        <v>1516297.8</v>
      </c>
      <c r="E6" t="e">
        <f>'time-series'!#REF!</f>
        <v>#REF!</v>
      </c>
      <c r="F6" t="e">
        <f>'time-series'!#REF!</f>
        <v>#REF!</v>
      </c>
      <c r="G6" t="e">
        <f>'time-series'!#REF!</f>
        <v>#REF!</v>
      </c>
      <c r="H6" t="e">
        <f>'time-series'!#REF!</f>
        <v>#REF!</v>
      </c>
      <c r="I6" t="e">
        <f>'time-series'!#REF!</f>
        <v>#REF!</v>
      </c>
      <c r="J6" s="73" t="e">
        <f>'time-series'!#REF!</f>
        <v>#REF!</v>
      </c>
      <c r="K6" s="73" t="e">
        <f>'time-series'!#REF!</f>
        <v>#REF!</v>
      </c>
      <c r="L6" t="e">
        <f>'time-series'!#REF!</f>
        <v>#REF!</v>
      </c>
      <c r="M6" t="e">
        <f>'time-series'!#REF!</f>
        <v>#REF!</v>
      </c>
      <c r="N6">
        <f>'time-series'!J6</f>
        <v>2</v>
      </c>
    </row>
    <row r="7" spans="1:14">
      <c r="A7" t="str">
        <f>'time-series'!A7</f>
        <v>E09</v>
      </c>
      <c r="B7" t="str">
        <f>'time-series'!B7</f>
        <v>E14</v>
      </c>
      <c r="C7">
        <f>'time-series'!C7</f>
        <v>691300.7</v>
      </c>
      <c r="D7">
        <f>'time-series'!D7</f>
        <v>1526366.94</v>
      </c>
      <c r="E7" t="e">
        <f>'time-series'!#REF!</f>
        <v>#REF!</v>
      </c>
      <c r="F7" t="e">
        <f>'time-series'!#REF!</f>
        <v>#REF!</v>
      </c>
      <c r="G7" t="e">
        <f>'time-series'!#REF!</f>
        <v>#REF!</v>
      </c>
      <c r="H7" t="e">
        <f>'time-series'!#REF!</f>
        <v>#REF!</v>
      </c>
      <c r="I7" t="e">
        <f>'time-series'!#REF!</f>
        <v>#REF!</v>
      </c>
      <c r="J7" s="73" t="e">
        <f>'time-series'!#REF!</f>
        <v>#REF!</v>
      </c>
      <c r="K7" s="73" t="e">
        <f>'time-series'!#REF!</f>
        <v>#REF!</v>
      </c>
      <c r="L7" t="e">
        <f>'time-series'!#REF!</f>
        <v>#REF!</v>
      </c>
      <c r="M7" t="e">
        <f>'time-series'!#REF!</f>
        <v>#REF!</v>
      </c>
      <c r="N7">
        <f>'time-series'!J7</f>
        <v>2</v>
      </c>
    </row>
    <row r="8" spans="1:14">
      <c r="A8" t="str">
        <f>'time-series'!A8</f>
        <v>E33</v>
      </c>
      <c r="B8" t="str">
        <f>'time-series'!B8</f>
        <v>E15</v>
      </c>
      <c r="C8">
        <f>'time-series'!C8</f>
        <v>672225.21</v>
      </c>
      <c r="D8">
        <f>'time-series'!D8</f>
        <v>1509648.39</v>
      </c>
      <c r="E8" t="e">
        <f>'time-series'!#REF!</f>
        <v>#REF!</v>
      </c>
      <c r="F8" t="e">
        <f>'time-series'!#REF!</f>
        <v>#REF!</v>
      </c>
      <c r="G8" t="e">
        <f>'time-series'!#REF!</f>
        <v>#REF!</v>
      </c>
      <c r="H8" t="e">
        <f>'time-series'!#REF!</f>
        <v>#REF!</v>
      </c>
      <c r="I8" t="e">
        <f>'time-series'!#REF!</f>
        <v>#REF!</v>
      </c>
      <c r="J8" s="73" t="e">
        <f>'time-series'!#REF!</f>
        <v>#REF!</v>
      </c>
      <c r="K8" s="73" t="e">
        <f>'time-series'!#REF!</f>
        <v>#REF!</v>
      </c>
      <c r="L8" t="e">
        <f>'time-series'!#REF!</f>
        <v>#REF!</v>
      </c>
      <c r="M8" t="e">
        <f>'time-series'!#REF!</f>
        <v>#REF!</v>
      </c>
      <c r="N8">
        <f>'time-series'!J8</f>
        <v>1</v>
      </c>
    </row>
    <row r="9" spans="1:14">
      <c r="A9" t="str">
        <f>'time-series'!A9</f>
        <v>E31</v>
      </c>
      <c r="B9" t="str">
        <f>'time-series'!B9</f>
        <v>E16</v>
      </c>
      <c r="C9">
        <f>'time-series'!C9</f>
        <v>671631.59</v>
      </c>
      <c r="D9">
        <f>'time-series'!D9</f>
        <v>1512362.07</v>
      </c>
      <c r="E9" t="e">
        <f>'time-series'!#REF!</f>
        <v>#REF!</v>
      </c>
      <c r="F9" t="e">
        <f>'time-series'!#REF!</f>
        <v>#REF!</v>
      </c>
      <c r="G9" t="e">
        <f>'time-series'!#REF!</f>
        <v>#REF!</v>
      </c>
      <c r="H9" t="e">
        <f>'time-series'!#REF!</f>
        <v>#REF!</v>
      </c>
      <c r="I9" t="e">
        <f>'time-series'!#REF!</f>
        <v>#REF!</v>
      </c>
      <c r="J9" s="73" t="e">
        <f>'time-series'!#REF!</f>
        <v>#REF!</v>
      </c>
      <c r="K9" s="73" t="e">
        <f>'time-series'!#REF!</f>
        <v>#REF!</v>
      </c>
      <c r="L9" t="e">
        <f>'time-series'!#REF!</f>
        <v>#REF!</v>
      </c>
      <c r="M9" t="e">
        <f>'time-series'!#REF!</f>
        <v>#REF!</v>
      </c>
      <c r="N9">
        <f>'time-series'!J9</f>
        <v>2</v>
      </c>
    </row>
    <row r="10" spans="1:14">
      <c r="A10" t="str">
        <f>'time-series'!A10</f>
        <v>E49</v>
      </c>
      <c r="B10" t="str">
        <f>'time-series'!B10</f>
        <v>E17</v>
      </c>
      <c r="C10">
        <f>'time-series'!C10</f>
        <v>698225.4</v>
      </c>
      <c r="D10">
        <f>'time-series'!D10</f>
        <v>1516340.66</v>
      </c>
      <c r="E10" t="e">
        <f>'time-series'!#REF!</f>
        <v>#REF!</v>
      </c>
      <c r="F10" t="e">
        <f>'time-series'!#REF!</f>
        <v>#REF!</v>
      </c>
      <c r="G10" t="e">
        <f>'time-series'!#REF!</f>
        <v>#REF!</v>
      </c>
      <c r="H10" t="e">
        <f>'time-series'!#REF!</f>
        <v>#REF!</v>
      </c>
      <c r="I10" t="e">
        <f>'time-series'!#REF!</f>
        <v>#REF!</v>
      </c>
      <c r="J10" s="73" t="e">
        <f>'time-series'!#REF!</f>
        <v>#REF!</v>
      </c>
      <c r="K10" s="73" t="e">
        <f>'time-series'!#REF!</f>
        <v>#REF!</v>
      </c>
      <c r="L10" t="e">
        <f>'time-series'!#REF!</f>
        <v>#REF!</v>
      </c>
      <c r="M10" t="e">
        <f>'time-series'!#REF!</f>
        <v>#REF!</v>
      </c>
      <c r="N10">
        <f>'time-series'!J10</f>
        <v>2</v>
      </c>
    </row>
    <row r="11" spans="1:14">
      <c r="A11" t="str">
        <f>'time-series'!A11</f>
        <v>E50</v>
      </c>
      <c r="B11" t="str">
        <f>'time-series'!B11</f>
        <v>E18</v>
      </c>
      <c r="C11">
        <f>'time-series'!C11</f>
        <v>679899.14</v>
      </c>
      <c r="D11">
        <f>'time-series'!D11</f>
        <v>1512404.09</v>
      </c>
      <c r="E11" t="e">
        <f>'time-series'!#REF!</f>
        <v>#REF!</v>
      </c>
      <c r="F11" t="e">
        <f>'time-series'!#REF!</f>
        <v>#REF!</v>
      </c>
      <c r="G11" t="e">
        <f>'time-series'!#REF!</f>
        <v>#REF!</v>
      </c>
      <c r="H11" t="e">
        <f>'time-series'!#REF!</f>
        <v>#REF!</v>
      </c>
      <c r="I11" t="e">
        <f>'time-series'!#REF!</f>
        <v>#REF!</v>
      </c>
      <c r="J11" s="73" t="e">
        <f>'time-series'!#REF!</f>
        <v>#REF!</v>
      </c>
      <c r="K11" s="73" t="e">
        <f>'time-series'!#REF!</f>
        <v>#REF!</v>
      </c>
      <c r="L11" t="e">
        <f>'time-series'!#REF!</f>
        <v>#REF!</v>
      </c>
      <c r="M11" t="e">
        <f>'time-series'!#REF!</f>
        <v>#REF!</v>
      </c>
      <c r="N11">
        <f>'time-series'!J11</f>
        <v>2</v>
      </c>
    </row>
    <row r="12" spans="1:14">
      <c r="A12" t="str">
        <f>'time-series'!A12</f>
        <v>E48</v>
      </c>
      <c r="B12" t="str">
        <f>'time-series'!B12</f>
        <v>E19</v>
      </c>
      <c r="C12">
        <f>'time-series'!C12</f>
        <v>693835.41</v>
      </c>
      <c r="D12">
        <f>'time-series'!D12</f>
        <v>1518189.15</v>
      </c>
      <c r="E12" t="e">
        <f>'time-series'!#REF!</f>
        <v>#REF!</v>
      </c>
      <c r="F12" t="e">
        <f>'time-series'!#REF!</f>
        <v>#REF!</v>
      </c>
      <c r="G12" t="e">
        <f>'time-series'!#REF!</f>
        <v>#REF!</v>
      </c>
      <c r="H12" t="e">
        <f>'time-series'!#REF!</f>
        <v>#REF!</v>
      </c>
      <c r="I12" t="e">
        <f>'time-series'!#REF!</f>
        <v>#REF!</v>
      </c>
      <c r="J12" s="73" t="e">
        <f>'time-series'!#REF!</f>
        <v>#REF!</v>
      </c>
      <c r="K12" s="73" t="e">
        <f>'time-series'!#REF!</f>
        <v>#REF!</v>
      </c>
      <c r="L12" t="e">
        <f>'time-series'!#REF!</f>
        <v>#REF!</v>
      </c>
      <c r="M12" t="e">
        <f>'time-series'!#REF!</f>
        <v>#REF!</v>
      </c>
      <c r="N12">
        <f>'time-series'!J12</f>
        <v>3</v>
      </c>
    </row>
    <row r="13" spans="1:14">
      <c r="A13" t="str">
        <f>'time-series'!A13</f>
        <v>E11</v>
      </c>
      <c r="B13" t="str">
        <f>'time-series'!B13</f>
        <v>E2</v>
      </c>
      <c r="C13">
        <f>'time-series'!C13</f>
        <v>684210.94</v>
      </c>
      <c r="D13">
        <f>'time-series'!D13</f>
        <v>1525903.94</v>
      </c>
      <c r="E13" t="e">
        <f>'time-series'!#REF!</f>
        <v>#REF!</v>
      </c>
      <c r="F13" t="e">
        <f>'time-series'!#REF!</f>
        <v>#REF!</v>
      </c>
      <c r="G13" t="e">
        <f>'time-series'!#REF!</f>
        <v>#REF!</v>
      </c>
      <c r="H13" t="e">
        <f>'time-series'!#REF!</f>
        <v>#REF!</v>
      </c>
      <c r="I13" t="e">
        <f>'time-series'!#REF!</f>
        <v>#REF!</v>
      </c>
      <c r="J13" s="73" t="e">
        <f>'time-series'!#REF!</f>
        <v>#REF!</v>
      </c>
      <c r="K13" s="73" t="e">
        <f>'time-series'!#REF!</f>
        <v>#REF!</v>
      </c>
      <c r="L13" t="e">
        <f>'time-series'!#REF!</f>
        <v>#REF!</v>
      </c>
      <c r="M13" t="e">
        <f>'time-series'!#REF!</f>
        <v>#REF!</v>
      </c>
      <c r="N13">
        <f>'time-series'!J13</f>
        <v>1</v>
      </c>
    </row>
    <row r="14" spans="1:14">
      <c r="A14" t="str">
        <f>'time-series'!A14</f>
        <v>E47</v>
      </c>
      <c r="B14" t="str">
        <f>'time-series'!B14</f>
        <v>E20</v>
      </c>
      <c r="C14">
        <f>'time-series'!C14</f>
        <v>698683.41</v>
      </c>
      <c r="D14">
        <f>'time-series'!D14</f>
        <v>1526216.17</v>
      </c>
      <c r="E14" t="e">
        <f>'time-series'!#REF!</f>
        <v>#REF!</v>
      </c>
      <c r="F14" t="e">
        <f>'time-series'!#REF!</f>
        <v>#REF!</v>
      </c>
      <c r="G14" t="e">
        <f>'time-series'!#REF!</f>
        <v>#REF!</v>
      </c>
      <c r="H14" t="e">
        <f>'time-series'!#REF!</f>
        <v>#REF!</v>
      </c>
      <c r="I14" t="e">
        <f>'time-series'!#REF!</f>
        <v>#REF!</v>
      </c>
      <c r="J14" s="73" t="e">
        <f>'time-series'!#REF!</f>
        <v>#REF!</v>
      </c>
      <c r="K14" s="73" t="e">
        <f>'time-series'!#REF!</f>
        <v>#REF!</v>
      </c>
      <c r="L14" t="e">
        <f>'time-series'!#REF!</f>
        <v>#REF!</v>
      </c>
      <c r="M14" t="e">
        <f>'time-series'!#REF!</f>
        <v>#REF!</v>
      </c>
      <c r="N14">
        <f>'time-series'!J14</f>
        <v>4</v>
      </c>
    </row>
    <row r="15" spans="1:14">
      <c r="A15" t="str">
        <f>'time-series'!A15</f>
        <v>E07</v>
      </c>
      <c r="B15" t="str">
        <f>'time-series'!B15</f>
        <v>E3</v>
      </c>
      <c r="C15">
        <f>'time-series'!C15</f>
        <v>689424.91</v>
      </c>
      <c r="D15">
        <f>'time-series'!D15</f>
        <v>1528913.37</v>
      </c>
      <c r="E15" t="e">
        <f>'time-series'!#REF!</f>
        <v>#REF!</v>
      </c>
      <c r="F15" t="e">
        <f>'time-series'!#REF!</f>
        <v>#REF!</v>
      </c>
      <c r="G15" t="e">
        <f>'time-series'!#REF!</f>
        <v>#REF!</v>
      </c>
      <c r="H15" t="e">
        <f>'time-series'!#REF!</f>
        <v>#REF!</v>
      </c>
      <c r="I15" t="e">
        <f>'time-series'!#REF!</f>
        <v>#REF!</v>
      </c>
      <c r="J15" s="73" t="e">
        <f>'time-series'!#REF!</f>
        <v>#REF!</v>
      </c>
      <c r="K15" s="73" t="e">
        <f>'time-series'!#REF!</f>
        <v>#REF!</v>
      </c>
      <c r="L15" t="e">
        <f>'time-series'!#REF!</f>
        <v>#REF!</v>
      </c>
      <c r="M15" t="e">
        <f>'time-series'!#REF!</f>
        <v>#REF!</v>
      </c>
      <c r="N15">
        <f>'time-series'!J15</f>
        <v>2</v>
      </c>
    </row>
    <row r="16" spans="1:14">
      <c r="A16" t="str">
        <f>'time-series'!A16</f>
        <v>E34</v>
      </c>
      <c r="B16" t="str">
        <f>'time-series'!B16</f>
        <v>E4</v>
      </c>
      <c r="C16">
        <f>'time-series'!C16</f>
        <v>701405.22</v>
      </c>
      <c r="D16">
        <f>'time-series'!D16</f>
        <v>1533302.92</v>
      </c>
      <c r="E16" t="e">
        <f>'time-series'!#REF!</f>
        <v>#REF!</v>
      </c>
      <c r="F16" t="e">
        <f>'time-series'!#REF!</f>
        <v>#REF!</v>
      </c>
      <c r="G16" t="e">
        <f>'time-series'!#REF!</f>
        <v>#REF!</v>
      </c>
      <c r="H16" t="e">
        <f>'time-series'!#REF!</f>
        <v>#REF!</v>
      </c>
      <c r="I16" t="e">
        <f>'time-series'!#REF!</f>
        <v>#REF!</v>
      </c>
      <c r="J16" s="73" t="e">
        <f>'time-series'!#REF!</f>
        <v>#REF!</v>
      </c>
      <c r="K16" s="73" t="e">
        <f>'time-series'!#REF!</f>
        <v>#REF!</v>
      </c>
      <c r="L16" t="e">
        <f>'time-series'!#REF!</f>
        <v>#REF!</v>
      </c>
      <c r="M16" t="e">
        <f>'time-series'!#REF!</f>
        <v>#REF!</v>
      </c>
      <c r="N16">
        <f>'time-series'!J16</f>
        <v>2</v>
      </c>
    </row>
    <row r="17" spans="1:14">
      <c r="A17" t="str">
        <f>'time-series'!A17</f>
        <v>E43</v>
      </c>
      <c r="B17" t="str">
        <f>'time-series'!B17</f>
        <v>E5</v>
      </c>
      <c r="C17">
        <f>'time-series'!C17</f>
        <v>701545.95</v>
      </c>
      <c r="D17">
        <f>'time-series'!D17</f>
        <v>1534750.77</v>
      </c>
      <c r="E17" t="e">
        <f>'time-series'!#REF!</f>
        <v>#REF!</v>
      </c>
      <c r="F17" t="e">
        <f>'time-series'!#REF!</f>
        <v>#REF!</v>
      </c>
      <c r="G17" t="e">
        <f>'time-series'!#REF!</f>
        <v>#REF!</v>
      </c>
      <c r="H17" t="e">
        <f>'time-series'!#REF!</f>
        <v>#REF!</v>
      </c>
      <c r="I17" t="e">
        <f>'time-series'!#REF!</f>
        <v>#REF!</v>
      </c>
      <c r="J17" s="73" t="e">
        <f>'time-series'!#REF!</f>
        <v>#REF!</v>
      </c>
      <c r="K17" s="73" t="e">
        <f>'time-series'!#REF!</f>
        <v>#REF!</v>
      </c>
      <c r="L17" t="e">
        <f>'time-series'!#REF!</f>
        <v>#REF!</v>
      </c>
      <c r="M17" t="e">
        <f>'time-series'!#REF!</f>
        <v>#REF!</v>
      </c>
      <c r="N17">
        <f>'time-series'!J17</f>
        <v>2</v>
      </c>
    </row>
    <row r="18" spans="1:14">
      <c r="A18" t="str">
        <f>'time-series'!A18</f>
        <v>E21</v>
      </c>
      <c r="B18" t="str">
        <f>'time-series'!B18</f>
        <v>E6</v>
      </c>
      <c r="C18">
        <f>'time-series'!C18</f>
        <v>689389.69</v>
      </c>
      <c r="D18">
        <f>'time-series'!D18</f>
        <v>1517970.64</v>
      </c>
      <c r="E18" t="e">
        <f>'time-series'!#REF!</f>
        <v>#REF!</v>
      </c>
      <c r="F18" t="e">
        <f>'time-series'!#REF!</f>
        <v>#REF!</v>
      </c>
      <c r="G18" t="e">
        <f>'time-series'!#REF!</f>
        <v>#REF!</v>
      </c>
      <c r="H18" t="e">
        <f>'time-series'!#REF!</f>
        <v>#REF!</v>
      </c>
      <c r="I18" t="e">
        <f>'time-series'!#REF!</f>
        <v>#REF!</v>
      </c>
      <c r="J18" s="73" t="e">
        <f>'time-series'!#REF!</f>
        <v>#REF!</v>
      </c>
      <c r="K18" s="73" t="e">
        <f>'time-series'!#REF!</f>
        <v>#REF!</v>
      </c>
      <c r="L18" t="e">
        <f>'time-series'!#REF!</f>
        <v>#REF!</v>
      </c>
      <c r="M18" t="e">
        <f>'time-series'!#REF!</f>
        <v>#REF!</v>
      </c>
      <c r="N18">
        <f>'time-series'!J18</f>
        <v>2</v>
      </c>
    </row>
    <row r="19" spans="1:14">
      <c r="A19" t="str">
        <f>'time-series'!A19</f>
        <v>E32</v>
      </c>
      <c r="B19" t="str">
        <f>'time-series'!B19</f>
        <v>E7</v>
      </c>
      <c r="C19">
        <f>'time-series'!C19</f>
        <v>677602.26</v>
      </c>
      <c r="D19">
        <f>'time-series'!D19</f>
        <v>1510896.73</v>
      </c>
      <c r="E19" t="e">
        <f>'time-series'!#REF!</f>
        <v>#REF!</v>
      </c>
      <c r="F19" t="e">
        <f>'time-series'!#REF!</f>
        <v>#REF!</v>
      </c>
      <c r="G19" t="e">
        <f>'time-series'!#REF!</f>
        <v>#REF!</v>
      </c>
      <c r="H19" t="e">
        <f>'time-series'!#REF!</f>
        <v>#REF!</v>
      </c>
      <c r="I19" t="e">
        <f>'time-series'!#REF!</f>
        <v>#REF!</v>
      </c>
      <c r="J19" s="73" t="e">
        <f>'time-series'!#REF!</f>
        <v>#REF!</v>
      </c>
      <c r="K19" s="73" t="e">
        <f>'time-series'!#REF!</f>
        <v>#REF!</v>
      </c>
      <c r="L19" t="e">
        <f>'time-series'!#REF!</f>
        <v>#REF!</v>
      </c>
      <c r="M19" t="e">
        <f>'time-series'!#REF!</f>
        <v>#REF!</v>
      </c>
      <c r="N19">
        <f>'time-series'!J19</f>
        <v>2</v>
      </c>
    </row>
    <row r="20" spans="1:14">
      <c r="A20" t="str">
        <f>'time-series'!A20</f>
        <v>E45</v>
      </c>
      <c r="B20" t="str">
        <f>'time-series'!B20</f>
        <v>E8</v>
      </c>
      <c r="C20">
        <f>'time-series'!C20</f>
        <v>710349.09</v>
      </c>
      <c r="D20">
        <f>'time-series'!D20</f>
        <v>1527944.08</v>
      </c>
      <c r="E20" t="e">
        <f>'time-series'!#REF!</f>
        <v>#REF!</v>
      </c>
      <c r="F20" t="e">
        <f>'time-series'!#REF!</f>
        <v>#REF!</v>
      </c>
      <c r="G20" t="e">
        <f>'time-series'!#REF!</f>
        <v>#REF!</v>
      </c>
      <c r="H20" t="e">
        <f>'time-series'!#REF!</f>
        <v>#REF!</v>
      </c>
      <c r="I20" t="e">
        <f>'time-series'!#REF!</f>
        <v>#REF!</v>
      </c>
      <c r="J20" s="73" t="e">
        <f>'time-series'!#REF!</f>
        <v>#REF!</v>
      </c>
      <c r="K20" s="73" t="e">
        <f>'time-series'!#REF!</f>
        <v>#REF!</v>
      </c>
      <c r="L20" t="e">
        <f>'time-series'!#REF!</f>
        <v>#REF!</v>
      </c>
      <c r="M20" t="e">
        <f>'time-series'!#REF!</f>
        <v>#REF!</v>
      </c>
      <c r="N20">
        <f>'time-series'!J20</f>
        <v>2</v>
      </c>
    </row>
    <row r="21" spans="1:14">
      <c r="A21" t="str">
        <f>'time-series'!A21</f>
        <v>E06</v>
      </c>
      <c r="B21" t="str">
        <f>'time-series'!B21</f>
        <v>E9</v>
      </c>
      <c r="C21">
        <f>'time-series'!C21</f>
        <v>680365.4</v>
      </c>
      <c r="D21">
        <f>'time-series'!D21</f>
        <v>1530572.79</v>
      </c>
      <c r="E21" t="e">
        <f>'time-series'!#REF!</f>
        <v>#REF!</v>
      </c>
      <c r="F21" t="e">
        <f>'time-series'!#REF!</f>
        <v>#REF!</v>
      </c>
      <c r="G21" t="e">
        <f>'time-series'!#REF!</f>
        <v>#REF!</v>
      </c>
      <c r="H21" t="e">
        <f>'time-series'!#REF!</f>
        <v>#REF!</v>
      </c>
      <c r="I21" t="e">
        <f>'time-series'!#REF!</f>
        <v>#REF!</v>
      </c>
      <c r="J21" s="73" t="e">
        <f>'time-series'!#REF!</f>
        <v>#REF!</v>
      </c>
      <c r="K21" s="73" t="e">
        <f>'time-series'!#REF!</f>
        <v>#REF!</v>
      </c>
      <c r="L21" t="e">
        <f>'time-series'!#REF!</f>
        <v>#REF!</v>
      </c>
      <c r="M21" t="e">
        <f>'time-series'!#REF!</f>
        <v>#REF!</v>
      </c>
      <c r="N21">
        <f>'time-series'!J21</f>
        <v>2</v>
      </c>
    </row>
    <row r="22" spans="1:14">
      <c r="A22" t="str">
        <f>'time-series'!A22</f>
        <v>E04</v>
      </c>
      <c r="B22" t="str">
        <f>'time-series'!B22</f>
        <v>N1</v>
      </c>
      <c r="C22">
        <f>'time-series'!C22</f>
        <v>672126.01</v>
      </c>
      <c r="D22">
        <f>'time-series'!D22</f>
        <v>1532403.78</v>
      </c>
      <c r="E22" t="e">
        <f>'time-series'!#REF!</f>
        <v>#REF!</v>
      </c>
      <c r="F22" t="e">
        <f>'time-series'!#REF!</f>
        <v>#REF!</v>
      </c>
      <c r="G22" t="e">
        <f>'time-series'!#REF!</f>
        <v>#REF!</v>
      </c>
      <c r="H22" t="e">
        <f>'time-series'!#REF!</f>
        <v>#REF!</v>
      </c>
      <c r="I22" t="e">
        <f>'time-series'!#REF!</f>
        <v>#REF!</v>
      </c>
      <c r="J22" s="73" t="e">
        <f>'time-series'!#REF!</f>
        <v>#REF!</v>
      </c>
      <c r="K22" s="73" t="e">
        <f>'time-series'!#REF!</f>
        <v>#REF!</v>
      </c>
      <c r="L22" t="e">
        <f>'time-series'!#REF!</f>
        <v>#REF!</v>
      </c>
      <c r="M22" t="e">
        <f>'time-series'!#REF!</f>
        <v>#REF!</v>
      </c>
      <c r="N22">
        <f>'time-series'!J22</f>
        <v>2</v>
      </c>
    </row>
    <row r="23" spans="1:14">
      <c r="A23" t="str">
        <f>'time-series'!A23</f>
        <v>E10</v>
      </c>
      <c r="B23" t="str">
        <f>'time-series'!B23</f>
        <v>N2</v>
      </c>
      <c r="C23">
        <f>'time-series'!C23</f>
        <v>664664.92000000004</v>
      </c>
      <c r="D23">
        <f>'time-series'!D23</f>
        <v>1525827.63</v>
      </c>
      <c r="E23" t="e">
        <f>'time-series'!#REF!</f>
        <v>#REF!</v>
      </c>
      <c r="F23" t="e">
        <f>'time-series'!#REF!</f>
        <v>#REF!</v>
      </c>
      <c r="G23" t="e">
        <f>'time-series'!#REF!</f>
        <v>#REF!</v>
      </c>
      <c r="H23" t="e">
        <f>'time-series'!#REF!</f>
        <v>#REF!</v>
      </c>
      <c r="I23" t="e">
        <f>'time-series'!#REF!</f>
        <v>#REF!</v>
      </c>
      <c r="J23" s="73" t="e">
        <f>'time-series'!#REF!</f>
        <v>#REF!</v>
      </c>
      <c r="K23" s="73" t="e">
        <f>'time-series'!#REF!</f>
        <v>#REF!</v>
      </c>
      <c r="L23" t="e">
        <f>'time-series'!#REF!</f>
        <v>#REF!</v>
      </c>
      <c r="M23" t="e">
        <f>'time-series'!#REF!</f>
        <v>#REF!</v>
      </c>
      <c r="N23">
        <f>'time-series'!J23</f>
        <v>2</v>
      </c>
    </row>
    <row r="24" spans="1:14">
      <c r="A24" t="str">
        <f>'time-series'!A24</f>
        <v>E12</v>
      </c>
      <c r="B24" t="str">
        <f>'time-series'!B24</f>
        <v>N3</v>
      </c>
      <c r="C24">
        <f>'time-series'!C24</f>
        <v>672288.21</v>
      </c>
      <c r="D24">
        <f>'time-series'!D24</f>
        <v>1525612.35</v>
      </c>
      <c r="E24" t="e">
        <f>'time-series'!#REF!</f>
        <v>#REF!</v>
      </c>
      <c r="F24" t="e">
        <f>'time-series'!#REF!</f>
        <v>#REF!</v>
      </c>
      <c r="G24" t="e">
        <f>'time-series'!#REF!</f>
        <v>#REF!</v>
      </c>
      <c r="H24" t="e">
        <f>'time-series'!#REF!</f>
        <v>#REF!</v>
      </c>
      <c r="I24" t="e">
        <f>'time-series'!#REF!</f>
        <v>#REF!</v>
      </c>
      <c r="J24" s="73" t="e">
        <f>'time-series'!#REF!</f>
        <v>#REF!</v>
      </c>
      <c r="K24" s="73" t="e">
        <f>'time-series'!#REF!</f>
        <v>#REF!</v>
      </c>
      <c r="L24" t="e">
        <f>'time-series'!#REF!</f>
        <v>#REF!</v>
      </c>
      <c r="M24" t="e">
        <f>'time-series'!#REF!</f>
        <v>#REF!</v>
      </c>
      <c r="N24">
        <f>'time-series'!J24</f>
        <v>1</v>
      </c>
    </row>
    <row r="25" spans="1:14">
      <c r="A25" t="str">
        <f>'time-series'!A25</f>
        <v>E13</v>
      </c>
      <c r="B25" t="str">
        <f>'time-series'!B25</f>
        <v>N4</v>
      </c>
      <c r="C25">
        <f>'time-series'!C25</f>
        <v>662410.17000000004</v>
      </c>
      <c r="D25">
        <f>'time-series'!D25</f>
        <v>1522815.37</v>
      </c>
      <c r="E25" t="e">
        <f>'time-series'!#REF!</f>
        <v>#REF!</v>
      </c>
      <c r="F25" t="e">
        <f>'time-series'!#REF!</f>
        <v>#REF!</v>
      </c>
      <c r="G25" t="e">
        <f>'time-series'!#REF!</f>
        <v>#REF!</v>
      </c>
      <c r="H25" t="e">
        <f>'time-series'!#REF!</f>
        <v>#REF!</v>
      </c>
      <c r="I25" t="e">
        <f>'time-series'!#REF!</f>
        <v>#REF!</v>
      </c>
      <c r="J25" s="73" t="e">
        <f>'time-series'!#REF!</f>
        <v>#REF!</v>
      </c>
      <c r="K25" s="73" t="e">
        <f>'time-series'!#REF!</f>
        <v>#REF!</v>
      </c>
      <c r="L25" t="e">
        <f>'time-series'!#REF!</f>
        <v>#REF!</v>
      </c>
      <c r="M25" t="e">
        <f>'time-series'!#REF!</f>
        <v>#REF!</v>
      </c>
      <c r="N25">
        <f>'time-series'!J25</f>
        <v>2</v>
      </c>
    </row>
    <row r="26" spans="1:14">
      <c r="A26" t="str">
        <f>'time-series'!A26</f>
        <v>E14</v>
      </c>
      <c r="B26" t="str">
        <f>'time-series'!B26</f>
        <v>N5</v>
      </c>
      <c r="C26">
        <f>'time-series'!C26</f>
        <v>674800.27</v>
      </c>
      <c r="D26">
        <f>'time-series'!D26</f>
        <v>1522996.68</v>
      </c>
      <c r="E26" t="e">
        <f>'time-series'!#REF!</f>
        <v>#REF!</v>
      </c>
      <c r="F26" t="e">
        <f>'time-series'!#REF!</f>
        <v>#REF!</v>
      </c>
      <c r="G26" t="e">
        <f>'time-series'!#REF!</f>
        <v>#REF!</v>
      </c>
      <c r="H26" t="e">
        <f>'time-series'!#REF!</f>
        <v>#REF!</v>
      </c>
      <c r="I26" t="e">
        <f>'time-series'!#REF!</f>
        <v>#REF!</v>
      </c>
      <c r="J26" s="73" t="e">
        <f>'time-series'!#REF!</f>
        <v>#REF!</v>
      </c>
      <c r="K26" s="73" t="e">
        <f>'time-series'!#REF!</f>
        <v>#REF!</v>
      </c>
      <c r="L26" t="e">
        <f>'time-series'!#REF!</f>
        <v>#REF!</v>
      </c>
      <c r="M26" t="e">
        <f>'time-series'!#REF!</f>
        <v>#REF!</v>
      </c>
      <c r="N26">
        <f>'time-series'!J26</f>
        <v>2</v>
      </c>
    </row>
    <row r="27" spans="1:14">
      <c r="A27" t="str">
        <f>'time-series'!A27</f>
        <v>E17</v>
      </c>
      <c r="B27" t="str">
        <f>'time-series'!B27</f>
        <v>N6</v>
      </c>
      <c r="C27">
        <f>'time-series'!C27</f>
        <v>677946.73</v>
      </c>
      <c r="D27">
        <f>'time-series'!D27</f>
        <v>1522282.46</v>
      </c>
      <c r="E27" t="e">
        <f>'time-series'!#REF!</f>
        <v>#REF!</v>
      </c>
      <c r="F27" t="e">
        <f>'time-series'!#REF!</f>
        <v>#REF!</v>
      </c>
      <c r="G27" t="e">
        <f>'time-series'!#REF!</f>
        <v>#REF!</v>
      </c>
      <c r="H27" t="e">
        <f>'time-series'!#REF!</f>
        <v>#REF!</v>
      </c>
      <c r="I27" t="e">
        <f>'time-series'!#REF!</f>
        <v>#REF!</v>
      </c>
      <c r="J27" s="73" t="e">
        <f>'time-series'!#REF!</f>
        <v>#REF!</v>
      </c>
      <c r="K27" s="73" t="e">
        <f>'time-series'!#REF!</f>
        <v>#REF!</v>
      </c>
      <c r="L27" t="e">
        <f>'time-series'!#REF!</f>
        <v>#REF!</v>
      </c>
      <c r="M27" t="e">
        <f>'time-series'!#REF!</f>
        <v>#REF!</v>
      </c>
      <c r="N27">
        <f>'time-series'!J27</f>
        <v>2</v>
      </c>
    </row>
    <row r="28" spans="1:14">
      <c r="A28" t="str">
        <f>'time-series'!A28</f>
        <v>E16</v>
      </c>
      <c r="B28" t="str">
        <f>'time-series'!B28</f>
        <v>N7</v>
      </c>
      <c r="C28">
        <f>'time-series'!C28</f>
        <v>666453.48</v>
      </c>
      <c r="D28">
        <f>'time-series'!D28</f>
        <v>1522470.33</v>
      </c>
      <c r="E28" t="e">
        <f>'time-series'!#REF!</f>
        <v>#REF!</v>
      </c>
      <c r="F28" t="e">
        <f>'time-series'!#REF!</f>
        <v>#REF!</v>
      </c>
      <c r="G28" t="e">
        <f>'time-series'!#REF!</f>
        <v>#REF!</v>
      </c>
      <c r="H28" t="e">
        <f>'time-series'!#REF!</f>
        <v>#REF!</v>
      </c>
      <c r="I28" t="e">
        <f>'time-series'!#REF!</f>
        <v>#REF!</v>
      </c>
      <c r="J28" s="73" t="e">
        <f>'time-series'!#REF!</f>
        <v>#REF!</v>
      </c>
      <c r="K28" s="73" t="e">
        <f>'time-series'!#REF!</f>
        <v>#REF!</v>
      </c>
      <c r="L28" t="e">
        <f>'time-series'!#REF!</f>
        <v>#REF!</v>
      </c>
      <c r="M28" t="e">
        <f>'time-series'!#REF!</f>
        <v>#REF!</v>
      </c>
      <c r="N28">
        <f>'time-series'!J28</f>
        <v>2</v>
      </c>
    </row>
    <row r="29" spans="1:14">
      <c r="A29" t="str">
        <f>'time-series'!A29</f>
        <v>E01</v>
      </c>
      <c r="B29" t="str">
        <f>'time-series'!B29</f>
        <v>N8</v>
      </c>
      <c r="C29">
        <f>'time-series'!C29</f>
        <v>677309.03</v>
      </c>
      <c r="D29">
        <f>'time-series'!D29</f>
        <v>1539830.33</v>
      </c>
      <c r="E29" t="e">
        <f>'time-series'!#REF!</f>
        <v>#REF!</v>
      </c>
      <c r="F29" t="e">
        <f>'time-series'!#REF!</f>
        <v>#REF!</v>
      </c>
      <c r="G29" t="e">
        <f>'time-series'!#REF!</f>
        <v>#REF!</v>
      </c>
      <c r="H29" t="e">
        <f>'time-series'!#REF!</f>
        <v>#REF!</v>
      </c>
      <c r="I29" t="e">
        <f>'time-series'!#REF!</f>
        <v>#REF!</v>
      </c>
      <c r="J29" s="73" t="e">
        <f>'time-series'!#REF!</f>
        <v>#REF!</v>
      </c>
      <c r="K29" s="73" t="e">
        <f>'time-series'!#REF!</f>
        <v>#REF!</v>
      </c>
      <c r="L29" t="e">
        <f>'time-series'!#REF!</f>
        <v>#REF!</v>
      </c>
      <c r="M29" t="e">
        <f>'time-series'!#REF!</f>
        <v>#REF!</v>
      </c>
      <c r="N29">
        <f>'time-series'!J29</f>
        <v>2</v>
      </c>
    </row>
    <row r="30" spans="1:14">
      <c r="A30" t="str">
        <f>'time-series'!A30</f>
        <v>E02</v>
      </c>
      <c r="B30" t="str">
        <f>'time-series'!B30</f>
        <v>N9</v>
      </c>
      <c r="C30">
        <f>'time-series'!C30</f>
        <v>683439.45</v>
      </c>
      <c r="D30">
        <f>'time-series'!D30</f>
        <v>1539868.39</v>
      </c>
      <c r="E30" t="e">
        <f>'time-series'!#REF!</f>
        <v>#REF!</v>
      </c>
      <c r="F30" t="e">
        <f>'time-series'!#REF!</f>
        <v>#REF!</v>
      </c>
      <c r="G30" t="e">
        <f>'time-series'!#REF!</f>
        <v>#REF!</v>
      </c>
      <c r="H30" t="e">
        <f>'time-series'!#REF!</f>
        <v>#REF!</v>
      </c>
      <c r="I30" t="e">
        <f>'time-series'!#REF!</f>
        <v>#REF!</v>
      </c>
      <c r="J30" s="73" t="e">
        <f>'time-series'!#REF!</f>
        <v>#REF!</v>
      </c>
      <c r="K30" s="73" t="e">
        <f>'time-series'!#REF!</f>
        <v>#REF!</v>
      </c>
      <c r="L30" t="e">
        <f>'time-series'!#REF!</f>
        <v>#REF!</v>
      </c>
      <c r="M30" t="e">
        <f>'time-series'!#REF!</f>
        <v>#REF!</v>
      </c>
      <c r="N30">
        <f>'time-series'!J30</f>
        <v>2</v>
      </c>
    </row>
    <row r="31" spans="1:14">
      <c r="A31" t="str">
        <f>'time-series'!A31</f>
        <v>W13</v>
      </c>
      <c r="B31" t="str">
        <f>'time-series'!B31</f>
        <v>W10</v>
      </c>
      <c r="C31">
        <f>'time-series'!C31</f>
        <v>658290.71</v>
      </c>
      <c r="D31">
        <f>'time-series'!D31</f>
        <v>1514826.56</v>
      </c>
      <c r="E31" t="e">
        <f>'time-series'!#REF!</f>
        <v>#REF!</v>
      </c>
      <c r="F31" t="e">
        <f>'time-series'!#REF!</f>
        <v>#REF!</v>
      </c>
      <c r="G31" t="e">
        <f>'time-series'!#REF!</f>
        <v>#REF!</v>
      </c>
      <c r="H31" t="e">
        <f>'time-series'!#REF!</f>
        <v>#REF!</v>
      </c>
      <c r="I31" t="e">
        <f>'time-series'!#REF!</f>
        <v>#REF!</v>
      </c>
      <c r="J31" s="73" t="e">
        <f>'time-series'!#REF!</f>
        <v>#REF!</v>
      </c>
      <c r="K31" s="73" t="e">
        <f>'time-series'!#REF!</f>
        <v>#REF!</v>
      </c>
      <c r="L31" t="e">
        <f>'time-series'!#REF!</f>
        <v>#REF!</v>
      </c>
      <c r="M31" t="e">
        <f>'time-series'!#REF!</f>
        <v>#REF!</v>
      </c>
      <c r="N31">
        <f>'time-series'!J31</f>
        <v>1</v>
      </c>
    </row>
    <row r="32" spans="1:14">
      <c r="A32" t="str">
        <f>'time-series'!A32</f>
        <v>W06</v>
      </c>
      <c r="B32" t="str">
        <f>'time-series'!B32</f>
        <v>W11</v>
      </c>
      <c r="C32">
        <f>'time-series'!C32</f>
        <v>656325.47</v>
      </c>
      <c r="D32">
        <f>'time-series'!D32</f>
        <v>1511584.18</v>
      </c>
      <c r="E32" t="e">
        <f>'time-series'!#REF!</f>
        <v>#REF!</v>
      </c>
      <c r="F32" t="e">
        <f>'time-series'!#REF!</f>
        <v>#REF!</v>
      </c>
      <c r="G32" t="e">
        <f>'time-series'!#REF!</f>
        <v>#REF!</v>
      </c>
      <c r="H32" t="e">
        <f>'time-series'!#REF!</f>
        <v>#REF!</v>
      </c>
      <c r="I32" t="e">
        <f>'time-series'!#REF!</f>
        <v>#REF!</v>
      </c>
      <c r="J32" s="73" t="e">
        <f>'time-series'!#REF!</f>
        <v>#REF!</v>
      </c>
      <c r="K32" s="73" t="e">
        <f>'time-series'!#REF!</f>
        <v>#REF!</v>
      </c>
      <c r="L32" t="e">
        <f>'time-series'!#REF!</f>
        <v>#REF!</v>
      </c>
      <c r="M32" t="e">
        <f>'time-series'!#REF!</f>
        <v>#REF!</v>
      </c>
      <c r="N32">
        <f>'time-series'!J32</f>
        <v>2</v>
      </c>
    </row>
    <row r="33" spans="1:14">
      <c r="A33" t="str">
        <f>'time-series'!A33</f>
        <v>W10</v>
      </c>
      <c r="B33" t="str">
        <f>'time-series'!B33</f>
        <v>W12</v>
      </c>
      <c r="C33">
        <f>'time-series'!C33</f>
        <v>658182.55000000005</v>
      </c>
      <c r="D33">
        <f>'time-series'!D33</f>
        <v>1523587.6</v>
      </c>
      <c r="E33" t="e">
        <f>'time-series'!#REF!</f>
        <v>#REF!</v>
      </c>
      <c r="F33" t="e">
        <f>'time-series'!#REF!</f>
        <v>#REF!</v>
      </c>
      <c r="G33" t="e">
        <f>'time-series'!#REF!</f>
        <v>#REF!</v>
      </c>
      <c r="H33" t="e">
        <f>'time-series'!#REF!</f>
        <v>#REF!</v>
      </c>
      <c r="I33" t="e">
        <f>'time-series'!#REF!</f>
        <v>#REF!</v>
      </c>
      <c r="J33" s="73" t="e">
        <f>'time-series'!#REF!</f>
        <v>#REF!</v>
      </c>
      <c r="K33" s="73" t="e">
        <f>'time-series'!#REF!</f>
        <v>#REF!</v>
      </c>
      <c r="L33" t="e">
        <f>'time-series'!#REF!</f>
        <v>#REF!</v>
      </c>
      <c r="M33" t="e">
        <f>'time-series'!#REF!</f>
        <v>#REF!</v>
      </c>
      <c r="N33">
        <f>'time-series'!J33</f>
        <v>2</v>
      </c>
    </row>
    <row r="34" spans="1:14">
      <c r="A34" t="str">
        <f>'time-series'!A34</f>
        <v>W03</v>
      </c>
      <c r="B34" t="str">
        <f>'time-series'!B34</f>
        <v>W13</v>
      </c>
      <c r="C34">
        <f>'time-series'!C34</f>
        <v>653116.93000000005</v>
      </c>
      <c r="D34">
        <f>'time-series'!D34</f>
        <v>1525716.98</v>
      </c>
      <c r="E34" t="e">
        <f>'time-series'!#REF!</f>
        <v>#REF!</v>
      </c>
      <c r="F34" t="e">
        <f>'time-series'!#REF!</f>
        <v>#REF!</v>
      </c>
      <c r="G34" t="e">
        <f>'time-series'!#REF!</f>
        <v>#REF!</v>
      </c>
      <c r="H34" t="e">
        <f>'time-series'!#REF!</f>
        <v>#REF!</v>
      </c>
      <c r="I34" t="e">
        <f>'time-series'!#REF!</f>
        <v>#REF!</v>
      </c>
      <c r="J34" s="73" t="e">
        <f>'time-series'!#REF!</f>
        <v>#REF!</v>
      </c>
      <c r="K34" s="73" t="e">
        <f>'time-series'!#REF!</f>
        <v>#REF!</v>
      </c>
      <c r="L34" t="e">
        <f>'time-series'!#REF!</f>
        <v>#REF!</v>
      </c>
      <c r="M34" t="e">
        <f>'time-series'!#REF!</f>
        <v>#REF!</v>
      </c>
      <c r="N34">
        <f>'time-series'!J34</f>
        <v>1</v>
      </c>
    </row>
    <row r="35" spans="1:14">
      <c r="A35" t="str">
        <f>'time-series'!A35</f>
        <v>W02</v>
      </c>
      <c r="B35" t="str">
        <f>'time-series'!B35</f>
        <v>W14inside</v>
      </c>
      <c r="C35">
        <f>'time-series'!C35</f>
        <v>652851.73</v>
      </c>
      <c r="D35">
        <f>'time-series'!D35</f>
        <v>1529549.37</v>
      </c>
      <c r="E35" t="e">
        <f>'time-series'!#REF!</f>
        <v>#REF!</v>
      </c>
      <c r="F35" t="e">
        <f>'time-series'!#REF!</f>
        <v>#REF!</v>
      </c>
      <c r="G35" t="e">
        <f>'time-series'!#REF!</f>
        <v>#REF!</v>
      </c>
      <c r="H35" t="e">
        <f>'time-series'!#REF!</f>
        <v>#REF!</v>
      </c>
      <c r="I35" t="e">
        <f>'time-series'!#REF!</f>
        <v>#REF!</v>
      </c>
      <c r="J35" s="73" t="e">
        <f>'time-series'!#REF!</f>
        <v>#REF!</v>
      </c>
      <c r="K35" s="73" t="e">
        <f>'time-series'!#REF!</f>
        <v>#REF!</v>
      </c>
      <c r="L35" t="e">
        <f>'time-series'!#REF!</f>
        <v>#REF!</v>
      </c>
      <c r="M35" t="e">
        <f>'time-series'!#REF!</f>
        <v>#REF!</v>
      </c>
      <c r="N35">
        <f>'time-series'!J35</f>
        <v>1</v>
      </c>
    </row>
    <row r="36" spans="1:14">
      <c r="A36" t="str">
        <f>'time-series'!A36</f>
        <v>W02</v>
      </c>
      <c r="B36" t="str">
        <f>'time-series'!B36</f>
        <v>W14outside</v>
      </c>
      <c r="C36">
        <f>'time-series'!C36</f>
        <v>661921.71</v>
      </c>
      <c r="D36">
        <f>'time-series'!D36</f>
        <v>1515985.15</v>
      </c>
      <c r="E36" t="e">
        <f>'time-series'!#REF!</f>
        <v>#REF!</v>
      </c>
      <c r="F36" t="e">
        <f>'time-series'!#REF!</f>
        <v>#REF!</v>
      </c>
      <c r="G36" t="e">
        <f>'time-series'!#REF!</f>
        <v>#REF!</v>
      </c>
      <c r="H36" t="e">
        <f>'time-series'!#REF!</f>
        <v>#REF!</v>
      </c>
      <c r="I36" t="e">
        <f>'time-series'!#REF!</f>
        <v>#REF!</v>
      </c>
      <c r="J36" s="73" t="e">
        <f>'time-series'!#REF!</f>
        <v>#REF!</v>
      </c>
      <c r="K36" s="73" t="e">
        <f>'time-series'!#REF!</f>
        <v>#REF!</v>
      </c>
      <c r="L36" t="e">
        <f>'time-series'!#REF!</f>
        <v>#REF!</v>
      </c>
      <c r="M36" t="e">
        <f>'time-series'!#REF!</f>
        <v>#REF!</v>
      </c>
      <c r="N36">
        <f>'time-series'!J36</f>
        <v>1</v>
      </c>
    </row>
    <row r="37" spans="1:14">
      <c r="A37" t="str">
        <f>'time-series'!A37</f>
        <v>W09</v>
      </c>
      <c r="B37" t="str">
        <f>'time-series'!B37</f>
        <v>W15</v>
      </c>
      <c r="C37">
        <f>'time-series'!C37</f>
        <v>664465.79</v>
      </c>
      <c r="D37">
        <f>'time-series'!D37</f>
        <v>1512192.47</v>
      </c>
      <c r="E37" t="e">
        <f>'time-series'!#REF!</f>
        <v>#REF!</v>
      </c>
      <c r="F37" t="e">
        <f>'time-series'!#REF!</f>
        <v>#REF!</v>
      </c>
      <c r="G37" t="e">
        <f>'time-series'!#REF!</f>
        <v>#REF!</v>
      </c>
      <c r="H37" t="e">
        <f>'time-series'!#REF!</f>
        <v>#REF!</v>
      </c>
      <c r="I37" t="e">
        <f>'time-series'!#REF!</f>
        <v>#REF!</v>
      </c>
      <c r="J37" s="73" t="e">
        <f>'time-series'!#REF!</f>
        <v>#REF!</v>
      </c>
      <c r="K37" s="73" t="e">
        <f>'time-series'!#REF!</f>
        <v>#REF!</v>
      </c>
      <c r="L37" t="e">
        <f>'time-series'!#REF!</f>
        <v>#REF!</v>
      </c>
      <c r="M37" t="e">
        <f>'time-series'!#REF!</f>
        <v>#REF!</v>
      </c>
      <c r="N37">
        <f>'time-series'!J37</f>
        <v>1</v>
      </c>
    </row>
    <row r="38" spans="1:14">
      <c r="A38" t="str">
        <f>'time-series'!A38</f>
        <v>W14</v>
      </c>
      <c r="B38" t="str">
        <f>'time-series'!B38</f>
        <v>W16</v>
      </c>
      <c r="C38">
        <f>'time-series'!C38</f>
        <v>662091.31999999995</v>
      </c>
      <c r="D38">
        <f>'time-series'!D38</f>
        <v>1508037.15</v>
      </c>
      <c r="E38" t="e">
        <f>'time-series'!#REF!</f>
        <v>#REF!</v>
      </c>
      <c r="F38" t="e">
        <f>'time-series'!#REF!</f>
        <v>#REF!</v>
      </c>
      <c r="G38" t="e">
        <f>'time-series'!#REF!</f>
        <v>#REF!</v>
      </c>
      <c r="H38" t="e">
        <f>'time-series'!#REF!</f>
        <v>#REF!</v>
      </c>
      <c r="I38" t="e">
        <f>'time-series'!#REF!</f>
        <v>#REF!</v>
      </c>
      <c r="J38" s="73" t="e">
        <f>'time-series'!#REF!</f>
        <v>#REF!</v>
      </c>
      <c r="K38" s="73" t="e">
        <f>'time-series'!#REF!</f>
        <v>#REF!</v>
      </c>
      <c r="L38" t="e">
        <f>'time-series'!#REF!</f>
        <v>#REF!</v>
      </c>
      <c r="M38" t="e">
        <f>'time-series'!#REF!</f>
        <v>#REF!</v>
      </c>
      <c r="N38">
        <f>'time-series'!J38</f>
        <v>1</v>
      </c>
    </row>
    <row r="39" spans="1:14">
      <c r="A39" t="str">
        <f>'time-series'!A39</f>
        <v>W15</v>
      </c>
      <c r="B39" t="str">
        <f>'time-series'!B39</f>
        <v>W17</v>
      </c>
      <c r="C39">
        <f>'time-series'!C39</f>
        <v>661235.26</v>
      </c>
      <c r="D39">
        <f>'time-series'!D39</f>
        <v>1519672.28</v>
      </c>
      <c r="E39" t="e">
        <f>'time-series'!#REF!</f>
        <v>#REF!</v>
      </c>
      <c r="F39" t="e">
        <f>'time-series'!#REF!</f>
        <v>#REF!</v>
      </c>
      <c r="G39" t="e">
        <f>'time-series'!#REF!</f>
        <v>#REF!</v>
      </c>
      <c r="H39" t="e">
        <f>'time-series'!#REF!</f>
        <v>#REF!</v>
      </c>
      <c r="I39" t="e">
        <f>'time-series'!#REF!</f>
        <v>#REF!</v>
      </c>
      <c r="J39" s="73" t="e">
        <f>'time-series'!#REF!</f>
        <v>#REF!</v>
      </c>
      <c r="K39" s="73" t="e">
        <f>'time-series'!#REF!</f>
        <v>#REF!</v>
      </c>
      <c r="L39" t="e">
        <f>'time-series'!#REF!</f>
        <v>#REF!</v>
      </c>
      <c r="M39" t="e">
        <f>'time-series'!#REF!</f>
        <v>#REF!</v>
      </c>
      <c r="N39">
        <f>'time-series'!J39</f>
        <v>1</v>
      </c>
    </row>
    <row r="40" spans="1:14">
      <c r="A40" t="str">
        <f>'time-series'!A40</f>
        <v>W16</v>
      </c>
      <c r="B40" t="str">
        <f>'time-series'!B40</f>
        <v>W18</v>
      </c>
      <c r="C40">
        <f>'time-series'!C40</f>
        <v>652150.77</v>
      </c>
      <c r="D40">
        <f>'time-series'!D40</f>
        <v>1504929.29</v>
      </c>
      <c r="E40" t="e">
        <f>'time-series'!#REF!</f>
        <v>#REF!</v>
      </c>
      <c r="F40" t="e">
        <f>'time-series'!#REF!</f>
        <v>#REF!</v>
      </c>
      <c r="G40" t="e">
        <f>'time-series'!#REF!</f>
        <v>#REF!</v>
      </c>
      <c r="H40" t="e">
        <f>'time-series'!#REF!</f>
        <v>#REF!</v>
      </c>
      <c r="I40" t="e">
        <f>'time-series'!#REF!</f>
        <v>#REF!</v>
      </c>
      <c r="J40" s="73" t="e">
        <f>'time-series'!#REF!</f>
        <v>#REF!</v>
      </c>
      <c r="K40" s="73" t="e">
        <f>'time-series'!#REF!</f>
        <v>#REF!</v>
      </c>
      <c r="L40" t="e">
        <f>'time-series'!#REF!</f>
        <v>#REF!</v>
      </c>
      <c r="M40" t="e">
        <f>'time-series'!#REF!</f>
        <v>#REF!</v>
      </c>
      <c r="N40">
        <f>'time-series'!J40</f>
        <v>1</v>
      </c>
    </row>
    <row r="41" spans="1:14">
      <c r="A41" t="str">
        <f>'time-series'!A41</f>
        <v>W01</v>
      </c>
      <c r="B41" t="str">
        <f>'time-series'!B41</f>
        <v>W1inside</v>
      </c>
      <c r="C41">
        <f>'time-series'!C41</f>
        <v>643560.93999999994</v>
      </c>
      <c r="D41">
        <f>'time-series'!D41</f>
        <v>1525778.98</v>
      </c>
      <c r="E41" t="e">
        <f>'time-series'!#REF!</f>
        <v>#REF!</v>
      </c>
      <c r="F41" t="e">
        <f>'time-series'!#REF!</f>
        <v>#REF!</v>
      </c>
      <c r="G41" t="e">
        <f>'time-series'!#REF!</f>
        <v>#REF!</v>
      </c>
      <c r="H41" t="e">
        <f>'time-series'!#REF!</f>
        <v>#REF!</v>
      </c>
      <c r="I41" t="e">
        <f>'time-series'!#REF!</f>
        <v>#REF!</v>
      </c>
      <c r="J41" s="73" t="e">
        <f>'time-series'!#REF!</f>
        <v>#REF!</v>
      </c>
      <c r="K41" s="73" t="e">
        <f>'time-series'!#REF!</f>
        <v>#REF!</v>
      </c>
      <c r="L41" t="e">
        <f>'time-series'!#REF!</f>
        <v>#REF!</v>
      </c>
      <c r="M41" t="e">
        <f>'time-series'!#REF!</f>
        <v>#REF!</v>
      </c>
      <c r="N41">
        <f>'time-series'!J41</f>
        <v>1</v>
      </c>
    </row>
    <row r="42" spans="1:14">
      <c r="A42" t="str">
        <f>'time-series'!A42</f>
        <v>W01</v>
      </c>
      <c r="B42" t="str">
        <f>'time-series'!B42</f>
        <v>W1outside</v>
      </c>
      <c r="C42">
        <f>'time-series'!C42</f>
        <v>642351.31000000006</v>
      </c>
      <c r="D42">
        <f>'time-series'!D42</f>
        <v>1529391.47</v>
      </c>
      <c r="E42" t="e">
        <f>'time-series'!#REF!</f>
        <v>#REF!</v>
      </c>
      <c r="F42" t="e">
        <f>'time-series'!#REF!</f>
        <v>#REF!</v>
      </c>
      <c r="G42" t="e">
        <f>'time-series'!#REF!</f>
        <v>#REF!</v>
      </c>
      <c r="H42" t="e">
        <f>'time-series'!#REF!</f>
        <v>#REF!</v>
      </c>
      <c r="I42" t="e">
        <f>'time-series'!#REF!</f>
        <v>#REF!</v>
      </c>
      <c r="J42" s="73" t="e">
        <f>'time-series'!#REF!</f>
        <v>#REF!</v>
      </c>
      <c r="K42" s="73" t="e">
        <f>'time-series'!#REF!</f>
        <v>#REF!</v>
      </c>
      <c r="L42" t="e">
        <f>'time-series'!#REF!</f>
        <v>#REF!</v>
      </c>
      <c r="M42" t="e">
        <f>'time-series'!#REF!</f>
        <v>#REF!</v>
      </c>
      <c r="N42">
        <f>'time-series'!J42</f>
        <v>1</v>
      </c>
    </row>
    <row r="43" spans="1:14">
      <c r="A43" t="str">
        <f>'time-series'!A43</f>
        <v>W23</v>
      </c>
      <c r="B43" t="str">
        <f>'time-series'!B43</f>
        <v>W2</v>
      </c>
      <c r="C43">
        <f>'time-series'!C43</f>
        <v>645833.16</v>
      </c>
      <c r="D43">
        <f>'time-series'!D43</f>
        <v>1520599.99</v>
      </c>
      <c r="E43" t="e">
        <f>'time-series'!#REF!</f>
        <v>#REF!</v>
      </c>
      <c r="F43" t="e">
        <f>'time-series'!#REF!</f>
        <v>#REF!</v>
      </c>
      <c r="G43" t="e">
        <f>'time-series'!#REF!</f>
        <v>#REF!</v>
      </c>
      <c r="H43" t="e">
        <f>'time-series'!#REF!</f>
        <v>#REF!</v>
      </c>
      <c r="I43" t="e">
        <f>'time-series'!#REF!</f>
        <v>#REF!</v>
      </c>
      <c r="J43" s="73" t="e">
        <f>'time-series'!#REF!</f>
        <v>#REF!</v>
      </c>
      <c r="K43" s="73" t="e">
        <f>'time-series'!#REF!</f>
        <v>#REF!</v>
      </c>
      <c r="L43" t="e">
        <f>'time-series'!#REF!</f>
        <v>#REF!</v>
      </c>
      <c r="M43" t="e">
        <f>'time-series'!#REF!</f>
        <v>#REF!</v>
      </c>
      <c r="N43">
        <f>'time-series'!J43</f>
        <v>1</v>
      </c>
    </row>
    <row r="44" spans="1:14">
      <c r="A44" t="str">
        <f>'time-series'!A44</f>
        <v>W08</v>
      </c>
      <c r="B44" t="str">
        <f>'time-series'!B44</f>
        <v>W3</v>
      </c>
      <c r="C44">
        <f>'time-series'!C44</f>
        <v>653973.03</v>
      </c>
      <c r="D44">
        <f>'time-series'!D44</f>
        <v>1515642.52</v>
      </c>
      <c r="E44" t="e">
        <f>'time-series'!#REF!</f>
        <v>#REF!</v>
      </c>
      <c r="F44" t="e">
        <f>'time-series'!#REF!</f>
        <v>#REF!</v>
      </c>
      <c r="G44" t="e">
        <f>'time-series'!#REF!</f>
        <v>#REF!</v>
      </c>
      <c r="H44" t="e">
        <f>'time-series'!#REF!</f>
        <v>#REF!</v>
      </c>
      <c r="I44" t="e">
        <f>'time-series'!#REF!</f>
        <v>#REF!</v>
      </c>
      <c r="J44" s="73" t="e">
        <f>'time-series'!#REF!</f>
        <v>#REF!</v>
      </c>
      <c r="K44" s="73" t="e">
        <f>'time-series'!#REF!</f>
        <v>#REF!</v>
      </c>
      <c r="L44" t="e">
        <f>'time-series'!#REF!</f>
        <v>#REF!</v>
      </c>
      <c r="M44" t="e">
        <f>'time-series'!#REF!</f>
        <v>#REF!</v>
      </c>
      <c r="N44">
        <f>'time-series'!J44</f>
        <v>2</v>
      </c>
    </row>
    <row r="45" spans="1:14">
      <c r="A45" t="str">
        <f>'time-series'!A45</f>
        <v>W12</v>
      </c>
      <c r="B45" t="str">
        <f>'time-series'!B45</f>
        <v>W4</v>
      </c>
      <c r="C45">
        <f>'time-series'!C45</f>
        <v>649159.31999999995</v>
      </c>
      <c r="D45">
        <f>'time-series'!D45</f>
        <v>1513890.33</v>
      </c>
      <c r="E45" t="e">
        <f>'time-series'!#REF!</f>
        <v>#REF!</v>
      </c>
      <c r="F45" t="e">
        <f>'time-series'!#REF!</f>
        <v>#REF!</v>
      </c>
      <c r="G45" t="e">
        <f>'time-series'!#REF!</f>
        <v>#REF!</v>
      </c>
      <c r="H45" t="e">
        <f>'time-series'!#REF!</f>
        <v>#REF!</v>
      </c>
      <c r="I45" t="e">
        <f>'time-series'!#REF!</f>
        <v>#REF!</v>
      </c>
      <c r="J45" s="73" t="e">
        <f>'time-series'!#REF!</f>
        <v>#REF!</v>
      </c>
      <c r="K45" s="73" t="e">
        <f>'time-series'!#REF!</f>
        <v>#REF!</v>
      </c>
      <c r="L45" t="e">
        <f>'time-series'!#REF!</f>
        <v>#REF!</v>
      </c>
      <c r="M45" t="e">
        <f>'time-series'!#REF!</f>
        <v>#REF!</v>
      </c>
      <c r="N45">
        <f>'time-series'!J45</f>
        <v>2</v>
      </c>
    </row>
    <row r="46" spans="1:14">
      <c r="A46" t="str">
        <f>'time-series'!A46</f>
        <v>W24</v>
      </c>
      <c r="B46" t="str">
        <f>'time-series'!B46</f>
        <v>W5</v>
      </c>
      <c r="C46">
        <f>'time-series'!C46</f>
        <v>644256.9</v>
      </c>
      <c r="D46">
        <f>'time-series'!D46</f>
        <v>1512206.37</v>
      </c>
      <c r="E46" t="e">
        <f>'time-series'!#REF!</f>
        <v>#REF!</v>
      </c>
      <c r="F46" t="e">
        <f>'time-series'!#REF!</f>
        <v>#REF!</v>
      </c>
      <c r="G46" t="e">
        <f>'time-series'!#REF!</f>
        <v>#REF!</v>
      </c>
      <c r="H46" t="e">
        <f>'time-series'!#REF!</f>
        <v>#REF!</v>
      </c>
      <c r="I46" t="e">
        <f>'time-series'!#REF!</f>
        <v>#REF!</v>
      </c>
      <c r="J46" s="73" t="e">
        <f>'time-series'!#REF!</f>
        <v>#REF!</v>
      </c>
      <c r="K46" s="73" t="e">
        <f>'time-series'!#REF!</f>
        <v>#REF!</v>
      </c>
      <c r="L46" t="e">
        <f>'time-series'!#REF!</f>
        <v>#REF!</v>
      </c>
      <c r="M46" t="e">
        <f>'time-series'!#REF!</f>
        <v>#REF!</v>
      </c>
      <c r="N46">
        <f>'time-series'!J46</f>
        <v>1</v>
      </c>
    </row>
    <row r="47" spans="1:14">
      <c r="A47" t="str">
        <f>'time-series'!A47</f>
        <v>W05</v>
      </c>
      <c r="B47" t="str">
        <f>'time-series'!B47</f>
        <v>W6</v>
      </c>
      <c r="C47">
        <f>'time-series'!C47</f>
        <v>653891.16</v>
      </c>
      <c r="D47">
        <f>'time-series'!D47</f>
        <v>1519501.64</v>
      </c>
      <c r="E47" t="e">
        <f>'time-series'!#REF!</f>
        <v>#REF!</v>
      </c>
      <c r="F47" t="e">
        <f>'time-series'!#REF!</f>
        <v>#REF!</v>
      </c>
      <c r="G47" t="e">
        <f>'time-series'!#REF!</f>
        <v>#REF!</v>
      </c>
      <c r="H47" t="e">
        <f>'time-series'!#REF!</f>
        <v>#REF!</v>
      </c>
      <c r="I47" t="e">
        <f>'time-series'!#REF!</f>
        <v>#REF!</v>
      </c>
      <c r="J47" s="73" t="e">
        <f>'time-series'!#REF!</f>
        <v>#REF!</v>
      </c>
      <c r="K47" s="73" t="e">
        <f>'time-series'!#REF!</f>
        <v>#REF!</v>
      </c>
      <c r="L47" t="e">
        <f>'time-series'!#REF!</f>
        <v>#REF!</v>
      </c>
      <c r="M47" t="e">
        <f>'time-series'!#REF!</f>
        <v>#REF!</v>
      </c>
      <c r="N47">
        <f>'time-series'!J47</f>
        <v>2</v>
      </c>
    </row>
    <row r="48" spans="1:14">
      <c r="A48" t="str">
        <f>'time-series'!A48</f>
        <v>W18</v>
      </c>
      <c r="B48" t="str">
        <f>'time-series'!B48</f>
        <v>W7</v>
      </c>
      <c r="C48">
        <f>'time-series'!C48</f>
        <v>654175.62</v>
      </c>
      <c r="D48">
        <f>'time-series'!D48</f>
        <v>1501198.81</v>
      </c>
      <c r="E48" t="e">
        <f>'time-series'!#REF!</f>
        <v>#REF!</v>
      </c>
      <c r="F48" t="e">
        <f>'time-series'!#REF!</f>
        <v>#REF!</v>
      </c>
      <c r="G48" t="e">
        <f>'time-series'!#REF!</f>
        <v>#REF!</v>
      </c>
      <c r="H48" t="e">
        <f>'time-series'!#REF!</f>
        <v>#REF!</v>
      </c>
      <c r="I48" t="e">
        <f>'time-series'!#REF!</f>
        <v>#REF!</v>
      </c>
      <c r="J48" s="73" t="e">
        <f>'time-series'!#REF!</f>
        <v>#REF!</v>
      </c>
      <c r="K48" s="73" t="e">
        <f>'time-series'!#REF!</f>
        <v>#REF!</v>
      </c>
      <c r="L48" t="e">
        <f>'time-series'!#REF!</f>
        <v>#REF!</v>
      </c>
      <c r="M48" t="e">
        <f>'time-series'!#REF!</f>
        <v>#REF!</v>
      </c>
      <c r="N48">
        <f>'time-series'!J48</f>
        <v>1</v>
      </c>
    </row>
    <row r="49" spans="1:14">
      <c r="A49" t="str">
        <f>'time-series'!A49</f>
        <v>W17</v>
      </c>
      <c r="B49" t="str">
        <f>'time-series'!B49</f>
        <v>W8</v>
      </c>
      <c r="C49">
        <f>'time-series'!C49</f>
        <v>650434.1</v>
      </c>
      <c r="D49">
        <f>'time-series'!D49</f>
        <v>1504752.75</v>
      </c>
      <c r="E49" t="e">
        <f>'time-series'!#REF!</f>
        <v>#REF!</v>
      </c>
      <c r="F49" t="e">
        <f>'time-series'!#REF!</f>
        <v>#REF!</v>
      </c>
      <c r="G49" t="e">
        <f>'time-series'!#REF!</f>
        <v>#REF!</v>
      </c>
      <c r="H49" t="e">
        <f>'time-series'!#REF!</f>
        <v>#REF!</v>
      </c>
      <c r="I49" t="e">
        <f>'time-series'!#REF!</f>
        <v>#REF!</v>
      </c>
      <c r="J49" s="73" t="e">
        <f>'time-series'!#REF!</f>
        <v>#REF!</v>
      </c>
      <c r="K49" s="73" t="e">
        <f>'time-series'!#REF!</f>
        <v>#REF!</v>
      </c>
      <c r="L49" t="e">
        <f>'time-series'!#REF!</f>
        <v>#REF!</v>
      </c>
      <c r="M49" t="e">
        <f>'time-series'!#REF!</f>
        <v>#REF!</v>
      </c>
      <c r="N49">
        <f>'time-series'!J49</f>
        <v>1</v>
      </c>
    </row>
    <row r="50" spans="1:14">
      <c r="A50" t="str">
        <f>'time-series'!A50</f>
        <v>W22</v>
      </c>
      <c r="B50" t="str">
        <f>'time-series'!B50</f>
        <v>W9</v>
      </c>
      <c r="C50">
        <f>'time-series'!C50</f>
        <v>658423.97</v>
      </c>
      <c r="D50">
        <f>'time-series'!D50</f>
        <v>1519726.78</v>
      </c>
      <c r="E50" t="e">
        <f>'time-series'!#REF!</f>
        <v>#REF!</v>
      </c>
      <c r="F50" t="e">
        <f>'time-series'!#REF!</f>
        <v>#REF!</v>
      </c>
      <c r="G50" t="e">
        <f>'time-series'!#REF!</f>
        <v>#REF!</v>
      </c>
      <c r="H50" t="e">
        <f>'time-series'!#REF!</f>
        <v>#REF!</v>
      </c>
      <c r="I50" t="e">
        <f>'time-series'!#REF!</f>
        <v>#REF!</v>
      </c>
      <c r="J50" s="73" t="e">
        <f>'time-series'!#REF!</f>
        <v>#REF!</v>
      </c>
      <c r="K50" s="73" t="e">
        <f>'time-series'!#REF!</f>
        <v>#REF!</v>
      </c>
      <c r="L50" t="e">
        <f>'time-series'!#REF!</f>
        <v>#REF!</v>
      </c>
      <c r="M50" t="e">
        <f>'time-series'!#REF!</f>
        <v>#REF!</v>
      </c>
      <c r="N50">
        <f>'time-series'!J50</f>
        <v>1</v>
      </c>
    </row>
    <row r="51" spans="1:14">
      <c r="A51" t="s">
        <v>176</v>
      </c>
      <c r="B51" t="s">
        <v>212</v>
      </c>
      <c r="C51">
        <v>687636.15</v>
      </c>
      <c r="D51">
        <v>1533223.8</v>
      </c>
      <c r="E51">
        <v>2.02</v>
      </c>
      <c r="F51">
        <v>2.06</v>
      </c>
      <c r="G51">
        <v>6</v>
      </c>
      <c r="H51">
        <v>-4.0000000000000036</v>
      </c>
      <c r="I51">
        <v>0</v>
      </c>
      <c r="J51" s="73">
        <v>40855</v>
      </c>
      <c r="K51" s="73">
        <v>40856</v>
      </c>
      <c r="L51">
        <v>10</v>
      </c>
      <c r="M51">
        <v>1</v>
      </c>
      <c r="N51">
        <v>2</v>
      </c>
    </row>
    <row r="52" spans="1:14">
      <c r="A52" t="s">
        <v>252</v>
      </c>
      <c r="B52" t="s">
        <v>163</v>
      </c>
      <c r="C52">
        <v>672695.38</v>
      </c>
      <c r="D52">
        <v>1519614.21</v>
      </c>
      <c r="E52">
        <v>-0.04</v>
      </c>
      <c r="F52">
        <v>-0.1</v>
      </c>
      <c r="G52">
        <v>1</v>
      </c>
      <c r="H52">
        <v>6.0000000000000009</v>
      </c>
      <c r="I52">
        <v>3</v>
      </c>
      <c r="J52" s="73">
        <v>40855</v>
      </c>
      <c r="K52" s="73">
        <v>40856</v>
      </c>
      <c r="L52">
        <v>10</v>
      </c>
      <c r="M52">
        <v>1</v>
      </c>
      <c r="N52">
        <v>1</v>
      </c>
    </row>
    <row r="53" spans="1:14">
      <c r="A53" t="s">
        <v>183</v>
      </c>
      <c r="B53" t="s">
        <v>174</v>
      </c>
      <c r="C53">
        <v>682471.21</v>
      </c>
      <c r="D53">
        <v>1517904.06</v>
      </c>
      <c r="E53">
        <v>0.38</v>
      </c>
      <c r="F53">
        <v>0.36</v>
      </c>
      <c r="G53">
        <v>1</v>
      </c>
      <c r="H53">
        <v>2.0000000000000018</v>
      </c>
      <c r="I53">
        <v>2</v>
      </c>
      <c r="J53" s="73">
        <v>40855</v>
      </c>
      <c r="K53" s="73">
        <v>40856</v>
      </c>
      <c r="L53">
        <v>10</v>
      </c>
      <c r="M53">
        <v>1</v>
      </c>
      <c r="N53">
        <v>2</v>
      </c>
    </row>
    <row r="54" spans="1:14">
      <c r="A54" t="s">
        <v>261</v>
      </c>
      <c r="B54" t="s">
        <v>164</v>
      </c>
      <c r="C54">
        <v>678077.45</v>
      </c>
      <c r="D54">
        <v>1516719.23</v>
      </c>
      <c r="E54">
        <v>0.22</v>
      </c>
      <c r="F54">
        <v>0.2</v>
      </c>
      <c r="G54">
        <v>1</v>
      </c>
      <c r="H54">
        <v>1.9999999999999991</v>
      </c>
      <c r="I54">
        <v>2</v>
      </c>
      <c r="J54" s="73">
        <v>40855</v>
      </c>
      <c r="K54" s="73">
        <v>40856</v>
      </c>
      <c r="L54">
        <v>10</v>
      </c>
      <c r="M54">
        <v>1</v>
      </c>
      <c r="N54">
        <v>2</v>
      </c>
    </row>
    <row r="55" spans="1:14">
      <c r="A55" t="s">
        <v>282</v>
      </c>
      <c r="B55" t="s">
        <v>165</v>
      </c>
      <c r="C55">
        <v>672842.67</v>
      </c>
      <c r="D55">
        <v>1516297.8</v>
      </c>
      <c r="E55">
        <v>-0.25</v>
      </c>
      <c r="F55">
        <v>-0.18</v>
      </c>
      <c r="G55">
        <v>1</v>
      </c>
      <c r="H55">
        <v>-7.0000000000000009</v>
      </c>
      <c r="I55">
        <v>-1</v>
      </c>
      <c r="J55" s="73">
        <v>40855</v>
      </c>
      <c r="K55" s="73">
        <v>40856</v>
      </c>
      <c r="L55">
        <v>10</v>
      </c>
      <c r="M55">
        <v>1</v>
      </c>
      <c r="N55">
        <v>2</v>
      </c>
    </row>
    <row r="56" spans="1:14">
      <c r="A56" t="s">
        <v>287</v>
      </c>
      <c r="B56" t="s">
        <v>168</v>
      </c>
      <c r="C56">
        <v>691300.7</v>
      </c>
      <c r="D56">
        <v>1526366.94</v>
      </c>
      <c r="E56">
        <v>1.46</v>
      </c>
      <c r="F56">
        <v>1.46</v>
      </c>
      <c r="G56">
        <v>2</v>
      </c>
      <c r="H56">
        <v>0</v>
      </c>
      <c r="I56">
        <v>1</v>
      </c>
      <c r="J56" s="73">
        <v>40855</v>
      </c>
      <c r="K56" s="73">
        <v>40856</v>
      </c>
      <c r="L56">
        <v>10</v>
      </c>
      <c r="M56">
        <v>1</v>
      </c>
      <c r="N56">
        <v>2</v>
      </c>
    </row>
    <row r="57" spans="1:14">
      <c r="A57" t="s">
        <v>347</v>
      </c>
      <c r="B57" t="s">
        <v>361</v>
      </c>
      <c r="C57">
        <v>672225.21</v>
      </c>
      <c r="D57">
        <v>1509648.39</v>
      </c>
      <c r="E57">
        <v>-0.9</v>
      </c>
      <c r="F57">
        <v>-0.97</v>
      </c>
      <c r="G57">
        <v>1</v>
      </c>
      <c r="H57">
        <v>6.9999999999999947</v>
      </c>
      <c r="I57">
        <v>3</v>
      </c>
      <c r="J57" s="73">
        <v>40855</v>
      </c>
      <c r="K57" s="73">
        <v>40856</v>
      </c>
      <c r="L57">
        <v>10</v>
      </c>
      <c r="M57">
        <v>1</v>
      </c>
      <c r="N57">
        <v>1</v>
      </c>
    </row>
    <row r="58" spans="1:14">
      <c r="A58" t="s">
        <v>348</v>
      </c>
      <c r="B58" t="s">
        <v>255</v>
      </c>
      <c r="C58">
        <v>671631.59</v>
      </c>
      <c r="D58">
        <v>1512362.07</v>
      </c>
      <c r="E58">
        <v>-0.28000000000000003</v>
      </c>
      <c r="F58">
        <v>-0.32</v>
      </c>
      <c r="G58">
        <v>1</v>
      </c>
      <c r="H58">
        <v>3.9999999999999982</v>
      </c>
      <c r="I58">
        <v>2</v>
      </c>
      <c r="J58" s="73">
        <v>40855</v>
      </c>
      <c r="K58" s="73">
        <v>40856</v>
      </c>
      <c r="L58">
        <v>10</v>
      </c>
      <c r="M58">
        <v>1</v>
      </c>
      <c r="N58">
        <v>2</v>
      </c>
    </row>
    <row r="59" spans="1:14">
      <c r="A59" t="s">
        <v>351</v>
      </c>
      <c r="B59" t="s">
        <v>169</v>
      </c>
      <c r="C59">
        <v>698225.4</v>
      </c>
      <c r="D59">
        <v>1516340.66</v>
      </c>
      <c r="E59">
        <v>0.57999999999999996</v>
      </c>
      <c r="F59">
        <v>0.57999999999999996</v>
      </c>
      <c r="G59">
        <v>1</v>
      </c>
      <c r="H59">
        <v>0</v>
      </c>
      <c r="I59">
        <v>1</v>
      </c>
      <c r="J59" s="73">
        <v>40855</v>
      </c>
      <c r="K59" s="73">
        <v>40856</v>
      </c>
      <c r="L59">
        <v>10</v>
      </c>
      <c r="M59">
        <v>1</v>
      </c>
      <c r="N59">
        <v>2</v>
      </c>
    </row>
    <row r="60" spans="1:14">
      <c r="A60" t="s">
        <v>364</v>
      </c>
      <c r="B60" t="s">
        <v>367</v>
      </c>
      <c r="C60">
        <v>679899.14</v>
      </c>
      <c r="D60">
        <v>1512404.09</v>
      </c>
      <c r="E60">
        <v>0.18</v>
      </c>
      <c r="F60">
        <v>0.18</v>
      </c>
      <c r="G60">
        <v>1</v>
      </c>
      <c r="H60">
        <v>0</v>
      </c>
      <c r="I60">
        <v>1</v>
      </c>
      <c r="J60" s="73">
        <v>40855</v>
      </c>
      <c r="K60" s="73">
        <v>40856</v>
      </c>
      <c r="L60">
        <v>10</v>
      </c>
      <c r="M60">
        <v>1</v>
      </c>
      <c r="N60">
        <v>2</v>
      </c>
    </row>
    <row r="61" spans="1:14">
      <c r="A61" t="s">
        <v>386</v>
      </c>
      <c r="B61" t="s">
        <v>252</v>
      </c>
      <c r="C61">
        <v>693835.41</v>
      </c>
      <c r="D61">
        <v>1518189.15</v>
      </c>
      <c r="E61">
        <v>0</v>
      </c>
      <c r="F61">
        <v>0</v>
      </c>
      <c r="G61">
        <v>1</v>
      </c>
      <c r="H61">
        <v>0</v>
      </c>
      <c r="I61">
        <v>1</v>
      </c>
      <c r="J61" s="73">
        <v>40855</v>
      </c>
      <c r="K61" s="73">
        <v>40856</v>
      </c>
      <c r="L61">
        <v>10</v>
      </c>
      <c r="M61">
        <v>1</v>
      </c>
      <c r="N61">
        <v>3</v>
      </c>
    </row>
    <row r="62" spans="1:14">
      <c r="A62" t="s">
        <v>174</v>
      </c>
      <c r="B62" t="s">
        <v>213</v>
      </c>
      <c r="C62">
        <v>684210.94</v>
      </c>
      <c r="D62">
        <v>1525903.94</v>
      </c>
      <c r="E62">
        <v>1.02</v>
      </c>
      <c r="F62">
        <v>1.01</v>
      </c>
      <c r="G62">
        <v>6</v>
      </c>
      <c r="H62">
        <v>1.0000000000000009</v>
      </c>
      <c r="I62">
        <v>2</v>
      </c>
      <c r="J62" s="73">
        <v>40855</v>
      </c>
      <c r="K62" s="73">
        <v>40856</v>
      </c>
      <c r="L62">
        <v>10</v>
      </c>
      <c r="M62">
        <v>1</v>
      </c>
      <c r="N62">
        <v>1</v>
      </c>
    </row>
    <row r="63" spans="1:14">
      <c r="A63" t="s">
        <v>388</v>
      </c>
      <c r="B63" t="s">
        <v>389</v>
      </c>
      <c r="C63">
        <v>698683.41</v>
      </c>
      <c r="D63">
        <v>1526216.17</v>
      </c>
      <c r="E63">
        <v>0</v>
      </c>
      <c r="F63">
        <v>0</v>
      </c>
      <c r="G63">
        <v>1</v>
      </c>
      <c r="H63">
        <v>0</v>
      </c>
      <c r="I63">
        <v>1</v>
      </c>
      <c r="J63" s="73">
        <v>40855</v>
      </c>
      <c r="K63" s="73">
        <v>40856</v>
      </c>
      <c r="L63">
        <v>10</v>
      </c>
      <c r="M63">
        <v>1</v>
      </c>
      <c r="N63">
        <v>4</v>
      </c>
    </row>
    <row r="64" spans="1:14">
      <c r="A64" t="s">
        <v>178</v>
      </c>
      <c r="B64" t="s">
        <v>214</v>
      </c>
      <c r="C64">
        <v>689424.91</v>
      </c>
      <c r="D64">
        <v>1528913.37</v>
      </c>
      <c r="E64">
        <v>1.65</v>
      </c>
      <c r="F64">
        <v>1.65</v>
      </c>
      <c r="G64">
        <v>3</v>
      </c>
      <c r="H64">
        <v>0</v>
      </c>
      <c r="I64">
        <v>1</v>
      </c>
      <c r="J64" s="73">
        <v>40855</v>
      </c>
      <c r="K64" s="73">
        <v>40856</v>
      </c>
      <c r="L64">
        <v>10</v>
      </c>
      <c r="M64">
        <v>1</v>
      </c>
      <c r="N64">
        <v>2</v>
      </c>
    </row>
    <row r="65" spans="1:14">
      <c r="A65" t="s">
        <v>180</v>
      </c>
      <c r="B65" t="s">
        <v>215</v>
      </c>
      <c r="C65">
        <v>701405.22</v>
      </c>
      <c r="D65">
        <v>1533302.92</v>
      </c>
      <c r="E65">
        <v>1.85</v>
      </c>
      <c r="F65">
        <v>1.85</v>
      </c>
      <c r="G65">
        <v>4</v>
      </c>
      <c r="H65">
        <v>0</v>
      </c>
      <c r="I65">
        <v>1</v>
      </c>
      <c r="J65" s="73">
        <v>40855</v>
      </c>
      <c r="K65" s="73">
        <v>40856</v>
      </c>
      <c r="L65">
        <v>10</v>
      </c>
      <c r="M65">
        <v>1</v>
      </c>
      <c r="N65">
        <v>2</v>
      </c>
    </row>
    <row r="66" spans="1:14">
      <c r="A66" t="s">
        <v>197</v>
      </c>
      <c r="B66" t="s">
        <v>216</v>
      </c>
      <c r="C66">
        <v>701545.95</v>
      </c>
      <c r="D66">
        <v>1534750.77</v>
      </c>
      <c r="E66">
        <v>1.67</v>
      </c>
      <c r="F66">
        <v>1.71</v>
      </c>
      <c r="G66">
        <v>3</v>
      </c>
      <c r="H66">
        <v>-4.0000000000000036</v>
      </c>
      <c r="I66">
        <v>0</v>
      </c>
      <c r="J66" s="73">
        <v>40855</v>
      </c>
      <c r="K66" s="73">
        <v>40856</v>
      </c>
      <c r="L66">
        <v>10</v>
      </c>
      <c r="M66">
        <v>1</v>
      </c>
      <c r="N66">
        <v>2</v>
      </c>
    </row>
    <row r="67" spans="1:14">
      <c r="A67" t="s">
        <v>182</v>
      </c>
      <c r="B67" t="s">
        <v>217</v>
      </c>
      <c r="C67">
        <v>689389.69</v>
      </c>
      <c r="D67">
        <v>1517970.64</v>
      </c>
      <c r="E67">
        <v>0.68</v>
      </c>
      <c r="F67">
        <v>0.67</v>
      </c>
      <c r="G67">
        <v>1</v>
      </c>
      <c r="H67">
        <v>1.0000000000000009</v>
      </c>
      <c r="I67">
        <v>2</v>
      </c>
      <c r="J67" s="73">
        <v>40855</v>
      </c>
      <c r="K67" s="73">
        <v>40856</v>
      </c>
      <c r="L67">
        <v>10</v>
      </c>
      <c r="M67">
        <v>1</v>
      </c>
      <c r="N67">
        <v>2</v>
      </c>
    </row>
    <row r="68" spans="1:14">
      <c r="A68" t="s">
        <v>280</v>
      </c>
      <c r="B68" t="s">
        <v>224</v>
      </c>
      <c r="C68">
        <v>677602.26</v>
      </c>
      <c r="D68">
        <v>1510896.73</v>
      </c>
      <c r="E68">
        <v>-1.28</v>
      </c>
      <c r="F68">
        <v>-1.28</v>
      </c>
      <c r="G68">
        <v>1</v>
      </c>
      <c r="H68">
        <v>0</v>
      </c>
      <c r="I68">
        <v>1</v>
      </c>
      <c r="J68" s="73">
        <v>40855</v>
      </c>
      <c r="K68" s="73">
        <v>40856</v>
      </c>
      <c r="L68">
        <v>10</v>
      </c>
      <c r="M68">
        <v>1</v>
      </c>
      <c r="N68">
        <v>2</v>
      </c>
    </row>
    <row r="69" spans="1:14">
      <c r="A69" t="s">
        <v>196</v>
      </c>
      <c r="B69" t="s">
        <v>225</v>
      </c>
      <c r="C69">
        <v>710349.09</v>
      </c>
      <c r="D69">
        <v>1527944.08</v>
      </c>
      <c r="E69">
        <v>1.42</v>
      </c>
      <c r="F69">
        <v>1.43</v>
      </c>
      <c r="G69">
        <v>2</v>
      </c>
      <c r="H69">
        <v>-1.0000000000000009</v>
      </c>
      <c r="I69">
        <v>1</v>
      </c>
      <c r="J69" s="73">
        <v>40855</v>
      </c>
      <c r="K69" s="73">
        <v>40856</v>
      </c>
      <c r="L69">
        <v>10</v>
      </c>
      <c r="M69">
        <v>1</v>
      </c>
      <c r="N69">
        <v>2</v>
      </c>
    </row>
    <row r="70" spans="1:14">
      <c r="A70" t="s">
        <v>251</v>
      </c>
      <c r="B70" t="s">
        <v>254</v>
      </c>
      <c r="C70">
        <v>680365.4</v>
      </c>
      <c r="D70">
        <v>1530572.79</v>
      </c>
      <c r="E70">
        <v>1.7</v>
      </c>
      <c r="F70">
        <v>1.71</v>
      </c>
      <c r="G70">
        <v>4</v>
      </c>
      <c r="H70">
        <v>-1.0000000000000009</v>
      </c>
      <c r="I70">
        <v>1</v>
      </c>
      <c r="J70" s="73">
        <v>40855</v>
      </c>
      <c r="K70" s="73">
        <v>40856</v>
      </c>
      <c r="L70">
        <v>10</v>
      </c>
      <c r="M70">
        <v>1</v>
      </c>
      <c r="N70">
        <v>2</v>
      </c>
    </row>
    <row r="71" spans="1:14">
      <c r="A71" t="s">
        <v>170</v>
      </c>
      <c r="B71" t="s">
        <v>218</v>
      </c>
      <c r="C71">
        <v>672126.01</v>
      </c>
      <c r="D71">
        <v>1532403.78</v>
      </c>
      <c r="E71">
        <v>1.59</v>
      </c>
      <c r="F71">
        <v>1.6</v>
      </c>
      <c r="G71">
        <v>3</v>
      </c>
      <c r="H71">
        <v>-1.0000000000000009</v>
      </c>
      <c r="I71">
        <v>1</v>
      </c>
      <c r="J71" s="73">
        <v>40855</v>
      </c>
      <c r="K71" s="73">
        <v>40856</v>
      </c>
      <c r="L71">
        <v>10</v>
      </c>
      <c r="M71">
        <v>1</v>
      </c>
      <c r="N71">
        <v>2</v>
      </c>
    </row>
    <row r="72" spans="1:14">
      <c r="A72" t="s">
        <v>163</v>
      </c>
      <c r="B72" t="s">
        <v>219</v>
      </c>
      <c r="C72">
        <v>664664.92000000004</v>
      </c>
      <c r="D72">
        <v>1525827.63</v>
      </c>
      <c r="E72">
        <v>-0.2</v>
      </c>
      <c r="F72">
        <v>-0.2</v>
      </c>
      <c r="G72">
        <v>1</v>
      </c>
      <c r="H72">
        <v>0</v>
      </c>
      <c r="I72">
        <v>1</v>
      </c>
      <c r="J72" s="73">
        <v>40855</v>
      </c>
      <c r="K72" s="73">
        <v>40856</v>
      </c>
      <c r="L72">
        <v>10</v>
      </c>
      <c r="M72">
        <v>1</v>
      </c>
      <c r="N72">
        <v>2</v>
      </c>
    </row>
    <row r="73" spans="1:14">
      <c r="A73" t="s">
        <v>164</v>
      </c>
      <c r="B73" t="s">
        <v>220</v>
      </c>
      <c r="C73">
        <v>672288.21</v>
      </c>
      <c r="D73">
        <v>1525612.35</v>
      </c>
      <c r="E73">
        <v>0.85</v>
      </c>
      <c r="F73">
        <v>0.79</v>
      </c>
      <c r="G73">
        <v>4</v>
      </c>
      <c r="H73">
        <v>5.9999999999999947</v>
      </c>
      <c r="I73">
        <v>3</v>
      </c>
      <c r="J73" s="73">
        <v>40855</v>
      </c>
      <c r="K73" s="73">
        <v>40856</v>
      </c>
      <c r="L73">
        <v>10</v>
      </c>
      <c r="M73">
        <v>1</v>
      </c>
      <c r="N73">
        <v>1</v>
      </c>
    </row>
    <row r="74" spans="1:14">
      <c r="A74" t="s">
        <v>165</v>
      </c>
      <c r="B74" t="s">
        <v>221</v>
      </c>
      <c r="C74">
        <v>662410.17000000004</v>
      </c>
      <c r="D74">
        <v>1522815.37</v>
      </c>
      <c r="E74">
        <v>-1.19</v>
      </c>
      <c r="F74">
        <v>-1</v>
      </c>
      <c r="G74">
        <v>1</v>
      </c>
      <c r="H74">
        <v>-18.999999999999993</v>
      </c>
      <c r="I74">
        <v>-1</v>
      </c>
      <c r="J74" s="73">
        <v>40855</v>
      </c>
      <c r="K74" s="73">
        <v>40856</v>
      </c>
      <c r="L74">
        <v>10</v>
      </c>
      <c r="M74">
        <v>1</v>
      </c>
      <c r="N74">
        <v>2</v>
      </c>
    </row>
    <row r="75" spans="1:14">
      <c r="A75" t="s">
        <v>168</v>
      </c>
      <c r="B75" t="s">
        <v>222</v>
      </c>
      <c r="C75">
        <v>674800.27</v>
      </c>
      <c r="D75">
        <v>1522996.68</v>
      </c>
      <c r="E75">
        <v>-0.99</v>
      </c>
      <c r="F75">
        <v>-0.86</v>
      </c>
      <c r="G75">
        <v>1</v>
      </c>
      <c r="H75">
        <v>-13</v>
      </c>
      <c r="I75">
        <v>-1</v>
      </c>
      <c r="J75" s="73">
        <v>40855</v>
      </c>
      <c r="K75" s="73">
        <v>40856</v>
      </c>
      <c r="L75">
        <v>10</v>
      </c>
      <c r="M75">
        <v>1</v>
      </c>
      <c r="N75">
        <v>2</v>
      </c>
    </row>
    <row r="76" spans="1:14">
      <c r="A76" t="s">
        <v>169</v>
      </c>
      <c r="B76" t="s">
        <v>223</v>
      </c>
      <c r="C76">
        <v>677946.73</v>
      </c>
      <c r="D76">
        <v>1522282.46</v>
      </c>
      <c r="E76">
        <v>0.43</v>
      </c>
      <c r="F76">
        <v>0.37</v>
      </c>
      <c r="G76">
        <v>1</v>
      </c>
      <c r="H76">
        <v>6</v>
      </c>
      <c r="I76">
        <v>3</v>
      </c>
      <c r="J76" s="73">
        <v>40855</v>
      </c>
      <c r="K76" s="73">
        <v>40856</v>
      </c>
      <c r="L76">
        <v>10</v>
      </c>
      <c r="M76">
        <v>1</v>
      </c>
      <c r="N76">
        <v>2</v>
      </c>
    </row>
    <row r="77" spans="1:14">
      <c r="A77" t="s">
        <v>255</v>
      </c>
      <c r="B77" t="s">
        <v>256</v>
      </c>
      <c r="C77">
        <v>666453.48</v>
      </c>
      <c r="D77">
        <v>1522470.33</v>
      </c>
      <c r="E77">
        <v>0.45</v>
      </c>
      <c r="F77">
        <v>0.44</v>
      </c>
      <c r="G77">
        <v>1</v>
      </c>
      <c r="H77">
        <v>1.0000000000000009</v>
      </c>
      <c r="I77">
        <v>2</v>
      </c>
      <c r="J77" s="73">
        <v>40855</v>
      </c>
      <c r="K77" s="73">
        <v>40856</v>
      </c>
      <c r="L77">
        <v>10</v>
      </c>
      <c r="M77">
        <v>1</v>
      </c>
      <c r="N77">
        <v>2</v>
      </c>
    </row>
    <row r="78" spans="1:14">
      <c r="A78" t="s">
        <v>289</v>
      </c>
      <c r="B78" t="s">
        <v>308</v>
      </c>
      <c r="C78">
        <v>677309.03</v>
      </c>
      <c r="D78">
        <v>1539830.33</v>
      </c>
      <c r="E78">
        <v>3.46</v>
      </c>
      <c r="F78">
        <v>3.48</v>
      </c>
      <c r="G78">
        <v>6</v>
      </c>
      <c r="H78">
        <v>-2.0000000000000018</v>
      </c>
      <c r="I78">
        <v>0</v>
      </c>
      <c r="J78" s="73">
        <v>40855</v>
      </c>
      <c r="K78" s="73">
        <v>40856</v>
      </c>
      <c r="L78">
        <v>10</v>
      </c>
      <c r="M78">
        <v>1</v>
      </c>
      <c r="N78">
        <v>2</v>
      </c>
    </row>
    <row r="79" spans="1:14">
      <c r="A79" t="s">
        <v>290</v>
      </c>
      <c r="B79" t="s">
        <v>309</v>
      </c>
      <c r="C79">
        <v>683439.45</v>
      </c>
      <c r="D79">
        <v>1539868.39</v>
      </c>
      <c r="E79">
        <v>3.46</v>
      </c>
      <c r="F79">
        <v>3.48</v>
      </c>
      <c r="G79">
        <v>6</v>
      </c>
      <c r="H79">
        <v>-2.0000000000000018</v>
      </c>
      <c r="I79">
        <v>0</v>
      </c>
      <c r="J79" s="73">
        <v>40855</v>
      </c>
      <c r="K79" s="73">
        <v>40856</v>
      </c>
      <c r="L79">
        <v>10</v>
      </c>
      <c r="M79">
        <v>1</v>
      </c>
      <c r="N79">
        <v>2</v>
      </c>
    </row>
    <row r="80" spans="1:14">
      <c r="A80" t="s">
        <v>259</v>
      </c>
      <c r="B80" t="s">
        <v>258</v>
      </c>
      <c r="C80">
        <v>658290.71</v>
      </c>
      <c r="D80">
        <v>1514826.56</v>
      </c>
      <c r="E80">
        <v>0.85</v>
      </c>
      <c r="F80">
        <v>0.84</v>
      </c>
      <c r="G80">
        <v>4</v>
      </c>
      <c r="H80">
        <v>1.0000000000000009</v>
      </c>
      <c r="I80">
        <v>2</v>
      </c>
      <c r="J80" s="73">
        <v>40855</v>
      </c>
      <c r="K80" s="73">
        <v>40856</v>
      </c>
      <c r="L80">
        <v>10</v>
      </c>
      <c r="M80">
        <v>1</v>
      </c>
      <c r="N80">
        <v>1</v>
      </c>
    </row>
    <row r="81" spans="1:14">
      <c r="A81" t="s">
        <v>368</v>
      </c>
      <c r="B81" t="s">
        <v>265</v>
      </c>
      <c r="C81">
        <v>656325.47</v>
      </c>
      <c r="D81">
        <v>1511584.18</v>
      </c>
      <c r="E81">
        <v>1.2</v>
      </c>
      <c r="F81">
        <v>1.21</v>
      </c>
      <c r="G81">
        <v>2</v>
      </c>
      <c r="H81">
        <v>-1.0000000000000009</v>
      </c>
      <c r="I81">
        <v>1</v>
      </c>
      <c r="J81" s="73">
        <v>40855</v>
      </c>
      <c r="K81" s="73">
        <v>40856</v>
      </c>
      <c r="L81">
        <v>10</v>
      </c>
      <c r="M81">
        <v>1</v>
      </c>
      <c r="N81">
        <v>2</v>
      </c>
    </row>
    <row r="82" spans="1:14">
      <c r="A82" t="s">
        <v>258</v>
      </c>
      <c r="B82" t="s">
        <v>189</v>
      </c>
      <c r="C82">
        <v>658182.55000000005</v>
      </c>
      <c r="D82">
        <v>1523587.6</v>
      </c>
      <c r="E82">
        <v>0.97</v>
      </c>
      <c r="F82">
        <v>0.96</v>
      </c>
      <c r="G82">
        <v>1</v>
      </c>
      <c r="H82">
        <v>1.0000000000000009</v>
      </c>
      <c r="I82">
        <v>2</v>
      </c>
      <c r="J82" s="73">
        <v>40855</v>
      </c>
      <c r="K82" s="73">
        <v>40856</v>
      </c>
      <c r="L82">
        <v>10</v>
      </c>
      <c r="M82">
        <v>1</v>
      </c>
      <c r="N82">
        <v>2</v>
      </c>
    </row>
    <row r="83" spans="1:14">
      <c r="A83" t="s">
        <v>278</v>
      </c>
      <c r="B83" t="s">
        <v>259</v>
      </c>
      <c r="C83">
        <v>653116.93000000005</v>
      </c>
      <c r="D83">
        <v>1525716.98</v>
      </c>
      <c r="E83">
        <v>1.59</v>
      </c>
      <c r="F83">
        <v>1.61</v>
      </c>
      <c r="G83">
        <v>6</v>
      </c>
      <c r="H83">
        <v>-2.0000000000000018</v>
      </c>
      <c r="I83">
        <v>0</v>
      </c>
      <c r="J83" s="73">
        <v>40855</v>
      </c>
      <c r="K83" s="73">
        <v>40856</v>
      </c>
      <c r="L83">
        <v>10</v>
      </c>
      <c r="M83">
        <v>1</v>
      </c>
      <c r="N83">
        <v>1</v>
      </c>
    </row>
    <row r="84" spans="1:14">
      <c r="A84" t="s">
        <v>293</v>
      </c>
      <c r="B84" t="s">
        <v>401</v>
      </c>
      <c r="C84">
        <v>652851.73</v>
      </c>
      <c r="D84">
        <v>1529549.37</v>
      </c>
      <c r="E84">
        <v>2.2999999999999998</v>
      </c>
      <c r="F84">
        <v>2.27</v>
      </c>
      <c r="G84">
        <v>6</v>
      </c>
      <c r="H84">
        <v>2.9999999999999805</v>
      </c>
      <c r="I84">
        <v>2</v>
      </c>
      <c r="J84" s="73">
        <v>40855</v>
      </c>
      <c r="K84" s="73">
        <v>40856</v>
      </c>
      <c r="L84">
        <v>10</v>
      </c>
      <c r="M84">
        <v>1</v>
      </c>
      <c r="N84">
        <v>1</v>
      </c>
    </row>
    <row r="85" spans="1:14">
      <c r="A85" t="s">
        <v>293</v>
      </c>
      <c r="B85" t="s">
        <v>409</v>
      </c>
      <c r="C85">
        <v>661921.71</v>
      </c>
      <c r="D85">
        <v>1515985.15</v>
      </c>
      <c r="E85">
        <v>0</v>
      </c>
      <c r="F85">
        <v>0</v>
      </c>
      <c r="G85">
        <v>1</v>
      </c>
      <c r="H85">
        <v>0</v>
      </c>
      <c r="I85">
        <v>1</v>
      </c>
      <c r="J85" s="73">
        <v>40855</v>
      </c>
      <c r="K85" s="73">
        <v>40856</v>
      </c>
      <c r="L85">
        <v>10</v>
      </c>
      <c r="M85">
        <v>1</v>
      </c>
      <c r="N85">
        <v>1</v>
      </c>
    </row>
    <row r="86" spans="1:14">
      <c r="A86" t="s">
        <v>295</v>
      </c>
      <c r="B86" t="s">
        <v>298</v>
      </c>
      <c r="C86">
        <v>664465.79</v>
      </c>
      <c r="D86">
        <v>1512192.47</v>
      </c>
      <c r="E86">
        <v>0.4</v>
      </c>
      <c r="F86">
        <v>0.35</v>
      </c>
      <c r="G86">
        <v>2</v>
      </c>
      <c r="H86">
        <v>5.0000000000000044</v>
      </c>
      <c r="I86">
        <v>3</v>
      </c>
      <c r="J86" s="73">
        <v>40855</v>
      </c>
      <c r="K86" s="73">
        <v>40856</v>
      </c>
      <c r="L86">
        <v>10</v>
      </c>
      <c r="M86">
        <v>1</v>
      </c>
      <c r="N86">
        <v>1</v>
      </c>
    </row>
    <row r="87" spans="1:14">
      <c r="A87" t="s">
        <v>297</v>
      </c>
      <c r="B87" t="s">
        <v>263</v>
      </c>
      <c r="C87">
        <v>662091.31999999995</v>
      </c>
      <c r="D87">
        <v>1508037.15</v>
      </c>
      <c r="E87">
        <v>0.41</v>
      </c>
      <c r="F87">
        <v>0.43</v>
      </c>
      <c r="G87">
        <v>2</v>
      </c>
      <c r="H87">
        <v>-2.0000000000000018</v>
      </c>
      <c r="I87">
        <v>0</v>
      </c>
      <c r="J87" s="73">
        <v>40855</v>
      </c>
      <c r="K87" s="73">
        <v>40856</v>
      </c>
      <c r="L87">
        <v>10</v>
      </c>
      <c r="M87">
        <v>1</v>
      </c>
      <c r="N87">
        <v>1</v>
      </c>
    </row>
    <row r="88" spans="1:14">
      <c r="A88" t="s">
        <v>298</v>
      </c>
      <c r="B88" t="s">
        <v>192</v>
      </c>
      <c r="C88">
        <v>661235.26</v>
      </c>
      <c r="D88">
        <v>1519672.28</v>
      </c>
      <c r="E88">
        <v>0.5</v>
      </c>
      <c r="F88">
        <v>0.48</v>
      </c>
      <c r="G88">
        <v>3</v>
      </c>
      <c r="H88">
        <v>2.0000000000000018</v>
      </c>
      <c r="I88">
        <v>2</v>
      </c>
      <c r="J88" s="73">
        <v>40855</v>
      </c>
      <c r="K88" s="73">
        <v>40856</v>
      </c>
      <c r="L88">
        <v>10</v>
      </c>
      <c r="M88">
        <v>1</v>
      </c>
      <c r="N88">
        <v>1</v>
      </c>
    </row>
    <row r="89" spans="1:14">
      <c r="A89" t="s">
        <v>263</v>
      </c>
      <c r="B89" t="s">
        <v>191</v>
      </c>
      <c r="C89">
        <v>652150.77</v>
      </c>
      <c r="D89">
        <v>1504929.29</v>
      </c>
      <c r="E89">
        <v>0.86</v>
      </c>
      <c r="F89">
        <v>0.78</v>
      </c>
      <c r="G89">
        <v>4</v>
      </c>
      <c r="H89">
        <v>7.9999999999999964</v>
      </c>
      <c r="I89">
        <v>3</v>
      </c>
      <c r="J89" s="73">
        <v>40855</v>
      </c>
      <c r="K89" s="73">
        <v>40856</v>
      </c>
      <c r="L89">
        <v>10</v>
      </c>
      <c r="M89">
        <v>1</v>
      </c>
      <c r="N89">
        <v>1</v>
      </c>
    </row>
    <row r="90" spans="1:14">
      <c r="A90" t="s">
        <v>186</v>
      </c>
      <c r="B90" t="s">
        <v>400</v>
      </c>
      <c r="C90">
        <v>643560.93999999994</v>
      </c>
      <c r="D90">
        <v>1525778.98</v>
      </c>
      <c r="E90">
        <v>2.5299999999999998</v>
      </c>
      <c r="F90">
        <v>2.58</v>
      </c>
      <c r="G90">
        <v>6</v>
      </c>
      <c r="H90">
        <v>-5.0000000000000266</v>
      </c>
      <c r="I90">
        <v>-1</v>
      </c>
      <c r="J90" s="73">
        <v>40855</v>
      </c>
      <c r="K90" s="73">
        <v>40856</v>
      </c>
      <c r="L90">
        <v>10</v>
      </c>
      <c r="M90">
        <v>1</v>
      </c>
      <c r="N90">
        <v>1</v>
      </c>
    </row>
    <row r="91" spans="1:14">
      <c r="A91" t="s">
        <v>186</v>
      </c>
      <c r="B91" t="s">
        <v>402</v>
      </c>
      <c r="C91">
        <v>642351.31000000006</v>
      </c>
      <c r="D91">
        <v>1529391.47</v>
      </c>
      <c r="E91">
        <v>2.81</v>
      </c>
      <c r="F91">
        <v>2.79</v>
      </c>
      <c r="G91">
        <v>6</v>
      </c>
      <c r="H91">
        <v>2.0000000000000018</v>
      </c>
      <c r="I91">
        <v>2</v>
      </c>
      <c r="J91" s="73">
        <v>40855</v>
      </c>
      <c r="K91" s="73">
        <v>40856</v>
      </c>
      <c r="L91">
        <v>10</v>
      </c>
      <c r="M91">
        <v>1</v>
      </c>
      <c r="N91">
        <v>1</v>
      </c>
    </row>
    <row r="92" spans="1:14">
      <c r="A92" t="s">
        <v>237</v>
      </c>
      <c r="B92" t="s">
        <v>226</v>
      </c>
      <c r="C92">
        <v>645833.16</v>
      </c>
      <c r="D92">
        <v>1520599.99</v>
      </c>
      <c r="E92">
        <v>1.895</v>
      </c>
      <c r="F92">
        <v>1.915</v>
      </c>
      <c r="G92">
        <v>6</v>
      </c>
      <c r="H92">
        <v>-2.0000000000000018</v>
      </c>
      <c r="I92">
        <v>0</v>
      </c>
      <c r="J92" s="73">
        <v>40855</v>
      </c>
      <c r="K92" s="73">
        <v>40856</v>
      </c>
      <c r="L92">
        <v>10</v>
      </c>
      <c r="M92">
        <v>1</v>
      </c>
      <c r="N92">
        <v>1</v>
      </c>
    </row>
    <row r="93" spans="1:14">
      <c r="A93" t="s">
        <v>188</v>
      </c>
      <c r="B93" t="s">
        <v>227</v>
      </c>
      <c r="C93">
        <v>653973.03</v>
      </c>
      <c r="D93">
        <v>1515642.52</v>
      </c>
      <c r="E93">
        <v>1.1200000000000001</v>
      </c>
      <c r="F93">
        <v>1.1299999999999999</v>
      </c>
      <c r="G93">
        <v>1</v>
      </c>
      <c r="H93">
        <v>-0.99999999999997868</v>
      </c>
      <c r="I93">
        <v>1</v>
      </c>
      <c r="J93" s="73">
        <v>40855</v>
      </c>
      <c r="K93" s="73">
        <v>40856</v>
      </c>
      <c r="L93">
        <v>10</v>
      </c>
      <c r="M93">
        <v>1</v>
      </c>
      <c r="N93">
        <v>2</v>
      </c>
    </row>
    <row r="94" spans="1:14">
      <c r="A94" t="s">
        <v>189</v>
      </c>
      <c r="B94" t="s">
        <v>228</v>
      </c>
      <c r="C94">
        <v>649159.31999999995</v>
      </c>
      <c r="D94">
        <v>1513890.33</v>
      </c>
      <c r="E94">
        <v>1.25</v>
      </c>
      <c r="F94">
        <v>1.25</v>
      </c>
      <c r="G94">
        <v>2</v>
      </c>
      <c r="H94">
        <v>0</v>
      </c>
      <c r="I94">
        <v>1</v>
      </c>
      <c r="J94" s="73">
        <v>40855</v>
      </c>
      <c r="K94" s="73">
        <v>40856</v>
      </c>
      <c r="L94">
        <v>10</v>
      </c>
      <c r="M94">
        <v>1</v>
      </c>
      <c r="N94">
        <v>2</v>
      </c>
    </row>
    <row r="95" spans="1:14">
      <c r="A95" t="s">
        <v>190</v>
      </c>
      <c r="B95" t="s">
        <v>229</v>
      </c>
      <c r="C95">
        <v>644256.9</v>
      </c>
      <c r="D95">
        <v>1512206.37</v>
      </c>
      <c r="E95">
        <v>1.42</v>
      </c>
      <c r="F95">
        <v>1.42</v>
      </c>
      <c r="G95">
        <v>6</v>
      </c>
      <c r="H95">
        <v>0</v>
      </c>
      <c r="I95">
        <v>1</v>
      </c>
      <c r="J95" s="73">
        <v>40855</v>
      </c>
      <c r="K95" s="73">
        <v>40856</v>
      </c>
      <c r="L95">
        <v>10</v>
      </c>
      <c r="M95">
        <v>1</v>
      </c>
      <c r="N95">
        <v>1</v>
      </c>
    </row>
    <row r="96" spans="1:14">
      <c r="A96" t="s">
        <v>187</v>
      </c>
      <c r="B96" t="s">
        <v>230</v>
      </c>
      <c r="C96">
        <v>653891.16</v>
      </c>
      <c r="D96">
        <v>1519501.64</v>
      </c>
      <c r="E96">
        <v>1.17</v>
      </c>
      <c r="F96">
        <v>1.17</v>
      </c>
      <c r="G96">
        <v>1</v>
      </c>
      <c r="H96">
        <v>0</v>
      </c>
      <c r="I96">
        <v>1</v>
      </c>
      <c r="J96" s="73">
        <v>40855</v>
      </c>
      <c r="K96" s="73">
        <v>40856</v>
      </c>
      <c r="L96">
        <v>10</v>
      </c>
      <c r="M96">
        <v>1</v>
      </c>
      <c r="N96">
        <v>2</v>
      </c>
    </row>
    <row r="97" spans="1:14">
      <c r="A97" t="s">
        <v>191</v>
      </c>
      <c r="B97" t="s">
        <v>231</v>
      </c>
      <c r="C97">
        <v>654175.62</v>
      </c>
      <c r="D97">
        <v>1501198.81</v>
      </c>
      <c r="E97">
        <v>0.93</v>
      </c>
      <c r="F97">
        <v>0.86</v>
      </c>
      <c r="G97">
        <v>5</v>
      </c>
      <c r="H97">
        <v>7.0000000000000062</v>
      </c>
      <c r="I97">
        <v>3</v>
      </c>
      <c r="J97" s="73">
        <v>40855</v>
      </c>
      <c r="K97" s="73">
        <v>40856</v>
      </c>
      <c r="L97">
        <v>10</v>
      </c>
      <c r="M97">
        <v>1</v>
      </c>
      <c r="N97">
        <v>1</v>
      </c>
    </row>
    <row r="98" spans="1:14">
      <c r="A98" t="s">
        <v>192</v>
      </c>
      <c r="B98" t="s">
        <v>238</v>
      </c>
      <c r="C98">
        <v>650434.1</v>
      </c>
      <c r="D98">
        <v>1504752.75</v>
      </c>
      <c r="E98">
        <v>0.7</v>
      </c>
      <c r="F98">
        <v>0.7</v>
      </c>
      <c r="G98">
        <v>4</v>
      </c>
      <c r="H98">
        <v>0</v>
      </c>
      <c r="I98">
        <v>1</v>
      </c>
      <c r="J98" s="73">
        <v>40855</v>
      </c>
      <c r="K98" s="73">
        <v>40856</v>
      </c>
      <c r="L98">
        <v>10</v>
      </c>
      <c r="M98">
        <v>1</v>
      </c>
      <c r="N98">
        <v>1</v>
      </c>
    </row>
    <row r="99" spans="1:14">
      <c r="A99" t="s">
        <v>246</v>
      </c>
      <c r="B99" t="s">
        <v>247</v>
      </c>
      <c r="C99">
        <v>658423.97</v>
      </c>
      <c r="D99">
        <v>1519726.78</v>
      </c>
      <c r="E99">
        <v>1.72</v>
      </c>
      <c r="F99">
        <v>1.73</v>
      </c>
      <c r="G99">
        <v>6</v>
      </c>
      <c r="H99">
        <v>-1.0000000000000009</v>
      </c>
      <c r="I99">
        <v>1</v>
      </c>
      <c r="J99" s="73">
        <v>40855</v>
      </c>
      <c r="K99" s="73">
        <v>40856</v>
      </c>
      <c r="L99">
        <v>10</v>
      </c>
      <c r="M99">
        <v>1</v>
      </c>
      <c r="N99">
        <v>1</v>
      </c>
    </row>
    <row r="100" spans="1:14">
      <c r="A100" t="s">
        <v>176</v>
      </c>
      <c r="B100" t="s">
        <v>212</v>
      </c>
      <c r="C100">
        <v>687636.15</v>
      </c>
      <c r="D100">
        <v>1533223.8</v>
      </c>
      <c r="E100">
        <v>2.02</v>
      </c>
      <c r="F100">
        <v>2.02</v>
      </c>
      <c r="G100">
        <v>6</v>
      </c>
      <c r="H100">
        <v>0</v>
      </c>
      <c r="I100">
        <v>1</v>
      </c>
      <c r="J100" s="73">
        <v>40856</v>
      </c>
      <c r="K100" s="73">
        <v>40857</v>
      </c>
      <c r="L100">
        <v>11</v>
      </c>
      <c r="M100">
        <v>1</v>
      </c>
      <c r="N100">
        <v>2</v>
      </c>
    </row>
    <row r="101" spans="1:14">
      <c r="A101" t="s">
        <v>252</v>
      </c>
      <c r="B101" t="s">
        <v>163</v>
      </c>
      <c r="C101">
        <v>672695.38</v>
      </c>
      <c r="D101">
        <v>1519614.21</v>
      </c>
      <c r="E101">
        <v>-0.05</v>
      </c>
      <c r="F101">
        <v>-0.04</v>
      </c>
      <c r="G101">
        <v>1</v>
      </c>
      <c r="H101">
        <v>-1.0000000000000002</v>
      </c>
      <c r="I101">
        <v>1</v>
      </c>
      <c r="J101" s="73">
        <v>40856</v>
      </c>
      <c r="K101" s="73">
        <v>40857</v>
      </c>
      <c r="L101">
        <v>11</v>
      </c>
      <c r="M101">
        <v>1</v>
      </c>
      <c r="N101">
        <v>1</v>
      </c>
    </row>
    <row r="102" spans="1:14">
      <c r="A102" t="s">
        <v>183</v>
      </c>
      <c r="B102" t="s">
        <v>174</v>
      </c>
      <c r="C102">
        <v>682471.21</v>
      </c>
      <c r="D102">
        <v>1517904.06</v>
      </c>
      <c r="E102">
        <v>0.41</v>
      </c>
      <c r="F102">
        <v>0.38</v>
      </c>
      <c r="G102">
        <v>1</v>
      </c>
      <c r="H102">
        <v>2.9999999999999973</v>
      </c>
      <c r="I102">
        <v>2</v>
      </c>
      <c r="J102" s="73">
        <v>40856</v>
      </c>
      <c r="K102" s="73">
        <v>40857</v>
      </c>
      <c r="L102">
        <v>11</v>
      </c>
      <c r="M102">
        <v>1</v>
      </c>
      <c r="N102">
        <v>2</v>
      </c>
    </row>
    <row r="103" spans="1:14">
      <c r="A103" t="s">
        <v>261</v>
      </c>
      <c r="B103" t="s">
        <v>164</v>
      </c>
      <c r="C103">
        <v>678077.45</v>
      </c>
      <c r="D103">
        <v>1516719.23</v>
      </c>
      <c r="E103">
        <v>0.24</v>
      </c>
      <c r="F103">
        <v>0.22</v>
      </c>
      <c r="G103">
        <v>1</v>
      </c>
      <c r="H103">
        <v>1.9999999999999991</v>
      </c>
      <c r="I103">
        <v>2</v>
      </c>
      <c r="J103" s="73">
        <v>40856</v>
      </c>
      <c r="K103" s="73">
        <v>40857</v>
      </c>
      <c r="L103">
        <v>11</v>
      </c>
      <c r="M103">
        <v>1</v>
      </c>
      <c r="N103">
        <v>2</v>
      </c>
    </row>
    <row r="104" spans="1:14">
      <c r="A104" t="s">
        <v>282</v>
      </c>
      <c r="B104" t="s">
        <v>165</v>
      </c>
      <c r="C104">
        <v>672842.67</v>
      </c>
      <c r="D104">
        <v>1516297.8</v>
      </c>
      <c r="E104">
        <v>-0.12</v>
      </c>
      <c r="F104">
        <v>-0.25</v>
      </c>
      <c r="G104">
        <v>1</v>
      </c>
      <c r="H104">
        <v>13</v>
      </c>
      <c r="I104">
        <v>3</v>
      </c>
      <c r="J104" s="73">
        <v>40856</v>
      </c>
      <c r="K104" s="73">
        <v>40857</v>
      </c>
      <c r="L104">
        <v>11</v>
      </c>
      <c r="M104">
        <v>1</v>
      </c>
      <c r="N104">
        <v>2</v>
      </c>
    </row>
    <row r="105" spans="1:14">
      <c r="A105" t="s">
        <v>287</v>
      </c>
      <c r="B105" t="s">
        <v>168</v>
      </c>
      <c r="C105">
        <v>691300.7</v>
      </c>
      <c r="D105">
        <v>1526366.94</v>
      </c>
      <c r="E105">
        <v>1.46</v>
      </c>
      <c r="F105">
        <v>1.46</v>
      </c>
      <c r="G105">
        <v>2</v>
      </c>
      <c r="H105">
        <v>0</v>
      </c>
      <c r="I105">
        <v>1</v>
      </c>
      <c r="J105" s="73">
        <v>40856</v>
      </c>
      <c r="K105" s="73">
        <v>40857</v>
      </c>
      <c r="L105">
        <v>11</v>
      </c>
      <c r="M105">
        <v>1</v>
      </c>
      <c r="N105">
        <v>2</v>
      </c>
    </row>
    <row r="106" spans="1:14">
      <c r="A106" t="s">
        <v>347</v>
      </c>
      <c r="B106" t="s">
        <v>361</v>
      </c>
      <c r="C106">
        <v>672225.21</v>
      </c>
      <c r="D106">
        <v>1509648.39</v>
      </c>
      <c r="E106">
        <v>-0.89</v>
      </c>
      <c r="F106">
        <v>-0.9</v>
      </c>
      <c r="G106">
        <v>1</v>
      </c>
      <c r="H106">
        <v>1.0000000000000009</v>
      </c>
      <c r="I106">
        <v>2</v>
      </c>
      <c r="J106" s="73">
        <v>40856</v>
      </c>
      <c r="K106" s="73">
        <v>40857</v>
      </c>
      <c r="L106">
        <v>11</v>
      </c>
      <c r="M106">
        <v>1</v>
      </c>
      <c r="N106">
        <v>1</v>
      </c>
    </row>
    <row r="107" spans="1:14">
      <c r="A107" t="s">
        <v>348</v>
      </c>
      <c r="B107" t="s">
        <v>255</v>
      </c>
      <c r="C107">
        <v>671631.59</v>
      </c>
      <c r="D107">
        <v>1512362.07</v>
      </c>
      <c r="E107">
        <v>-0.28000000000000003</v>
      </c>
      <c r="F107">
        <v>-0.28000000000000003</v>
      </c>
      <c r="G107">
        <v>1</v>
      </c>
      <c r="H107">
        <v>0</v>
      </c>
      <c r="I107">
        <v>1</v>
      </c>
      <c r="J107" s="73">
        <v>40856</v>
      </c>
      <c r="K107" s="73">
        <v>40857</v>
      </c>
      <c r="L107">
        <v>11</v>
      </c>
      <c r="M107">
        <v>1</v>
      </c>
      <c r="N107">
        <v>2</v>
      </c>
    </row>
    <row r="108" spans="1:14">
      <c r="A108" t="s">
        <v>351</v>
      </c>
      <c r="B108" t="s">
        <v>169</v>
      </c>
      <c r="C108">
        <v>698225.4</v>
      </c>
      <c r="D108">
        <v>1516340.66</v>
      </c>
      <c r="E108">
        <v>0.6</v>
      </c>
      <c r="F108">
        <v>0.57999999999999996</v>
      </c>
      <c r="G108">
        <v>1</v>
      </c>
      <c r="H108">
        <v>2.0000000000000018</v>
      </c>
      <c r="I108">
        <v>2</v>
      </c>
      <c r="J108" s="73">
        <v>40856</v>
      </c>
      <c r="K108" s="73">
        <v>40857</v>
      </c>
      <c r="L108">
        <v>11</v>
      </c>
      <c r="M108">
        <v>1</v>
      </c>
      <c r="N108">
        <v>2</v>
      </c>
    </row>
    <row r="109" spans="1:14">
      <c r="A109" t="s">
        <v>364</v>
      </c>
      <c r="B109" t="s">
        <v>367</v>
      </c>
      <c r="C109">
        <v>679899.14</v>
      </c>
      <c r="D109">
        <v>1512404.09</v>
      </c>
      <c r="E109">
        <v>0.2</v>
      </c>
      <c r="F109">
        <v>0.18</v>
      </c>
      <c r="G109">
        <v>1</v>
      </c>
      <c r="H109">
        <v>2.0000000000000018</v>
      </c>
      <c r="I109">
        <v>2</v>
      </c>
      <c r="J109" s="73">
        <v>40856</v>
      </c>
      <c r="K109" s="73">
        <v>40857</v>
      </c>
      <c r="L109">
        <v>11</v>
      </c>
      <c r="M109">
        <v>1</v>
      </c>
      <c r="N109">
        <v>2</v>
      </c>
    </row>
    <row r="110" spans="1:14">
      <c r="A110" t="s">
        <v>386</v>
      </c>
      <c r="B110" t="s">
        <v>252</v>
      </c>
      <c r="C110">
        <v>693835.41</v>
      </c>
      <c r="D110">
        <v>1518189.15</v>
      </c>
      <c r="E110">
        <v>0.7</v>
      </c>
      <c r="F110">
        <v>0</v>
      </c>
      <c r="G110">
        <v>1</v>
      </c>
      <c r="H110">
        <v>70</v>
      </c>
      <c r="I110">
        <v>3</v>
      </c>
      <c r="J110" s="73">
        <v>40856</v>
      </c>
      <c r="K110" s="73">
        <v>40857</v>
      </c>
      <c r="L110">
        <v>11</v>
      </c>
      <c r="M110">
        <v>1</v>
      </c>
      <c r="N110">
        <v>3</v>
      </c>
    </row>
    <row r="111" spans="1:14">
      <c r="A111" t="s">
        <v>174</v>
      </c>
      <c r="B111" t="s">
        <v>213</v>
      </c>
      <c r="C111">
        <v>684210.94</v>
      </c>
      <c r="D111">
        <v>1525903.94</v>
      </c>
      <c r="E111">
        <v>1.04</v>
      </c>
      <c r="F111">
        <v>1.02</v>
      </c>
      <c r="G111">
        <v>6</v>
      </c>
      <c r="H111">
        <v>2.0000000000000018</v>
      </c>
      <c r="I111">
        <v>2</v>
      </c>
      <c r="J111" s="73">
        <v>40856</v>
      </c>
      <c r="K111" s="73">
        <v>40857</v>
      </c>
      <c r="L111">
        <v>11</v>
      </c>
      <c r="M111">
        <v>1</v>
      </c>
      <c r="N111">
        <v>1</v>
      </c>
    </row>
    <row r="112" spans="1:14">
      <c r="A112" t="s">
        <v>388</v>
      </c>
      <c r="B112" t="s">
        <v>389</v>
      </c>
      <c r="C112">
        <v>698683.41</v>
      </c>
      <c r="D112">
        <v>1526216.17</v>
      </c>
      <c r="E112">
        <v>1.28</v>
      </c>
      <c r="F112">
        <v>0</v>
      </c>
      <c r="G112">
        <v>1</v>
      </c>
      <c r="H112">
        <v>128</v>
      </c>
      <c r="I112">
        <v>3</v>
      </c>
      <c r="J112" s="73">
        <v>40856</v>
      </c>
      <c r="K112" s="73">
        <v>40857</v>
      </c>
      <c r="L112">
        <v>11</v>
      </c>
      <c r="M112">
        <v>1</v>
      </c>
      <c r="N112">
        <v>4</v>
      </c>
    </row>
    <row r="113" spans="1:14">
      <c r="A113" t="s">
        <v>178</v>
      </c>
      <c r="B113" t="s">
        <v>214</v>
      </c>
      <c r="C113">
        <v>689424.91</v>
      </c>
      <c r="D113">
        <v>1528913.37</v>
      </c>
      <c r="E113">
        <v>1.64</v>
      </c>
      <c r="F113">
        <v>1.65</v>
      </c>
      <c r="G113">
        <v>3</v>
      </c>
      <c r="H113">
        <v>-1.0000000000000009</v>
      </c>
      <c r="I113">
        <v>1</v>
      </c>
      <c r="J113" s="73">
        <v>40856</v>
      </c>
      <c r="K113" s="73">
        <v>40857</v>
      </c>
      <c r="L113">
        <v>11</v>
      </c>
      <c r="M113">
        <v>1</v>
      </c>
      <c r="N113">
        <v>2</v>
      </c>
    </row>
    <row r="114" spans="1:14">
      <c r="A114" t="s">
        <v>180</v>
      </c>
      <c r="B114" t="s">
        <v>215</v>
      </c>
      <c r="C114">
        <v>701405.22</v>
      </c>
      <c r="D114">
        <v>1533302.92</v>
      </c>
      <c r="E114">
        <v>1.83</v>
      </c>
      <c r="F114">
        <v>1.85</v>
      </c>
      <c r="G114">
        <v>4</v>
      </c>
      <c r="H114">
        <v>-2.0000000000000018</v>
      </c>
      <c r="I114">
        <v>0</v>
      </c>
      <c r="J114" s="73">
        <v>40856</v>
      </c>
      <c r="K114" s="73">
        <v>40857</v>
      </c>
      <c r="L114">
        <v>11</v>
      </c>
      <c r="M114">
        <v>1</v>
      </c>
      <c r="N114">
        <v>2</v>
      </c>
    </row>
    <row r="115" spans="1:14">
      <c r="A115" t="s">
        <v>197</v>
      </c>
      <c r="B115" t="s">
        <v>216</v>
      </c>
      <c r="C115">
        <v>701545.95</v>
      </c>
      <c r="D115">
        <v>1534750.77</v>
      </c>
      <c r="E115">
        <v>1.65</v>
      </c>
      <c r="F115">
        <v>1.67</v>
      </c>
      <c r="G115">
        <v>3</v>
      </c>
      <c r="H115">
        <v>-2.0000000000000018</v>
      </c>
      <c r="I115">
        <v>0</v>
      </c>
      <c r="J115" s="73">
        <v>40856</v>
      </c>
      <c r="K115" s="73">
        <v>40857</v>
      </c>
      <c r="L115">
        <v>11</v>
      </c>
      <c r="M115">
        <v>1</v>
      </c>
      <c r="N115">
        <v>2</v>
      </c>
    </row>
    <row r="116" spans="1:14">
      <c r="A116" t="s">
        <v>182</v>
      </c>
      <c r="B116" t="s">
        <v>217</v>
      </c>
      <c r="C116">
        <v>689389.69</v>
      </c>
      <c r="D116">
        <v>1517970.64</v>
      </c>
      <c r="E116">
        <v>0.7</v>
      </c>
      <c r="F116">
        <v>0.68</v>
      </c>
      <c r="G116">
        <v>1</v>
      </c>
      <c r="H116">
        <v>1.9999999999999907</v>
      </c>
      <c r="I116">
        <v>2</v>
      </c>
      <c r="J116" s="73">
        <v>40856</v>
      </c>
      <c r="K116" s="73">
        <v>40857</v>
      </c>
      <c r="L116">
        <v>11</v>
      </c>
      <c r="M116">
        <v>1</v>
      </c>
      <c r="N116">
        <v>2</v>
      </c>
    </row>
    <row r="117" spans="1:14">
      <c r="A117" t="s">
        <v>280</v>
      </c>
      <c r="B117" t="s">
        <v>224</v>
      </c>
      <c r="C117">
        <v>677602.26</v>
      </c>
      <c r="D117">
        <v>1510896.73</v>
      </c>
      <c r="E117">
        <v>-1.28</v>
      </c>
      <c r="F117">
        <v>-1.28</v>
      </c>
      <c r="G117">
        <v>1</v>
      </c>
      <c r="H117">
        <v>0</v>
      </c>
      <c r="I117">
        <v>1</v>
      </c>
      <c r="J117" s="73">
        <v>40856</v>
      </c>
      <c r="K117" s="73">
        <v>40857</v>
      </c>
      <c r="L117">
        <v>11</v>
      </c>
      <c r="M117">
        <v>1</v>
      </c>
      <c r="N117">
        <v>2</v>
      </c>
    </row>
    <row r="118" spans="1:14">
      <c r="A118" t="s">
        <v>196</v>
      </c>
      <c r="B118" t="s">
        <v>225</v>
      </c>
      <c r="C118">
        <v>710349.09</v>
      </c>
      <c r="D118">
        <v>1527944.08</v>
      </c>
      <c r="E118">
        <v>1.41</v>
      </c>
      <c r="F118">
        <v>1.42</v>
      </c>
      <c r="G118">
        <v>2</v>
      </c>
      <c r="H118">
        <v>-1.0000000000000009</v>
      </c>
      <c r="I118">
        <v>1</v>
      </c>
      <c r="J118" s="73">
        <v>40856</v>
      </c>
      <c r="K118" s="73">
        <v>40857</v>
      </c>
      <c r="L118">
        <v>11</v>
      </c>
      <c r="M118">
        <v>1</v>
      </c>
      <c r="N118">
        <v>2</v>
      </c>
    </row>
    <row r="119" spans="1:14">
      <c r="A119" t="s">
        <v>251</v>
      </c>
      <c r="B119" t="s">
        <v>254</v>
      </c>
      <c r="C119">
        <v>680365.4</v>
      </c>
      <c r="D119">
        <v>1530572.79</v>
      </c>
      <c r="E119">
        <v>1.69</v>
      </c>
      <c r="F119">
        <v>1.7</v>
      </c>
      <c r="G119">
        <v>3</v>
      </c>
      <c r="H119">
        <v>-1.0000000000000009</v>
      </c>
      <c r="I119">
        <v>1</v>
      </c>
      <c r="J119" s="73">
        <v>40856</v>
      </c>
      <c r="K119" s="73">
        <v>40857</v>
      </c>
      <c r="L119">
        <v>11</v>
      </c>
      <c r="M119">
        <v>1</v>
      </c>
      <c r="N119">
        <v>2</v>
      </c>
    </row>
    <row r="120" spans="1:14">
      <c r="A120" t="s">
        <v>170</v>
      </c>
      <c r="B120" t="s">
        <v>218</v>
      </c>
      <c r="C120">
        <v>672126.01</v>
      </c>
      <c r="D120">
        <v>1532403.78</v>
      </c>
      <c r="E120">
        <v>1.57</v>
      </c>
      <c r="F120">
        <v>1.59</v>
      </c>
      <c r="G120">
        <v>3</v>
      </c>
      <c r="H120">
        <v>-2.0000000000000018</v>
      </c>
      <c r="I120">
        <v>0</v>
      </c>
      <c r="J120" s="73">
        <v>40856</v>
      </c>
      <c r="K120" s="73">
        <v>40857</v>
      </c>
      <c r="L120">
        <v>11</v>
      </c>
      <c r="M120">
        <v>1</v>
      </c>
      <c r="N120">
        <v>2</v>
      </c>
    </row>
    <row r="121" spans="1:14">
      <c r="A121" t="s">
        <v>163</v>
      </c>
      <c r="B121" t="s">
        <v>219</v>
      </c>
      <c r="C121">
        <v>664664.92000000004</v>
      </c>
      <c r="D121">
        <v>1525827.63</v>
      </c>
      <c r="E121">
        <v>-0.31</v>
      </c>
      <c r="F121">
        <v>-0.2</v>
      </c>
      <c r="G121">
        <v>1</v>
      </c>
      <c r="H121">
        <v>-10.999999999999998</v>
      </c>
      <c r="I121">
        <v>-1</v>
      </c>
      <c r="J121" s="73">
        <v>40856</v>
      </c>
      <c r="K121" s="73">
        <v>40857</v>
      </c>
      <c r="L121">
        <v>11</v>
      </c>
      <c r="M121">
        <v>1</v>
      </c>
      <c r="N121">
        <v>2</v>
      </c>
    </row>
    <row r="122" spans="1:14">
      <c r="A122" t="s">
        <v>164</v>
      </c>
      <c r="B122" t="s">
        <v>220</v>
      </c>
      <c r="C122">
        <v>672288.21</v>
      </c>
      <c r="D122">
        <v>1525612.35</v>
      </c>
      <c r="E122">
        <v>0.78</v>
      </c>
      <c r="F122">
        <v>0.85</v>
      </c>
      <c r="G122">
        <v>4</v>
      </c>
      <c r="H122">
        <v>-6.9999999999999947</v>
      </c>
      <c r="I122">
        <v>-1</v>
      </c>
      <c r="J122" s="73">
        <v>40856</v>
      </c>
      <c r="K122" s="73">
        <v>40857</v>
      </c>
      <c r="L122">
        <v>11</v>
      </c>
      <c r="M122">
        <v>1</v>
      </c>
      <c r="N122">
        <v>1</v>
      </c>
    </row>
    <row r="123" spans="1:14">
      <c r="A123" t="s">
        <v>165</v>
      </c>
      <c r="B123" t="s">
        <v>221</v>
      </c>
      <c r="C123">
        <v>662410.17000000004</v>
      </c>
      <c r="D123">
        <v>1522815.37</v>
      </c>
      <c r="E123">
        <v>-1.1200000000000001</v>
      </c>
      <c r="F123">
        <v>-1.19</v>
      </c>
      <c r="G123">
        <v>1</v>
      </c>
      <c r="H123">
        <v>6.999999999999984</v>
      </c>
      <c r="I123">
        <v>3</v>
      </c>
      <c r="J123" s="73">
        <v>40856</v>
      </c>
      <c r="K123" s="73">
        <v>40857</v>
      </c>
      <c r="L123">
        <v>11</v>
      </c>
      <c r="M123">
        <v>1</v>
      </c>
      <c r="N123">
        <v>2</v>
      </c>
    </row>
    <row r="124" spans="1:14">
      <c r="A124" t="s">
        <v>168</v>
      </c>
      <c r="B124" t="s">
        <v>222</v>
      </c>
      <c r="C124">
        <v>674800.27</v>
      </c>
      <c r="D124">
        <v>1522996.68</v>
      </c>
      <c r="E124">
        <v>-0.91</v>
      </c>
      <c r="F124">
        <v>-0.99</v>
      </c>
      <c r="G124">
        <v>1</v>
      </c>
      <c r="H124">
        <v>7.9999999999999964</v>
      </c>
      <c r="I124">
        <v>3</v>
      </c>
      <c r="J124" s="73">
        <v>40856</v>
      </c>
      <c r="K124" s="73">
        <v>40857</v>
      </c>
      <c r="L124">
        <v>11</v>
      </c>
      <c r="M124">
        <v>1</v>
      </c>
      <c r="N124">
        <v>2</v>
      </c>
    </row>
    <row r="125" spans="1:14">
      <c r="A125" t="s">
        <v>169</v>
      </c>
      <c r="B125" t="s">
        <v>223</v>
      </c>
      <c r="C125">
        <v>677946.73</v>
      </c>
      <c r="D125">
        <v>1522282.46</v>
      </c>
      <c r="E125">
        <v>0.46</v>
      </c>
      <c r="F125">
        <v>0.43</v>
      </c>
      <c r="G125">
        <v>1</v>
      </c>
      <c r="H125">
        <v>3.0000000000000027</v>
      </c>
      <c r="I125">
        <v>2</v>
      </c>
      <c r="J125" s="73">
        <v>40856</v>
      </c>
      <c r="K125" s="73">
        <v>40857</v>
      </c>
      <c r="L125">
        <v>11</v>
      </c>
      <c r="M125">
        <v>1</v>
      </c>
      <c r="N125">
        <v>2</v>
      </c>
    </row>
    <row r="126" spans="1:14">
      <c r="A126" t="s">
        <v>255</v>
      </c>
      <c r="B126" t="s">
        <v>256</v>
      </c>
      <c r="C126">
        <v>666453.48</v>
      </c>
      <c r="D126">
        <v>1522470.33</v>
      </c>
      <c r="E126">
        <v>0.6</v>
      </c>
      <c r="F126">
        <v>0.45</v>
      </c>
      <c r="G126">
        <v>1</v>
      </c>
      <c r="H126">
        <v>14.999999999999996</v>
      </c>
      <c r="I126">
        <v>3</v>
      </c>
      <c r="J126" s="73">
        <v>40856</v>
      </c>
      <c r="K126" s="73">
        <v>40857</v>
      </c>
      <c r="L126">
        <v>11</v>
      </c>
      <c r="M126">
        <v>1</v>
      </c>
      <c r="N126">
        <v>2</v>
      </c>
    </row>
    <row r="127" spans="1:14">
      <c r="A127" t="s">
        <v>289</v>
      </c>
      <c r="B127" t="s">
        <v>308</v>
      </c>
      <c r="C127">
        <v>677309.03</v>
      </c>
      <c r="D127">
        <v>1539830.33</v>
      </c>
      <c r="E127">
        <v>3.44</v>
      </c>
      <c r="F127">
        <v>3.46</v>
      </c>
      <c r="G127">
        <v>6</v>
      </c>
      <c r="H127">
        <v>-2.0000000000000018</v>
      </c>
      <c r="I127">
        <v>0</v>
      </c>
      <c r="J127" s="73">
        <v>40856</v>
      </c>
      <c r="K127" s="73">
        <v>40857</v>
      </c>
      <c r="L127">
        <v>11</v>
      </c>
      <c r="M127">
        <v>1</v>
      </c>
      <c r="N127">
        <v>2</v>
      </c>
    </row>
    <row r="128" spans="1:14">
      <c r="A128" t="s">
        <v>290</v>
      </c>
      <c r="B128" t="s">
        <v>309</v>
      </c>
      <c r="C128">
        <v>683439.45</v>
      </c>
      <c r="D128">
        <v>1539868.39</v>
      </c>
      <c r="E128">
        <v>3.44</v>
      </c>
      <c r="F128">
        <v>3.46</v>
      </c>
      <c r="G128">
        <v>6</v>
      </c>
      <c r="H128">
        <v>-2.0000000000000018</v>
      </c>
      <c r="I128">
        <v>0</v>
      </c>
      <c r="J128" s="73">
        <v>40856</v>
      </c>
      <c r="K128" s="73">
        <v>40857</v>
      </c>
      <c r="L128">
        <v>11</v>
      </c>
      <c r="M128">
        <v>1</v>
      </c>
      <c r="N128">
        <v>2</v>
      </c>
    </row>
    <row r="129" spans="1:14">
      <c r="A129" t="s">
        <v>259</v>
      </c>
      <c r="B129" t="s">
        <v>258</v>
      </c>
      <c r="C129">
        <v>658290.71</v>
      </c>
      <c r="D129">
        <v>1514826.56</v>
      </c>
      <c r="E129">
        <v>0.87</v>
      </c>
      <c r="F129">
        <v>0.85</v>
      </c>
      <c r="G129">
        <v>4</v>
      </c>
      <c r="H129">
        <v>2.0000000000000018</v>
      </c>
      <c r="I129">
        <v>2</v>
      </c>
      <c r="J129" s="73">
        <v>40856</v>
      </c>
      <c r="K129" s="73">
        <v>40857</v>
      </c>
      <c r="L129">
        <v>11</v>
      </c>
      <c r="M129">
        <v>1</v>
      </c>
      <c r="N129">
        <v>1</v>
      </c>
    </row>
    <row r="130" spans="1:14">
      <c r="A130" t="s">
        <v>368</v>
      </c>
      <c r="B130" t="s">
        <v>265</v>
      </c>
      <c r="C130">
        <v>656325.47</v>
      </c>
      <c r="D130">
        <v>1511584.18</v>
      </c>
      <c r="E130">
        <v>1.21</v>
      </c>
      <c r="F130">
        <v>1.2</v>
      </c>
      <c r="G130">
        <v>2</v>
      </c>
      <c r="H130">
        <v>1.0000000000000009</v>
      </c>
      <c r="I130">
        <v>2</v>
      </c>
      <c r="J130" s="73">
        <v>40856</v>
      </c>
      <c r="K130" s="73">
        <v>40857</v>
      </c>
      <c r="L130">
        <v>11</v>
      </c>
      <c r="M130">
        <v>1</v>
      </c>
      <c r="N130">
        <v>2</v>
      </c>
    </row>
    <row r="131" spans="1:14">
      <c r="A131" t="s">
        <v>258</v>
      </c>
      <c r="B131" t="s">
        <v>189</v>
      </c>
      <c r="C131">
        <v>658182.55000000005</v>
      </c>
      <c r="D131">
        <v>1523587.6</v>
      </c>
      <c r="E131">
        <v>0.98</v>
      </c>
      <c r="F131">
        <v>0.97</v>
      </c>
      <c r="G131">
        <v>1</v>
      </c>
      <c r="H131">
        <v>1.0000000000000009</v>
      </c>
      <c r="I131">
        <v>2</v>
      </c>
      <c r="J131" s="73">
        <v>40856</v>
      </c>
      <c r="K131" s="73">
        <v>40857</v>
      </c>
      <c r="L131">
        <v>11</v>
      </c>
      <c r="M131">
        <v>1</v>
      </c>
      <c r="N131">
        <v>2</v>
      </c>
    </row>
    <row r="132" spans="1:14">
      <c r="A132" t="s">
        <v>278</v>
      </c>
      <c r="B132" t="s">
        <v>259</v>
      </c>
      <c r="C132">
        <v>653116.93000000005</v>
      </c>
      <c r="D132">
        <v>1525716.98</v>
      </c>
      <c r="E132">
        <v>1.56</v>
      </c>
      <c r="F132">
        <v>1.59</v>
      </c>
      <c r="G132">
        <v>6</v>
      </c>
      <c r="H132">
        <v>-3.0000000000000027</v>
      </c>
      <c r="I132">
        <v>0</v>
      </c>
      <c r="J132" s="73">
        <v>40856</v>
      </c>
      <c r="K132" s="73">
        <v>40857</v>
      </c>
      <c r="L132">
        <v>11</v>
      </c>
      <c r="M132">
        <v>1</v>
      </c>
      <c r="N132">
        <v>1</v>
      </c>
    </row>
    <row r="133" spans="1:14">
      <c r="A133" t="s">
        <v>293</v>
      </c>
      <c r="B133" t="s">
        <v>401</v>
      </c>
      <c r="C133">
        <v>652851.73</v>
      </c>
      <c r="D133">
        <v>1529549.37</v>
      </c>
      <c r="E133">
        <v>2.34</v>
      </c>
      <c r="F133">
        <v>2.2999999999999998</v>
      </c>
      <c r="G133">
        <v>6</v>
      </c>
      <c r="H133">
        <v>4.0000000000000036</v>
      </c>
      <c r="I133">
        <v>2</v>
      </c>
      <c r="J133" s="73">
        <v>40856</v>
      </c>
      <c r="K133" s="73">
        <v>40857</v>
      </c>
      <c r="L133">
        <v>11</v>
      </c>
      <c r="M133">
        <v>1</v>
      </c>
      <c r="N133">
        <v>1</v>
      </c>
    </row>
    <row r="134" spans="1:14">
      <c r="A134" t="s">
        <v>293</v>
      </c>
      <c r="B134" t="s">
        <v>409</v>
      </c>
      <c r="C134">
        <v>661921.71</v>
      </c>
      <c r="D134">
        <v>1515985.15</v>
      </c>
      <c r="E134">
        <v>0</v>
      </c>
      <c r="F134">
        <v>0</v>
      </c>
      <c r="G134">
        <v>1</v>
      </c>
      <c r="H134">
        <v>0</v>
      </c>
      <c r="I134">
        <v>1</v>
      </c>
      <c r="J134" s="73">
        <v>40856</v>
      </c>
      <c r="K134" s="73">
        <v>40857</v>
      </c>
      <c r="L134">
        <v>11</v>
      </c>
      <c r="M134">
        <v>1</v>
      </c>
      <c r="N134">
        <v>1</v>
      </c>
    </row>
    <row r="135" spans="1:14">
      <c r="A135" t="s">
        <v>295</v>
      </c>
      <c r="B135" t="s">
        <v>298</v>
      </c>
      <c r="C135">
        <v>664465.79</v>
      </c>
      <c r="D135">
        <v>1512192.47</v>
      </c>
      <c r="E135">
        <v>0.57999999999999996</v>
      </c>
      <c r="F135">
        <v>0.4</v>
      </c>
      <c r="G135">
        <v>3</v>
      </c>
      <c r="H135">
        <v>17.999999999999993</v>
      </c>
      <c r="I135">
        <v>3</v>
      </c>
      <c r="J135" s="73">
        <v>40856</v>
      </c>
      <c r="K135" s="73">
        <v>40857</v>
      </c>
      <c r="L135">
        <v>11</v>
      </c>
      <c r="M135">
        <v>1</v>
      </c>
      <c r="N135">
        <v>1</v>
      </c>
    </row>
    <row r="136" spans="1:14">
      <c r="A136" t="s">
        <v>297</v>
      </c>
      <c r="B136" t="s">
        <v>263</v>
      </c>
      <c r="C136">
        <v>662091.31999999995</v>
      </c>
      <c r="D136">
        <v>1508037.15</v>
      </c>
      <c r="E136">
        <v>0.4</v>
      </c>
      <c r="F136">
        <v>0.41</v>
      </c>
      <c r="G136">
        <v>2</v>
      </c>
      <c r="H136">
        <v>-0.99999999999999534</v>
      </c>
      <c r="I136">
        <v>1</v>
      </c>
      <c r="J136" s="73">
        <v>40856</v>
      </c>
      <c r="K136" s="73">
        <v>40857</v>
      </c>
      <c r="L136">
        <v>11</v>
      </c>
      <c r="M136">
        <v>1</v>
      </c>
      <c r="N136">
        <v>1</v>
      </c>
    </row>
    <row r="137" spans="1:14">
      <c r="A137" t="s">
        <v>298</v>
      </c>
      <c r="B137" t="s">
        <v>192</v>
      </c>
      <c r="C137">
        <v>661235.26</v>
      </c>
      <c r="D137">
        <v>1519672.28</v>
      </c>
      <c r="E137">
        <v>0.49</v>
      </c>
      <c r="F137">
        <v>0.5</v>
      </c>
      <c r="G137">
        <v>2</v>
      </c>
      <c r="H137">
        <v>-1.0000000000000009</v>
      </c>
      <c r="I137">
        <v>1</v>
      </c>
      <c r="J137" s="73">
        <v>40856</v>
      </c>
      <c r="K137" s="73">
        <v>40857</v>
      </c>
      <c r="L137">
        <v>11</v>
      </c>
      <c r="M137">
        <v>1</v>
      </c>
      <c r="N137">
        <v>1</v>
      </c>
    </row>
    <row r="138" spans="1:14">
      <c r="A138" t="s">
        <v>263</v>
      </c>
      <c r="B138" t="s">
        <v>191</v>
      </c>
      <c r="C138">
        <v>652150.77</v>
      </c>
      <c r="D138">
        <v>1504929.29</v>
      </c>
      <c r="E138">
        <v>0.8</v>
      </c>
      <c r="F138">
        <v>0.86</v>
      </c>
      <c r="G138">
        <v>4</v>
      </c>
      <c r="H138">
        <v>-5.9999999999999947</v>
      </c>
      <c r="I138">
        <v>-1</v>
      </c>
      <c r="J138" s="73">
        <v>40856</v>
      </c>
      <c r="K138" s="73">
        <v>40857</v>
      </c>
      <c r="L138">
        <v>11</v>
      </c>
      <c r="M138">
        <v>1</v>
      </c>
      <c r="N138">
        <v>1</v>
      </c>
    </row>
    <row r="139" spans="1:14">
      <c r="A139" t="s">
        <v>186</v>
      </c>
      <c r="B139" t="s">
        <v>400</v>
      </c>
      <c r="C139">
        <v>643560.93999999994</v>
      </c>
      <c r="D139">
        <v>1525778.98</v>
      </c>
      <c r="E139">
        <v>2.4900000000000002</v>
      </c>
      <c r="F139">
        <v>2.5299999999999998</v>
      </c>
      <c r="G139">
        <v>6</v>
      </c>
      <c r="H139">
        <v>-3.9999999999999591</v>
      </c>
      <c r="I139">
        <v>0</v>
      </c>
      <c r="J139" s="73">
        <v>40856</v>
      </c>
      <c r="K139" s="73">
        <v>40857</v>
      </c>
      <c r="L139">
        <v>11</v>
      </c>
      <c r="M139">
        <v>1</v>
      </c>
      <c r="N139">
        <v>1</v>
      </c>
    </row>
    <row r="140" spans="1:14">
      <c r="A140" t="s">
        <v>186</v>
      </c>
      <c r="B140" t="s">
        <v>402</v>
      </c>
      <c r="C140">
        <v>642351.31000000006</v>
      </c>
      <c r="D140">
        <v>1529391.47</v>
      </c>
      <c r="E140">
        <v>2.79</v>
      </c>
      <c r="F140">
        <v>2.81</v>
      </c>
      <c r="G140">
        <v>6</v>
      </c>
      <c r="H140">
        <v>-2.0000000000000018</v>
      </c>
      <c r="I140">
        <v>0</v>
      </c>
      <c r="J140" s="73">
        <v>40856</v>
      </c>
      <c r="K140" s="73">
        <v>40857</v>
      </c>
      <c r="L140">
        <v>11</v>
      </c>
      <c r="M140">
        <v>1</v>
      </c>
      <c r="N140">
        <v>1</v>
      </c>
    </row>
    <row r="141" spans="1:14">
      <c r="A141" t="s">
        <v>237</v>
      </c>
      <c r="B141" t="s">
        <v>226</v>
      </c>
      <c r="C141">
        <v>645833.16</v>
      </c>
      <c r="D141">
        <v>1520599.99</v>
      </c>
      <c r="E141">
        <v>1.875</v>
      </c>
      <c r="F141">
        <v>1.895</v>
      </c>
      <c r="G141">
        <v>6</v>
      </c>
      <c r="H141">
        <v>-2.0000000000000018</v>
      </c>
      <c r="I141">
        <v>0</v>
      </c>
      <c r="J141" s="73">
        <v>40856</v>
      </c>
      <c r="K141" s="73">
        <v>40857</v>
      </c>
      <c r="L141">
        <v>11</v>
      </c>
      <c r="M141">
        <v>1</v>
      </c>
      <c r="N141">
        <v>1</v>
      </c>
    </row>
    <row r="142" spans="1:14">
      <c r="A142" t="s">
        <v>188</v>
      </c>
      <c r="B142" t="s">
        <v>227</v>
      </c>
      <c r="C142">
        <v>653973.03</v>
      </c>
      <c r="D142">
        <v>1515642.52</v>
      </c>
      <c r="E142">
        <v>1.1200000000000001</v>
      </c>
      <c r="F142">
        <v>1.1200000000000001</v>
      </c>
      <c r="G142">
        <v>1</v>
      </c>
      <c r="H142">
        <v>0</v>
      </c>
      <c r="I142">
        <v>1</v>
      </c>
      <c r="J142" s="73">
        <v>40856</v>
      </c>
      <c r="K142" s="73">
        <v>40857</v>
      </c>
      <c r="L142">
        <v>11</v>
      </c>
      <c r="M142">
        <v>1</v>
      </c>
      <c r="N142">
        <v>2</v>
      </c>
    </row>
    <row r="143" spans="1:14">
      <c r="A143" t="s">
        <v>189</v>
      </c>
      <c r="B143" t="s">
        <v>228</v>
      </c>
      <c r="C143">
        <v>649159.31999999995</v>
      </c>
      <c r="D143">
        <v>1513890.33</v>
      </c>
      <c r="E143">
        <v>1.25</v>
      </c>
      <c r="F143">
        <v>1.25</v>
      </c>
      <c r="G143">
        <v>2</v>
      </c>
      <c r="H143">
        <v>0</v>
      </c>
      <c r="I143">
        <v>1</v>
      </c>
      <c r="J143" s="73">
        <v>40856</v>
      </c>
      <c r="K143" s="73">
        <v>40857</v>
      </c>
      <c r="L143">
        <v>11</v>
      </c>
      <c r="M143">
        <v>1</v>
      </c>
      <c r="N143">
        <v>2</v>
      </c>
    </row>
    <row r="144" spans="1:14">
      <c r="A144" t="s">
        <v>190</v>
      </c>
      <c r="B144" t="s">
        <v>229</v>
      </c>
      <c r="C144">
        <v>644256.9</v>
      </c>
      <c r="D144">
        <v>1512206.37</v>
      </c>
      <c r="E144">
        <v>1.43</v>
      </c>
      <c r="F144">
        <v>1.42</v>
      </c>
      <c r="G144">
        <v>6</v>
      </c>
      <c r="H144">
        <v>1.0000000000000009</v>
      </c>
      <c r="I144">
        <v>2</v>
      </c>
      <c r="J144" s="73">
        <v>40856</v>
      </c>
      <c r="K144" s="73">
        <v>40857</v>
      </c>
      <c r="L144">
        <v>11</v>
      </c>
      <c r="M144">
        <v>1</v>
      </c>
      <c r="N144">
        <v>1</v>
      </c>
    </row>
    <row r="145" spans="1:14">
      <c r="A145" t="s">
        <v>187</v>
      </c>
      <c r="B145" t="s">
        <v>230</v>
      </c>
      <c r="C145">
        <v>653891.16</v>
      </c>
      <c r="D145">
        <v>1519501.64</v>
      </c>
      <c r="E145">
        <v>1.17</v>
      </c>
      <c r="F145">
        <v>1.17</v>
      </c>
      <c r="G145">
        <v>1</v>
      </c>
      <c r="H145">
        <v>0</v>
      </c>
      <c r="I145">
        <v>1</v>
      </c>
      <c r="J145" s="73">
        <v>40856</v>
      </c>
      <c r="K145" s="73">
        <v>40857</v>
      </c>
      <c r="L145">
        <v>11</v>
      </c>
      <c r="M145">
        <v>1</v>
      </c>
      <c r="N145">
        <v>2</v>
      </c>
    </row>
    <row r="146" spans="1:14">
      <c r="A146" t="s">
        <v>191</v>
      </c>
      <c r="B146" t="s">
        <v>231</v>
      </c>
      <c r="C146">
        <v>654175.62</v>
      </c>
      <c r="D146">
        <v>1501198.81</v>
      </c>
      <c r="E146">
        <v>1</v>
      </c>
      <c r="F146">
        <v>0.93</v>
      </c>
      <c r="G146">
        <v>6</v>
      </c>
      <c r="H146">
        <v>6.9999999999999947</v>
      </c>
      <c r="I146">
        <v>3</v>
      </c>
      <c r="J146" s="73">
        <v>40856</v>
      </c>
      <c r="K146" s="73">
        <v>40857</v>
      </c>
      <c r="L146">
        <v>11</v>
      </c>
      <c r="M146">
        <v>1</v>
      </c>
      <c r="N146">
        <v>1</v>
      </c>
    </row>
    <row r="147" spans="1:14">
      <c r="A147" t="s">
        <v>192</v>
      </c>
      <c r="B147" t="s">
        <v>238</v>
      </c>
      <c r="C147">
        <v>650434.1</v>
      </c>
      <c r="D147">
        <v>1504752.75</v>
      </c>
      <c r="E147">
        <v>0.62</v>
      </c>
      <c r="F147">
        <v>0.7</v>
      </c>
      <c r="G147">
        <v>3</v>
      </c>
      <c r="H147">
        <v>-7.9999999999999964</v>
      </c>
      <c r="I147">
        <v>-1</v>
      </c>
      <c r="J147" s="73">
        <v>40856</v>
      </c>
      <c r="K147" s="73">
        <v>40857</v>
      </c>
      <c r="L147">
        <v>11</v>
      </c>
      <c r="M147">
        <v>1</v>
      </c>
      <c r="N147">
        <v>1</v>
      </c>
    </row>
    <row r="148" spans="1:14">
      <c r="A148" t="s">
        <v>246</v>
      </c>
      <c r="B148" t="s">
        <v>247</v>
      </c>
      <c r="C148">
        <v>658423.97</v>
      </c>
      <c r="D148">
        <v>1519726.78</v>
      </c>
      <c r="E148">
        <v>1.71</v>
      </c>
      <c r="F148">
        <v>1.72</v>
      </c>
      <c r="G148">
        <v>6</v>
      </c>
      <c r="H148">
        <v>-1.0000000000000009</v>
      </c>
      <c r="I148">
        <v>1</v>
      </c>
      <c r="J148" s="73">
        <v>40856</v>
      </c>
      <c r="K148" s="73">
        <v>40857</v>
      </c>
      <c r="L148">
        <v>11</v>
      </c>
      <c r="M148">
        <v>1</v>
      </c>
      <c r="N148">
        <v>1</v>
      </c>
    </row>
    <row r="149" spans="1:14">
      <c r="A149" t="s">
        <v>176</v>
      </c>
      <c r="B149" t="s">
        <v>212</v>
      </c>
      <c r="C149">
        <v>687636.15</v>
      </c>
      <c r="D149">
        <v>1533223.8</v>
      </c>
      <c r="E149">
        <v>2.0099999999999998</v>
      </c>
      <c r="F149">
        <v>2.02</v>
      </c>
      <c r="G149">
        <v>6</v>
      </c>
      <c r="H149">
        <v>-1.0000000000000231</v>
      </c>
      <c r="I149">
        <v>0</v>
      </c>
      <c r="J149" s="73">
        <v>40857</v>
      </c>
      <c r="K149" s="73">
        <v>40858</v>
      </c>
      <c r="L149">
        <v>12</v>
      </c>
      <c r="M149">
        <v>1</v>
      </c>
      <c r="N149">
        <v>2</v>
      </c>
    </row>
    <row r="150" spans="1:14">
      <c r="A150" t="s">
        <v>252</v>
      </c>
      <c r="B150" t="s">
        <v>163</v>
      </c>
      <c r="C150">
        <v>672695.38</v>
      </c>
      <c r="D150">
        <v>1519614.21</v>
      </c>
      <c r="E150">
        <v>-0.05</v>
      </c>
      <c r="F150">
        <v>-0.05</v>
      </c>
      <c r="G150">
        <v>1</v>
      </c>
      <c r="H150">
        <v>0</v>
      </c>
      <c r="I150">
        <v>1</v>
      </c>
      <c r="J150" s="73">
        <v>40857</v>
      </c>
      <c r="K150" s="73">
        <v>40858</v>
      </c>
      <c r="L150">
        <v>12</v>
      </c>
      <c r="M150">
        <v>1</v>
      </c>
      <c r="N150">
        <v>1</v>
      </c>
    </row>
    <row r="151" spans="1:14">
      <c r="A151" t="s">
        <v>183</v>
      </c>
      <c r="B151" t="s">
        <v>174</v>
      </c>
      <c r="C151">
        <v>682471.21</v>
      </c>
      <c r="D151">
        <v>1517904.06</v>
      </c>
      <c r="E151">
        <v>0.43</v>
      </c>
      <c r="F151">
        <v>0.41</v>
      </c>
      <c r="G151">
        <v>1</v>
      </c>
      <c r="H151">
        <v>2.0000000000000018</v>
      </c>
      <c r="I151">
        <v>2</v>
      </c>
      <c r="J151" s="73">
        <v>40857</v>
      </c>
      <c r="K151" s="73">
        <v>40858</v>
      </c>
      <c r="L151">
        <v>12</v>
      </c>
      <c r="M151">
        <v>1</v>
      </c>
      <c r="N151">
        <v>2</v>
      </c>
    </row>
    <row r="152" spans="1:14">
      <c r="A152" t="s">
        <v>261</v>
      </c>
      <c r="B152" t="s">
        <v>164</v>
      </c>
      <c r="C152">
        <v>678077.45</v>
      </c>
      <c r="D152">
        <v>1516719.23</v>
      </c>
      <c r="E152">
        <v>0.27</v>
      </c>
      <c r="F152">
        <v>0.24</v>
      </c>
      <c r="G152">
        <v>1</v>
      </c>
      <c r="H152">
        <v>3.0000000000000027</v>
      </c>
      <c r="I152">
        <v>2</v>
      </c>
      <c r="J152" s="73">
        <v>40857</v>
      </c>
      <c r="K152" s="73">
        <v>40858</v>
      </c>
      <c r="L152">
        <v>12</v>
      </c>
      <c r="M152">
        <v>1</v>
      </c>
      <c r="N152">
        <v>2</v>
      </c>
    </row>
    <row r="153" spans="1:14">
      <c r="A153" t="s">
        <v>282</v>
      </c>
      <c r="B153" t="s">
        <v>165</v>
      </c>
      <c r="C153">
        <v>672842.67</v>
      </c>
      <c r="D153">
        <v>1516297.8</v>
      </c>
      <c r="E153">
        <v>-0.16</v>
      </c>
      <c r="F153">
        <v>-0.12</v>
      </c>
      <c r="G153">
        <v>1</v>
      </c>
      <c r="H153">
        <v>-4.0000000000000009</v>
      </c>
      <c r="I153">
        <v>0</v>
      </c>
      <c r="J153" s="73">
        <v>40857</v>
      </c>
      <c r="K153" s="73">
        <v>40858</v>
      </c>
      <c r="L153">
        <v>12</v>
      </c>
      <c r="M153">
        <v>1</v>
      </c>
      <c r="N153">
        <v>2</v>
      </c>
    </row>
    <row r="154" spans="1:14">
      <c r="A154" t="s">
        <v>287</v>
      </c>
      <c r="B154" t="s">
        <v>168</v>
      </c>
      <c r="C154">
        <v>691300.7</v>
      </c>
      <c r="D154">
        <v>1526366.94</v>
      </c>
      <c r="E154">
        <v>1.45</v>
      </c>
      <c r="F154">
        <v>1.46</v>
      </c>
      <c r="G154">
        <v>2</v>
      </c>
      <c r="H154">
        <v>-1.0000000000000009</v>
      </c>
      <c r="I154">
        <v>1</v>
      </c>
      <c r="J154" s="73">
        <v>40857</v>
      </c>
      <c r="K154" s="73">
        <v>40858</v>
      </c>
      <c r="L154">
        <v>12</v>
      </c>
      <c r="M154">
        <v>1</v>
      </c>
      <c r="N154">
        <v>2</v>
      </c>
    </row>
    <row r="155" spans="1:14">
      <c r="A155" t="s">
        <v>347</v>
      </c>
      <c r="B155" t="s">
        <v>361</v>
      </c>
      <c r="C155">
        <v>672225.21</v>
      </c>
      <c r="D155">
        <v>1509648.39</v>
      </c>
      <c r="E155">
        <v>-0.93</v>
      </c>
      <c r="F155">
        <v>-0.89</v>
      </c>
      <c r="G155">
        <v>1</v>
      </c>
      <c r="H155">
        <v>-4.0000000000000036</v>
      </c>
      <c r="I155">
        <v>0</v>
      </c>
      <c r="J155" s="73">
        <v>40857</v>
      </c>
      <c r="K155" s="73">
        <v>40858</v>
      </c>
      <c r="L155">
        <v>12</v>
      </c>
      <c r="M155">
        <v>1</v>
      </c>
      <c r="N155">
        <v>1</v>
      </c>
    </row>
    <row r="156" spans="1:14">
      <c r="A156" t="s">
        <v>348</v>
      </c>
      <c r="B156" t="s">
        <v>255</v>
      </c>
      <c r="C156">
        <v>671631.59</v>
      </c>
      <c r="D156">
        <v>1512362.07</v>
      </c>
      <c r="E156">
        <v>-0.15</v>
      </c>
      <c r="F156">
        <v>-0.28000000000000003</v>
      </c>
      <c r="G156">
        <v>1</v>
      </c>
      <c r="H156">
        <v>13.000000000000004</v>
      </c>
      <c r="I156">
        <v>3</v>
      </c>
      <c r="J156" s="73">
        <v>40857</v>
      </c>
      <c r="K156" s="73">
        <v>40858</v>
      </c>
      <c r="L156">
        <v>12</v>
      </c>
      <c r="M156">
        <v>1</v>
      </c>
      <c r="N156">
        <v>2</v>
      </c>
    </row>
    <row r="157" spans="1:14">
      <c r="A157" t="s">
        <v>351</v>
      </c>
      <c r="B157" t="s">
        <v>169</v>
      </c>
      <c r="C157">
        <v>698225.4</v>
      </c>
      <c r="D157">
        <v>1516340.66</v>
      </c>
      <c r="E157">
        <v>0.61</v>
      </c>
      <c r="F157">
        <v>0.6</v>
      </c>
      <c r="G157">
        <v>1</v>
      </c>
      <c r="H157">
        <v>1.0000000000000009</v>
      </c>
      <c r="I157">
        <v>2</v>
      </c>
      <c r="J157" s="73">
        <v>40857</v>
      </c>
      <c r="K157" s="73">
        <v>40858</v>
      </c>
      <c r="L157">
        <v>12</v>
      </c>
      <c r="M157">
        <v>1</v>
      </c>
      <c r="N157">
        <v>2</v>
      </c>
    </row>
    <row r="158" spans="1:14">
      <c r="A158" t="s">
        <v>364</v>
      </c>
      <c r="B158" t="s">
        <v>367</v>
      </c>
      <c r="C158">
        <v>679899.14</v>
      </c>
      <c r="D158">
        <v>1512404.09</v>
      </c>
      <c r="E158">
        <v>0.19</v>
      </c>
      <c r="F158">
        <v>0.2</v>
      </c>
      <c r="G158">
        <v>1</v>
      </c>
      <c r="H158">
        <v>-1.0000000000000009</v>
      </c>
      <c r="I158">
        <v>1</v>
      </c>
      <c r="J158" s="73">
        <v>40857</v>
      </c>
      <c r="K158" s="73">
        <v>40858</v>
      </c>
      <c r="L158">
        <v>12</v>
      </c>
      <c r="M158">
        <v>1</v>
      </c>
      <c r="N158">
        <v>2</v>
      </c>
    </row>
    <row r="159" spans="1:14">
      <c r="A159" t="s">
        <v>386</v>
      </c>
      <c r="B159" t="s">
        <v>252</v>
      </c>
      <c r="C159">
        <v>693835.41</v>
      </c>
      <c r="D159">
        <v>1518189.15</v>
      </c>
      <c r="E159">
        <v>0.71</v>
      </c>
      <c r="F159">
        <v>0.7</v>
      </c>
      <c r="G159">
        <v>1</v>
      </c>
      <c r="H159">
        <v>1.0000000000000009</v>
      </c>
      <c r="I159">
        <v>2</v>
      </c>
      <c r="J159" s="73">
        <v>40857</v>
      </c>
      <c r="K159" s="73">
        <v>40858</v>
      </c>
      <c r="L159">
        <v>12</v>
      </c>
      <c r="M159">
        <v>1</v>
      </c>
      <c r="N159">
        <v>3</v>
      </c>
    </row>
    <row r="160" spans="1:14">
      <c r="A160" t="s">
        <v>174</v>
      </c>
      <c r="B160" t="s">
        <v>213</v>
      </c>
      <c r="C160">
        <v>684210.94</v>
      </c>
      <c r="D160">
        <v>1525903.94</v>
      </c>
      <c r="E160">
        <v>1.04</v>
      </c>
      <c r="F160">
        <v>1.04</v>
      </c>
      <c r="G160">
        <v>6</v>
      </c>
      <c r="H160">
        <v>0</v>
      </c>
      <c r="I160">
        <v>1</v>
      </c>
      <c r="J160" s="73">
        <v>40857</v>
      </c>
      <c r="K160" s="73">
        <v>40858</v>
      </c>
      <c r="L160">
        <v>12</v>
      </c>
      <c r="M160">
        <v>1</v>
      </c>
      <c r="N160">
        <v>1</v>
      </c>
    </row>
    <row r="161" spans="1:14">
      <c r="A161" t="s">
        <v>388</v>
      </c>
      <c r="B161" t="s">
        <v>389</v>
      </c>
      <c r="C161">
        <v>698683.41</v>
      </c>
      <c r="D161">
        <v>1526216.17</v>
      </c>
      <c r="E161">
        <v>1.28</v>
      </c>
      <c r="F161">
        <v>1.28</v>
      </c>
      <c r="G161">
        <v>1</v>
      </c>
      <c r="H161">
        <v>0</v>
      </c>
      <c r="I161">
        <v>1</v>
      </c>
      <c r="J161" s="73">
        <v>40857</v>
      </c>
      <c r="K161" s="73">
        <v>40858</v>
      </c>
      <c r="L161">
        <v>12</v>
      </c>
      <c r="M161">
        <v>1</v>
      </c>
      <c r="N161">
        <v>4</v>
      </c>
    </row>
    <row r="162" spans="1:14">
      <c r="A162" t="s">
        <v>178</v>
      </c>
      <c r="B162" t="s">
        <v>214</v>
      </c>
      <c r="C162">
        <v>689424.91</v>
      </c>
      <c r="D162">
        <v>1528913.37</v>
      </c>
      <c r="E162">
        <v>1.63</v>
      </c>
      <c r="F162">
        <v>1.64</v>
      </c>
      <c r="G162">
        <v>3</v>
      </c>
      <c r="H162">
        <v>-1.0000000000000009</v>
      </c>
      <c r="I162">
        <v>1</v>
      </c>
      <c r="J162" s="73">
        <v>40857</v>
      </c>
      <c r="K162" s="73">
        <v>40858</v>
      </c>
      <c r="L162">
        <v>12</v>
      </c>
      <c r="M162">
        <v>1</v>
      </c>
      <c r="N162">
        <v>2</v>
      </c>
    </row>
    <row r="163" spans="1:14">
      <c r="A163" t="s">
        <v>180</v>
      </c>
      <c r="B163" t="s">
        <v>215</v>
      </c>
      <c r="C163">
        <v>701405.22</v>
      </c>
      <c r="D163">
        <v>1533302.92</v>
      </c>
      <c r="E163">
        <v>1.82</v>
      </c>
      <c r="F163">
        <v>1.83</v>
      </c>
      <c r="G163">
        <v>4</v>
      </c>
      <c r="H163">
        <v>-1.0000000000000009</v>
      </c>
      <c r="I163">
        <v>1</v>
      </c>
      <c r="J163" s="73">
        <v>40857</v>
      </c>
      <c r="K163" s="73">
        <v>40858</v>
      </c>
      <c r="L163">
        <v>12</v>
      </c>
      <c r="M163">
        <v>1</v>
      </c>
      <c r="N163">
        <v>2</v>
      </c>
    </row>
    <row r="164" spans="1:14">
      <c r="A164" t="s">
        <v>197</v>
      </c>
      <c r="B164" t="s">
        <v>216</v>
      </c>
      <c r="C164">
        <v>701545.95</v>
      </c>
      <c r="D164">
        <v>1534750.77</v>
      </c>
      <c r="E164">
        <v>1.64</v>
      </c>
      <c r="F164">
        <v>1.65</v>
      </c>
      <c r="G164">
        <v>3</v>
      </c>
      <c r="H164">
        <v>-1.0000000000000009</v>
      </c>
      <c r="I164">
        <v>1</v>
      </c>
      <c r="J164" s="73">
        <v>40857</v>
      </c>
      <c r="K164" s="73">
        <v>40858</v>
      </c>
      <c r="L164">
        <v>12</v>
      </c>
      <c r="M164">
        <v>1</v>
      </c>
      <c r="N164">
        <v>2</v>
      </c>
    </row>
    <row r="165" spans="1:14">
      <c r="A165" t="s">
        <v>182</v>
      </c>
      <c r="B165" t="s">
        <v>217</v>
      </c>
      <c r="C165">
        <v>689389.69</v>
      </c>
      <c r="D165">
        <v>1517970.64</v>
      </c>
      <c r="E165">
        <v>0.7</v>
      </c>
      <c r="F165">
        <v>0.7</v>
      </c>
      <c r="G165">
        <v>1</v>
      </c>
      <c r="H165">
        <v>0</v>
      </c>
      <c r="I165">
        <v>1</v>
      </c>
      <c r="J165" s="73">
        <v>40857</v>
      </c>
      <c r="K165" s="73">
        <v>40858</v>
      </c>
      <c r="L165">
        <v>12</v>
      </c>
      <c r="M165">
        <v>1</v>
      </c>
      <c r="N165">
        <v>2</v>
      </c>
    </row>
    <row r="166" spans="1:14">
      <c r="A166" t="s">
        <v>280</v>
      </c>
      <c r="B166" t="s">
        <v>224</v>
      </c>
      <c r="C166">
        <v>677602.26</v>
      </c>
      <c r="D166">
        <v>1510896.73</v>
      </c>
      <c r="E166">
        <v>-1.28</v>
      </c>
      <c r="F166">
        <v>-1.28</v>
      </c>
      <c r="G166">
        <v>1</v>
      </c>
      <c r="H166">
        <v>0</v>
      </c>
      <c r="I166">
        <v>1</v>
      </c>
      <c r="J166" s="73">
        <v>40857</v>
      </c>
      <c r="K166" s="73">
        <v>40858</v>
      </c>
      <c r="L166">
        <v>12</v>
      </c>
      <c r="M166">
        <v>1</v>
      </c>
      <c r="N166">
        <v>2</v>
      </c>
    </row>
    <row r="167" spans="1:14">
      <c r="A167" t="s">
        <v>196</v>
      </c>
      <c r="B167" t="s">
        <v>225</v>
      </c>
      <c r="C167">
        <v>710349.09</v>
      </c>
      <c r="D167">
        <v>1527944.08</v>
      </c>
      <c r="E167">
        <v>0</v>
      </c>
      <c r="F167">
        <v>1.41</v>
      </c>
      <c r="G167">
        <v>1</v>
      </c>
      <c r="H167">
        <v>-141</v>
      </c>
      <c r="I167">
        <v>-1</v>
      </c>
      <c r="J167" s="73">
        <v>40857</v>
      </c>
      <c r="K167" s="73">
        <v>40858</v>
      </c>
      <c r="L167">
        <v>12</v>
      </c>
      <c r="M167">
        <v>1</v>
      </c>
      <c r="N167">
        <v>2</v>
      </c>
    </row>
    <row r="168" spans="1:14">
      <c r="A168" t="s">
        <v>251</v>
      </c>
      <c r="B168" t="s">
        <v>254</v>
      </c>
      <c r="C168">
        <v>680365.4</v>
      </c>
      <c r="D168">
        <v>1530572.79</v>
      </c>
      <c r="E168">
        <v>1.68</v>
      </c>
      <c r="F168">
        <v>1.69</v>
      </c>
      <c r="G168">
        <v>3</v>
      </c>
      <c r="H168">
        <v>-1.0000000000000009</v>
      </c>
      <c r="I168">
        <v>1</v>
      </c>
      <c r="J168" s="73">
        <v>40857</v>
      </c>
      <c r="K168" s="73">
        <v>40858</v>
      </c>
      <c r="L168">
        <v>12</v>
      </c>
      <c r="M168">
        <v>1</v>
      </c>
      <c r="N168">
        <v>2</v>
      </c>
    </row>
    <row r="169" spans="1:14">
      <c r="A169" t="s">
        <v>170</v>
      </c>
      <c r="B169" t="s">
        <v>218</v>
      </c>
      <c r="C169">
        <v>672126.01</v>
      </c>
      <c r="D169">
        <v>1532403.78</v>
      </c>
      <c r="E169">
        <v>1.56</v>
      </c>
      <c r="F169">
        <v>1.57</v>
      </c>
      <c r="G169">
        <v>3</v>
      </c>
      <c r="H169">
        <v>-1.0000000000000009</v>
      </c>
      <c r="I169">
        <v>1</v>
      </c>
      <c r="J169" s="73">
        <v>40857</v>
      </c>
      <c r="K169" s="73">
        <v>40858</v>
      </c>
      <c r="L169">
        <v>12</v>
      </c>
      <c r="M169">
        <v>1</v>
      </c>
      <c r="N169">
        <v>2</v>
      </c>
    </row>
    <row r="170" spans="1:14">
      <c r="A170" t="s">
        <v>163</v>
      </c>
      <c r="B170" t="s">
        <v>219</v>
      </c>
      <c r="C170">
        <v>664664.92000000004</v>
      </c>
      <c r="D170">
        <v>1525827.63</v>
      </c>
      <c r="E170">
        <v>-0.32</v>
      </c>
      <c r="F170">
        <v>-0.31</v>
      </c>
      <c r="G170">
        <v>1</v>
      </c>
      <c r="H170">
        <v>-1.0000000000000009</v>
      </c>
      <c r="I170">
        <v>1</v>
      </c>
      <c r="J170" s="73">
        <v>40857</v>
      </c>
      <c r="K170" s="73">
        <v>40858</v>
      </c>
      <c r="L170">
        <v>12</v>
      </c>
      <c r="M170">
        <v>1</v>
      </c>
      <c r="N170">
        <v>2</v>
      </c>
    </row>
    <row r="171" spans="1:14">
      <c r="A171" t="s">
        <v>164</v>
      </c>
      <c r="B171" t="s">
        <v>220</v>
      </c>
      <c r="C171">
        <v>672288.21</v>
      </c>
      <c r="D171">
        <v>1525612.35</v>
      </c>
      <c r="E171">
        <v>0.75</v>
      </c>
      <c r="F171">
        <v>0.78</v>
      </c>
      <c r="G171">
        <v>4</v>
      </c>
      <c r="H171">
        <v>-3.0000000000000027</v>
      </c>
      <c r="I171">
        <v>0</v>
      </c>
      <c r="J171" s="73">
        <v>40857</v>
      </c>
      <c r="K171" s="73">
        <v>40858</v>
      </c>
      <c r="L171">
        <v>12</v>
      </c>
      <c r="M171">
        <v>1</v>
      </c>
      <c r="N171">
        <v>1</v>
      </c>
    </row>
    <row r="172" spans="1:14">
      <c r="A172" t="s">
        <v>165</v>
      </c>
      <c r="B172" t="s">
        <v>221</v>
      </c>
      <c r="C172">
        <v>662410.17000000004</v>
      </c>
      <c r="D172">
        <v>1522815.37</v>
      </c>
      <c r="E172">
        <v>-1.1200000000000001</v>
      </c>
      <c r="F172">
        <v>-1.1200000000000001</v>
      </c>
      <c r="G172">
        <v>1</v>
      </c>
      <c r="H172">
        <v>0</v>
      </c>
      <c r="I172">
        <v>1</v>
      </c>
      <c r="J172" s="73">
        <v>40857</v>
      </c>
      <c r="K172" s="73">
        <v>40858</v>
      </c>
      <c r="L172">
        <v>12</v>
      </c>
      <c r="M172">
        <v>1</v>
      </c>
      <c r="N172">
        <v>2</v>
      </c>
    </row>
    <row r="173" spans="1:14">
      <c r="A173" t="s">
        <v>168</v>
      </c>
      <c r="B173" t="s">
        <v>222</v>
      </c>
      <c r="C173">
        <v>674800.27</v>
      </c>
      <c r="D173">
        <v>1522996.68</v>
      </c>
      <c r="E173">
        <v>-0.86</v>
      </c>
      <c r="F173">
        <v>-0.91</v>
      </c>
      <c r="G173">
        <v>1</v>
      </c>
      <c r="H173">
        <v>5.0000000000000044</v>
      </c>
      <c r="I173">
        <v>3</v>
      </c>
      <c r="J173" s="73">
        <v>40857</v>
      </c>
      <c r="K173" s="73">
        <v>40858</v>
      </c>
      <c r="L173">
        <v>12</v>
      </c>
      <c r="M173">
        <v>1</v>
      </c>
      <c r="N173">
        <v>2</v>
      </c>
    </row>
    <row r="174" spans="1:14">
      <c r="A174" t="s">
        <v>169</v>
      </c>
      <c r="B174" t="s">
        <v>223</v>
      </c>
      <c r="C174">
        <v>677946.73</v>
      </c>
      <c r="D174">
        <v>1522282.46</v>
      </c>
      <c r="E174">
        <v>0.45</v>
      </c>
      <c r="F174">
        <v>0.46</v>
      </c>
      <c r="G174">
        <v>1</v>
      </c>
      <c r="H174">
        <v>-1.0000000000000009</v>
      </c>
      <c r="I174">
        <v>1</v>
      </c>
      <c r="J174" s="73">
        <v>40857</v>
      </c>
      <c r="K174" s="73">
        <v>40858</v>
      </c>
      <c r="L174">
        <v>12</v>
      </c>
      <c r="M174">
        <v>1</v>
      </c>
      <c r="N174">
        <v>2</v>
      </c>
    </row>
    <row r="175" spans="1:14">
      <c r="A175" t="s">
        <v>255</v>
      </c>
      <c r="B175" t="s">
        <v>256</v>
      </c>
      <c r="C175">
        <v>666453.48</v>
      </c>
      <c r="D175">
        <v>1522470.33</v>
      </c>
      <c r="E175">
        <v>0.93</v>
      </c>
      <c r="F175">
        <v>0.6</v>
      </c>
      <c r="G175">
        <v>1</v>
      </c>
      <c r="H175">
        <v>33.000000000000007</v>
      </c>
      <c r="I175">
        <v>3</v>
      </c>
      <c r="J175" s="73">
        <v>40857</v>
      </c>
      <c r="K175" s="73">
        <v>40858</v>
      </c>
      <c r="L175">
        <v>12</v>
      </c>
      <c r="M175">
        <v>1</v>
      </c>
      <c r="N175">
        <v>2</v>
      </c>
    </row>
    <row r="176" spans="1:14">
      <c r="A176" t="s">
        <v>289</v>
      </c>
      <c r="B176" t="s">
        <v>308</v>
      </c>
      <c r="C176">
        <v>677309.03</v>
      </c>
      <c r="D176">
        <v>1539830.33</v>
      </c>
      <c r="E176">
        <v>3.42</v>
      </c>
      <c r="F176">
        <v>3.44</v>
      </c>
      <c r="G176">
        <v>6</v>
      </c>
      <c r="H176">
        <v>-2.0000000000000018</v>
      </c>
      <c r="I176">
        <v>0</v>
      </c>
      <c r="J176" s="73">
        <v>40857</v>
      </c>
      <c r="K176" s="73">
        <v>40858</v>
      </c>
      <c r="L176">
        <v>12</v>
      </c>
      <c r="M176">
        <v>1</v>
      </c>
      <c r="N176">
        <v>2</v>
      </c>
    </row>
    <row r="177" spans="1:14">
      <c r="A177" t="s">
        <v>290</v>
      </c>
      <c r="B177" t="s">
        <v>309</v>
      </c>
      <c r="C177">
        <v>683439.45</v>
      </c>
      <c r="D177">
        <v>1539868.39</v>
      </c>
      <c r="E177">
        <v>3.42</v>
      </c>
      <c r="F177">
        <v>3.44</v>
      </c>
      <c r="G177">
        <v>6</v>
      </c>
      <c r="H177">
        <v>-2.0000000000000018</v>
      </c>
      <c r="I177">
        <v>0</v>
      </c>
      <c r="J177" s="73">
        <v>40857</v>
      </c>
      <c r="K177" s="73">
        <v>40858</v>
      </c>
      <c r="L177">
        <v>12</v>
      </c>
      <c r="M177">
        <v>1</v>
      </c>
      <c r="N177">
        <v>2</v>
      </c>
    </row>
    <row r="178" spans="1:14">
      <c r="A178" t="s">
        <v>259</v>
      </c>
      <c r="B178" t="s">
        <v>258</v>
      </c>
      <c r="C178">
        <v>658290.71</v>
      </c>
      <c r="D178">
        <v>1514826.56</v>
      </c>
      <c r="E178">
        <v>0.74</v>
      </c>
      <c r="F178">
        <v>0.87</v>
      </c>
      <c r="G178">
        <v>4</v>
      </c>
      <c r="H178">
        <v>-13</v>
      </c>
      <c r="I178">
        <v>-1</v>
      </c>
      <c r="J178" s="73">
        <v>40857</v>
      </c>
      <c r="K178" s="73">
        <v>40858</v>
      </c>
      <c r="L178">
        <v>12</v>
      </c>
      <c r="M178">
        <v>1</v>
      </c>
      <c r="N178">
        <v>1</v>
      </c>
    </row>
    <row r="179" spans="1:14">
      <c r="A179" t="s">
        <v>368</v>
      </c>
      <c r="B179" t="s">
        <v>265</v>
      </c>
      <c r="C179">
        <v>656325.47</v>
      </c>
      <c r="D179">
        <v>1511584.18</v>
      </c>
      <c r="E179">
        <v>1.1499999999999999</v>
      </c>
      <c r="F179">
        <v>1.21</v>
      </c>
      <c r="G179">
        <v>1</v>
      </c>
      <c r="H179">
        <v>-6.0000000000000053</v>
      </c>
      <c r="I179">
        <v>-1</v>
      </c>
      <c r="J179" s="73">
        <v>40857</v>
      </c>
      <c r="K179" s="73">
        <v>40858</v>
      </c>
      <c r="L179">
        <v>12</v>
      </c>
      <c r="M179">
        <v>1</v>
      </c>
      <c r="N179">
        <v>2</v>
      </c>
    </row>
    <row r="180" spans="1:14">
      <c r="A180" t="s">
        <v>258</v>
      </c>
      <c r="B180" t="s">
        <v>189</v>
      </c>
      <c r="C180">
        <v>658182.55000000005</v>
      </c>
      <c r="D180">
        <v>1523587.6</v>
      </c>
      <c r="E180">
        <v>0.98</v>
      </c>
      <c r="F180">
        <v>0.98</v>
      </c>
      <c r="G180">
        <v>1</v>
      </c>
      <c r="H180">
        <v>0</v>
      </c>
      <c r="I180">
        <v>1</v>
      </c>
      <c r="J180" s="73">
        <v>40857</v>
      </c>
      <c r="K180" s="73">
        <v>40858</v>
      </c>
      <c r="L180">
        <v>12</v>
      </c>
      <c r="M180">
        <v>1</v>
      </c>
      <c r="N180">
        <v>2</v>
      </c>
    </row>
    <row r="181" spans="1:14">
      <c r="A181" t="s">
        <v>278</v>
      </c>
      <c r="B181" t="s">
        <v>259</v>
      </c>
      <c r="C181">
        <v>653116.93000000005</v>
      </c>
      <c r="D181">
        <v>1525716.98</v>
      </c>
      <c r="E181">
        <v>1.52</v>
      </c>
      <c r="F181">
        <v>1.56</v>
      </c>
      <c r="G181">
        <v>6</v>
      </c>
      <c r="H181">
        <v>-4.0000000000000036</v>
      </c>
      <c r="I181">
        <v>0</v>
      </c>
      <c r="J181" s="73">
        <v>40857</v>
      </c>
      <c r="K181" s="73">
        <v>40858</v>
      </c>
      <c r="L181">
        <v>12</v>
      </c>
      <c r="M181">
        <v>1</v>
      </c>
      <c r="N181">
        <v>1</v>
      </c>
    </row>
    <row r="182" spans="1:14">
      <c r="A182" t="s">
        <v>293</v>
      </c>
      <c r="B182" t="s">
        <v>401</v>
      </c>
      <c r="C182">
        <v>652851.73</v>
      </c>
      <c r="D182">
        <v>1529549.37</v>
      </c>
      <c r="E182">
        <v>2.2999999999999998</v>
      </c>
      <c r="F182">
        <v>2.34</v>
      </c>
      <c r="G182">
        <v>6</v>
      </c>
      <c r="H182">
        <v>-4.0000000000000036</v>
      </c>
      <c r="I182">
        <v>0</v>
      </c>
      <c r="J182" s="73">
        <v>40857</v>
      </c>
      <c r="K182" s="73">
        <v>40858</v>
      </c>
      <c r="L182">
        <v>12</v>
      </c>
      <c r="M182">
        <v>1</v>
      </c>
      <c r="N182">
        <v>1</v>
      </c>
    </row>
    <row r="183" spans="1:14">
      <c r="A183" t="s">
        <v>293</v>
      </c>
      <c r="B183" t="s">
        <v>409</v>
      </c>
      <c r="C183">
        <v>661921.71</v>
      </c>
      <c r="D183">
        <v>1515985.15</v>
      </c>
      <c r="E183">
        <v>0</v>
      </c>
      <c r="F183">
        <v>0</v>
      </c>
      <c r="G183">
        <v>1</v>
      </c>
      <c r="H183">
        <v>0</v>
      </c>
      <c r="I183">
        <v>1</v>
      </c>
      <c r="J183" s="73">
        <v>40857</v>
      </c>
      <c r="K183" s="73">
        <v>40858</v>
      </c>
      <c r="L183">
        <v>12</v>
      </c>
      <c r="M183">
        <v>1</v>
      </c>
      <c r="N183">
        <v>1</v>
      </c>
    </row>
    <row r="184" spans="1:14">
      <c r="A184" t="s">
        <v>295</v>
      </c>
      <c r="B184" t="s">
        <v>298</v>
      </c>
      <c r="C184">
        <v>664465.79</v>
      </c>
      <c r="D184">
        <v>1512192.47</v>
      </c>
      <c r="E184">
        <v>0.18</v>
      </c>
      <c r="F184">
        <v>0.57999999999999996</v>
      </c>
      <c r="G184">
        <v>1</v>
      </c>
      <c r="H184">
        <v>-40</v>
      </c>
      <c r="I184">
        <v>-1</v>
      </c>
      <c r="J184" s="73">
        <v>40857</v>
      </c>
      <c r="K184" s="73">
        <v>40858</v>
      </c>
      <c r="L184">
        <v>12</v>
      </c>
      <c r="M184">
        <v>1</v>
      </c>
      <c r="N184">
        <v>1</v>
      </c>
    </row>
    <row r="185" spans="1:14">
      <c r="A185" t="s">
        <v>297</v>
      </c>
      <c r="B185" t="s">
        <v>263</v>
      </c>
      <c r="C185">
        <v>662091.31999999995</v>
      </c>
      <c r="D185">
        <v>1508037.15</v>
      </c>
      <c r="E185">
        <v>0.39</v>
      </c>
      <c r="F185">
        <v>0.4</v>
      </c>
      <c r="G185">
        <v>2</v>
      </c>
      <c r="H185">
        <v>-1.0000000000000009</v>
      </c>
      <c r="I185">
        <v>1</v>
      </c>
      <c r="J185" s="73">
        <v>40857</v>
      </c>
      <c r="K185" s="73">
        <v>40858</v>
      </c>
      <c r="L185">
        <v>12</v>
      </c>
      <c r="M185">
        <v>1</v>
      </c>
      <c r="N185">
        <v>1</v>
      </c>
    </row>
    <row r="186" spans="1:14">
      <c r="A186" t="s">
        <v>298</v>
      </c>
      <c r="B186" t="s">
        <v>192</v>
      </c>
      <c r="C186">
        <v>661235.26</v>
      </c>
      <c r="D186">
        <v>1519672.28</v>
      </c>
      <c r="E186">
        <v>0.51</v>
      </c>
      <c r="F186">
        <v>0.49</v>
      </c>
      <c r="G186">
        <v>3</v>
      </c>
      <c r="H186">
        <v>2.0000000000000018</v>
      </c>
      <c r="I186">
        <v>2</v>
      </c>
      <c r="J186" s="73">
        <v>40857</v>
      </c>
      <c r="K186" s="73">
        <v>40858</v>
      </c>
      <c r="L186">
        <v>12</v>
      </c>
      <c r="M186">
        <v>1</v>
      </c>
      <c r="N186">
        <v>1</v>
      </c>
    </row>
    <row r="187" spans="1:14">
      <c r="A187" t="s">
        <v>263</v>
      </c>
      <c r="B187" t="s">
        <v>191</v>
      </c>
      <c r="C187">
        <v>652150.77</v>
      </c>
      <c r="D187">
        <v>1504929.29</v>
      </c>
      <c r="E187">
        <v>0.87</v>
      </c>
      <c r="F187">
        <v>0.8</v>
      </c>
      <c r="G187">
        <v>4</v>
      </c>
      <c r="H187">
        <v>6.9999999999999947</v>
      </c>
      <c r="I187">
        <v>3</v>
      </c>
      <c r="J187" s="73">
        <v>40857</v>
      </c>
      <c r="K187" s="73">
        <v>40858</v>
      </c>
      <c r="L187">
        <v>12</v>
      </c>
      <c r="M187">
        <v>1</v>
      </c>
      <c r="N187">
        <v>1</v>
      </c>
    </row>
    <row r="188" spans="1:14">
      <c r="A188" t="s">
        <v>186</v>
      </c>
      <c r="B188" t="s">
        <v>400</v>
      </c>
      <c r="C188">
        <v>643560.93999999994</v>
      </c>
      <c r="D188">
        <v>1525778.98</v>
      </c>
      <c r="E188">
        <v>2.48</v>
      </c>
      <c r="F188">
        <v>2.4900000000000002</v>
      </c>
      <c r="G188">
        <v>6</v>
      </c>
      <c r="H188">
        <v>-1.0000000000000231</v>
      </c>
      <c r="I188">
        <v>0</v>
      </c>
      <c r="J188" s="73">
        <v>40857</v>
      </c>
      <c r="K188" s="73">
        <v>40858</v>
      </c>
      <c r="L188">
        <v>12</v>
      </c>
      <c r="M188">
        <v>1</v>
      </c>
      <c r="N188">
        <v>1</v>
      </c>
    </row>
    <row r="189" spans="1:14">
      <c r="A189" t="s">
        <v>186</v>
      </c>
      <c r="B189" t="s">
        <v>402</v>
      </c>
      <c r="C189">
        <v>642351.31000000006</v>
      </c>
      <c r="D189">
        <v>1529391.47</v>
      </c>
      <c r="E189">
        <v>2.79</v>
      </c>
      <c r="F189">
        <v>2.79</v>
      </c>
      <c r="G189">
        <v>6</v>
      </c>
      <c r="H189">
        <v>0</v>
      </c>
      <c r="I189">
        <v>1</v>
      </c>
      <c r="J189" s="73">
        <v>40857</v>
      </c>
      <c r="K189" s="73">
        <v>40858</v>
      </c>
      <c r="L189">
        <v>12</v>
      </c>
      <c r="M189">
        <v>1</v>
      </c>
      <c r="N189">
        <v>1</v>
      </c>
    </row>
    <row r="190" spans="1:14">
      <c r="A190" t="s">
        <v>237</v>
      </c>
      <c r="B190" t="s">
        <v>226</v>
      </c>
      <c r="C190">
        <v>645833.16</v>
      </c>
      <c r="D190">
        <v>1520599.99</v>
      </c>
      <c r="E190">
        <v>1.855</v>
      </c>
      <c r="F190">
        <v>1.875</v>
      </c>
      <c r="G190">
        <v>6</v>
      </c>
      <c r="H190">
        <v>-2.0000000000000018</v>
      </c>
      <c r="I190">
        <v>0</v>
      </c>
      <c r="J190" s="73">
        <v>40857</v>
      </c>
      <c r="K190" s="73">
        <v>40858</v>
      </c>
      <c r="L190">
        <v>12</v>
      </c>
      <c r="M190">
        <v>1</v>
      </c>
      <c r="N190">
        <v>1</v>
      </c>
    </row>
    <row r="191" spans="1:14">
      <c r="A191" t="s">
        <v>188</v>
      </c>
      <c r="B191" t="s">
        <v>227</v>
      </c>
      <c r="C191">
        <v>653973.03</v>
      </c>
      <c r="D191">
        <v>1515642.52</v>
      </c>
      <c r="E191">
        <v>1.1299999999999999</v>
      </c>
      <c r="F191">
        <v>1.1200000000000001</v>
      </c>
      <c r="G191">
        <v>1</v>
      </c>
      <c r="H191">
        <v>0.99999999999997868</v>
      </c>
      <c r="I191">
        <v>1</v>
      </c>
      <c r="J191" s="73">
        <v>40857</v>
      </c>
      <c r="K191" s="73">
        <v>40858</v>
      </c>
      <c r="L191">
        <v>12</v>
      </c>
      <c r="M191">
        <v>1</v>
      </c>
      <c r="N191">
        <v>2</v>
      </c>
    </row>
    <row r="192" spans="1:14">
      <c r="A192" t="s">
        <v>189</v>
      </c>
      <c r="B192" t="s">
        <v>228</v>
      </c>
      <c r="C192">
        <v>649159.31999999995</v>
      </c>
      <c r="D192">
        <v>1513890.33</v>
      </c>
      <c r="E192">
        <v>1.25</v>
      </c>
      <c r="F192">
        <v>1.25</v>
      </c>
      <c r="G192">
        <v>2</v>
      </c>
      <c r="H192">
        <v>0</v>
      </c>
      <c r="I192">
        <v>1</v>
      </c>
      <c r="J192" s="73">
        <v>40857</v>
      </c>
      <c r="K192" s="73">
        <v>40858</v>
      </c>
      <c r="L192">
        <v>12</v>
      </c>
      <c r="M192">
        <v>1</v>
      </c>
      <c r="N192">
        <v>2</v>
      </c>
    </row>
    <row r="193" spans="1:14">
      <c r="A193" t="s">
        <v>190</v>
      </c>
      <c r="B193" t="s">
        <v>229</v>
      </c>
      <c r="C193">
        <v>644256.9</v>
      </c>
      <c r="D193">
        <v>1512206.37</v>
      </c>
      <c r="E193">
        <v>1.43</v>
      </c>
      <c r="F193">
        <v>1.43</v>
      </c>
      <c r="G193">
        <v>6</v>
      </c>
      <c r="H193">
        <v>0</v>
      </c>
      <c r="I193">
        <v>1</v>
      </c>
      <c r="J193" s="73">
        <v>40857</v>
      </c>
      <c r="K193" s="73">
        <v>40858</v>
      </c>
      <c r="L193">
        <v>12</v>
      </c>
      <c r="M193">
        <v>1</v>
      </c>
      <c r="N193">
        <v>1</v>
      </c>
    </row>
    <row r="194" spans="1:14">
      <c r="A194" t="s">
        <v>187</v>
      </c>
      <c r="B194" t="s">
        <v>230</v>
      </c>
      <c r="C194">
        <v>653891.16</v>
      </c>
      <c r="D194">
        <v>1519501.64</v>
      </c>
      <c r="E194">
        <v>1.18</v>
      </c>
      <c r="F194">
        <v>1.17</v>
      </c>
      <c r="G194">
        <v>1</v>
      </c>
      <c r="H194">
        <v>1.0000000000000009</v>
      </c>
      <c r="I194">
        <v>2</v>
      </c>
      <c r="J194" s="73">
        <v>40857</v>
      </c>
      <c r="K194" s="73">
        <v>40858</v>
      </c>
      <c r="L194">
        <v>12</v>
      </c>
      <c r="M194">
        <v>1</v>
      </c>
      <c r="N194">
        <v>2</v>
      </c>
    </row>
    <row r="195" spans="1:14">
      <c r="A195" t="s">
        <v>191</v>
      </c>
      <c r="B195" t="s">
        <v>231</v>
      </c>
      <c r="C195">
        <v>654175.62</v>
      </c>
      <c r="D195">
        <v>1501198.81</v>
      </c>
      <c r="E195">
        <v>1.04</v>
      </c>
      <c r="F195">
        <v>1</v>
      </c>
      <c r="G195">
        <v>6</v>
      </c>
      <c r="H195">
        <v>4.0000000000000036</v>
      </c>
      <c r="I195">
        <v>2</v>
      </c>
      <c r="J195" s="73">
        <v>40857</v>
      </c>
      <c r="K195" s="73">
        <v>40858</v>
      </c>
      <c r="L195">
        <v>12</v>
      </c>
      <c r="M195">
        <v>1</v>
      </c>
      <c r="N195">
        <v>1</v>
      </c>
    </row>
    <row r="196" spans="1:14">
      <c r="A196" t="s">
        <v>192</v>
      </c>
      <c r="B196" t="s">
        <v>238</v>
      </c>
      <c r="C196">
        <v>650434.1</v>
      </c>
      <c r="D196">
        <v>1504752.75</v>
      </c>
      <c r="E196">
        <v>0.68</v>
      </c>
      <c r="F196">
        <v>0.62</v>
      </c>
      <c r="G196">
        <v>3</v>
      </c>
      <c r="H196">
        <v>6.0000000000000053</v>
      </c>
      <c r="I196">
        <v>3</v>
      </c>
      <c r="J196" s="73">
        <v>40857</v>
      </c>
      <c r="K196" s="73">
        <v>40858</v>
      </c>
      <c r="L196">
        <v>12</v>
      </c>
      <c r="M196">
        <v>1</v>
      </c>
      <c r="N196">
        <v>1</v>
      </c>
    </row>
    <row r="197" spans="1:14">
      <c r="A197" t="s">
        <v>246</v>
      </c>
      <c r="B197" t="s">
        <v>247</v>
      </c>
      <c r="C197">
        <v>658423.97</v>
      </c>
      <c r="D197">
        <v>1519726.78</v>
      </c>
      <c r="E197">
        <v>1.67</v>
      </c>
      <c r="F197">
        <v>1.71</v>
      </c>
      <c r="G197">
        <v>6</v>
      </c>
      <c r="H197">
        <v>-4.0000000000000036</v>
      </c>
      <c r="I197">
        <v>0</v>
      </c>
      <c r="J197" s="73">
        <v>40857</v>
      </c>
      <c r="K197" s="73">
        <v>40858</v>
      </c>
      <c r="L197">
        <v>12</v>
      </c>
      <c r="M197">
        <v>1</v>
      </c>
      <c r="N197">
        <v>1</v>
      </c>
    </row>
    <row r="198" spans="1:14">
      <c r="A198" t="s">
        <v>176</v>
      </c>
      <c r="B198" t="s">
        <v>212</v>
      </c>
      <c r="C198">
        <v>687636.15</v>
      </c>
      <c r="D198">
        <v>1533223.8</v>
      </c>
      <c r="E198">
        <v>1.97</v>
      </c>
      <c r="F198">
        <v>2.0099999999999998</v>
      </c>
      <c r="G198">
        <v>5</v>
      </c>
      <c r="H198">
        <v>-3.9999999999999813</v>
      </c>
      <c r="I198">
        <v>0</v>
      </c>
      <c r="J198">
        <v>40858</v>
      </c>
      <c r="K198">
        <v>40859</v>
      </c>
      <c r="L198">
        <v>13</v>
      </c>
      <c r="M198">
        <v>1</v>
      </c>
      <c r="N198">
        <v>2</v>
      </c>
    </row>
    <row r="199" spans="1:14">
      <c r="A199" t="s">
        <v>252</v>
      </c>
      <c r="B199" t="s">
        <v>163</v>
      </c>
      <c r="C199">
        <v>672695.38</v>
      </c>
      <c r="D199">
        <v>1519614.21</v>
      </c>
      <c r="E199">
        <v>-0.08</v>
      </c>
      <c r="F199">
        <v>-0.05</v>
      </c>
      <c r="G199">
        <v>1</v>
      </c>
      <c r="H199">
        <v>-3</v>
      </c>
      <c r="I199">
        <v>0</v>
      </c>
      <c r="J199">
        <v>40858</v>
      </c>
      <c r="K199">
        <v>40859</v>
      </c>
      <c r="L199">
        <v>13</v>
      </c>
      <c r="M199">
        <v>1</v>
      </c>
      <c r="N199">
        <v>1</v>
      </c>
    </row>
    <row r="200" spans="1:14">
      <c r="A200" t="s">
        <v>183</v>
      </c>
      <c r="B200" t="s">
        <v>174</v>
      </c>
      <c r="C200">
        <v>682471.21</v>
      </c>
      <c r="D200">
        <v>1517904.06</v>
      </c>
      <c r="E200">
        <v>0.44</v>
      </c>
      <c r="F200">
        <v>0.43</v>
      </c>
      <c r="G200">
        <v>1</v>
      </c>
      <c r="H200">
        <v>1.0000000000000009</v>
      </c>
      <c r="I200">
        <v>2</v>
      </c>
      <c r="J200">
        <v>40858</v>
      </c>
      <c r="K200">
        <v>40859</v>
      </c>
      <c r="L200">
        <v>13</v>
      </c>
      <c r="M200">
        <v>1</v>
      </c>
      <c r="N200">
        <v>2</v>
      </c>
    </row>
    <row r="201" spans="1:14">
      <c r="A201" t="s">
        <v>261</v>
      </c>
      <c r="B201" t="s">
        <v>164</v>
      </c>
      <c r="C201">
        <v>678077.45</v>
      </c>
      <c r="D201">
        <v>1516719.23</v>
      </c>
      <c r="E201">
        <v>0.27</v>
      </c>
      <c r="F201">
        <v>0.27</v>
      </c>
      <c r="G201">
        <v>1</v>
      </c>
      <c r="H201">
        <v>0</v>
      </c>
      <c r="I201">
        <v>1</v>
      </c>
      <c r="J201">
        <v>40858</v>
      </c>
      <c r="K201">
        <v>40859</v>
      </c>
      <c r="L201">
        <v>13</v>
      </c>
      <c r="M201">
        <v>1</v>
      </c>
      <c r="N201">
        <v>2</v>
      </c>
    </row>
    <row r="202" spans="1:14">
      <c r="A202" t="s">
        <v>282</v>
      </c>
      <c r="B202" t="s">
        <v>165</v>
      </c>
      <c r="C202">
        <v>672842.67</v>
      </c>
      <c r="D202">
        <v>1516297.8</v>
      </c>
      <c r="E202">
        <v>-0.3</v>
      </c>
      <c r="F202">
        <v>-0.16</v>
      </c>
      <c r="G202">
        <v>1</v>
      </c>
      <c r="H202">
        <v>-13.999999999999998</v>
      </c>
      <c r="I202">
        <v>-1</v>
      </c>
      <c r="J202">
        <v>40858</v>
      </c>
      <c r="K202">
        <v>40859</v>
      </c>
      <c r="L202">
        <v>13</v>
      </c>
      <c r="M202">
        <v>1</v>
      </c>
      <c r="N202">
        <v>2</v>
      </c>
    </row>
    <row r="203" spans="1:14">
      <c r="A203" t="s">
        <v>287</v>
      </c>
      <c r="B203" t="s">
        <v>168</v>
      </c>
      <c r="C203">
        <v>691300.7</v>
      </c>
      <c r="D203">
        <v>1526366.94</v>
      </c>
      <c r="E203">
        <v>1.4300000000000002</v>
      </c>
      <c r="F203">
        <v>1.45</v>
      </c>
      <c r="G203">
        <v>2</v>
      </c>
      <c r="H203">
        <v>-1.9999999999999796</v>
      </c>
      <c r="I203">
        <v>0</v>
      </c>
      <c r="J203">
        <v>40858</v>
      </c>
      <c r="K203">
        <v>40859</v>
      </c>
      <c r="L203">
        <v>13</v>
      </c>
      <c r="M203">
        <v>1</v>
      </c>
      <c r="N203">
        <v>2</v>
      </c>
    </row>
    <row r="204" spans="1:14">
      <c r="A204" t="s">
        <v>347</v>
      </c>
      <c r="B204" t="s">
        <v>361</v>
      </c>
      <c r="C204">
        <v>672225.21</v>
      </c>
      <c r="D204">
        <v>1509648.39</v>
      </c>
      <c r="E204">
        <v>-1.02</v>
      </c>
      <c r="F204">
        <v>-0.93</v>
      </c>
      <c r="G204">
        <v>1</v>
      </c>
      <c r="H204">
        <v>-8.9999999999999964</v>
      </c>
      <c r="I204">
        <v>-1</v>
      </c>
      <c r="J204">
        <v>40858</v>
      </c>
      <c r="K204">
        <v>40859</v>
      </c>
      <c r="L204">
        <v>13</v>
      </c>
      <c r="M204">
        <v>1</v>
      </c>
      <c r="N204">
        <v>1</v>
      </c>
    </row>
    <row r="205" spans="1:14">
      <c r="A205" t="s">
        <v>348</v>
      </c>
      <c r="B205" t="s">
        <v>255</v>
      </c>
      <c r="C205">
        <v>671631.59</v>
      </c>
      <c r="D205">
        <v>1512362.07</v>
      </c>
      <c r="E205">
        <v>-0.27</v>
      </c>
      <c r="F205">
        <v>-0.15</v>
      </c>
      <c r="G205">
        <v>1</v>
      </c>
      <c r="H205">
        <v>-12.000000000000002</v>
      </c>
      <c r="I205">
        <v>-1</v>
      </c>
      <c r="J205">
        <v>40858</v>
      </c>
      <c r="K205">
        <v>40859</v>
      </c>
      <c r="L205">
        <v>13</v>
      </c>
      <c r="M205">
        <v>1</v>
      </c>
      <c r="N205">
        <v>2</v>
      </c>
    </row>
    <row r="206" spans="1:14">
      <c r="A206" t="s">
        <v>351</v>
      </c>
      <c r="B206" t="s">
        <v>169</v>
      </c>
      <c r="C206">
        <v>698225.4</v>
      </c>
      <c r="D206">
        <v>1516340.66</v>
      </c>
      <c r="E206">
        <v>0.61</v>
      </c>
      <c r="F206">
        <v>0.61</v>
      </c>
      <c r="G206">
        <v>1</v>
      </c>
      <c r="H206">
        <v>0</v>
      </c>
      <c r="I206">
        <v>1</v>
      </c>
      <c r="J206">
        <v>40858</v>
      </c>
      <c r="K206">
        <v>40859</v>
      </c>
      <c r="L206">
        <v>13</v>
      </c>
      <c r="M206">
        <v>1</v>
      </c>
      <c r="N206">
        <v>2</v>
      </c>
    </row>
    <row r="207" spans="1:14">
      <c r="A207" t="s">
        <v>364</v>
      </c>
      <c r="B207" t="s">
        <v>367</v>
      </c>
      <c r="C207">
        <v>679899.14</v>
      </c>
      <c r="D207">
        <v>1512404.09</v>
      </c>
      <c r="E207">
        <v>0.2</v>
      </c>
      <c r="F207">
        <v>0.19</v>
      </c>
      <c r="G207">
        <v>1</v>
      </c>
      <c r="H207">
        <v>1.0000000000000009</v>
      </c>
      <c r="I207">
        <v>2</v>
      </c>
      <c r="J207">
        <v>40858</v>
      </c>
      <c r="K207">
        <v>40859</v>
      </c>
      <c r="L207">
        <v>13</v>
      </c>
      <c r="M207">
        <v>1</v>
      </c>
      <c r="N207">
        <v>2</v>
      </c>
    </row>
    <row r="208" spans="1:14">
      <c r="A208" t="s">
        <v>386</v>
      </c>
      <c r="B208" t="s">
        <v>252</v>
      </c>
      <c r="C208">
        <v>693835.41</v>
      </c>
      <c r="D208">
        <v>1518189.15</v>
      </c>
      <c r="E208">
        <v>0.72</v>
      </c>
      <c r="F208">
        <v>0.71</v>
      </c>
      <c r="G208">
        <v>1</v>
      </c>
      <c r="H208">
        <v>1.0000000000000009</v>
      </c>
      <c r="I208">
        <v>2</v>
      </c>
      <c r="J208">
        <v>40858</v>
      </c>
      <c r="K208">
        <v>40859</v>
      </c>
      <c r="L208">
        <v>13</v>
      </c>
      <c r="M208">
        <v>1</v>
      </c>
      <c r="N208">
        <v>3</v>
      </c>
    </row>
    <row r="209" spans="1:14">
      <c r="A209" t="s">
        <v>174</v>
      </c>
      <c r="B209" t="s">
        <v>213</v>
      </c>
      <c r="C209">
        <v>684210.94</v>
      </c>
      <c r="D209">
        <v>1525903.94</v>
      </c>
      <c r="E209">
        <v>1.03</v>
      </c>
      <c r="F209">
        <v>1.04</v>
      </c>
      <c r="G209">
        <v>6</v>
      </c>
      <c r="H209">
        <v>-1.0000000000000009</v>
      </c>
      <c r="I209">
        <v>1</v>
      </c>
      <c r="J209">
        <v>40858</v>
      </c>
      <c r="K209">
        <v>40859</v>
      </c>
      <c r="L209">
        <v>13</v>
      </c>
      <c r="M209">
        <v>1</v>
      </c>
      <c r="N209">
        <v>1</v>
      </c>
    </row>
    <row r="210" spans="1:14">
      <c r="A210" t="s">
        <v>388</v>
      </c>
      <c r="B210" t="s">
        <v>389</v>
      </c>
      <c r="C210">
        <v>698683.41</v>
      </c>
      <c r="D210">
        <v>1526216.17</v>
      </c>
      <c r="E210">
        <v>1.27</v>
      </c>
      <c r="F210">
        <v>1.28</v>
      </c>
      <c r="G210">
        <v>1</v>
      </c>
      <c r="H210">
        <v>-1.0000000000000009</v>
      </c>
      <c r="I210">
        <v>1</v>
      </c>
      <c r="J210">
        <v>40858</v>
      </c>
      <c r="K210">
        <v>40859</v>
      </c>
      <c r="L210">
        <v>13</v>
      </c>
      <c r="M210">
        <v>1</v>
      </c>
      <c r="N210">
        <v>4</v>
      </c>
    </row>
    <row r="211" spans="1:14">
      <c r="A211" t="s">
        <v>178</v>
      </c>
      <c r="B211" t="s">
        <v>214</v>
      </c>
      <c r="C211">
        <v>689424.91</v>
      </c>
      <c r="D211">
        <v>1528913.37</v>
      </c>
      <c r="E211">
        <v>1.61</v>
      </c>
      <c r="F211">
        <v>1.63</v>
      </c>
      <c r="G211">
        <v>3</v>
      </c>
      <c r="H211">
        <v>-1.9999999999999796</v>
      </c>
      <c r="I211">
        <v>0</v>
      </c>
      <c r="J211">
        <v>40858</v>
      </c>
      <c r="K211">
        <v>40859</v>
      </c>
      <c r="L211">
        <v>13</v>
      </c>
      <c r="M211">
        <v>1</v>
      </c>
      <c r="N211">
        <v>2</v>
      </c>
    </row>
    <row r="212" spans="1:14">
      <c r="A212" t="s">
        <v>180</v>
      </c>
      <c r="B212" t="s">
        <v>215</v>
      </c>
      <c r="C212">
        <v>701405.22</v>
      </c>
      <c r="D212">
        <v>1533302.92</v>
      </c>
      <c r="E212">
        <v>1.82</v>
      </c>
      <c r="F212">
        <v>1.82</v>
      </c>
      <c r="G212">
        <v>4</v>
      </c>
      <c r="H212">
        <v>0</v>
      </c>
      <c r="I212">
        <v>1</v>
      </c>
      <c r="J212">
        <v>40858</v>
      </c>
      <c r="K212">
        <v>40859</v>
      </c>
      <c r="L212">
        <v>13</v>
      </c>
      <c r="M212">
        <v>1</v>
      </c>
      <c r="N212">
        <v>2</v>
      </c>
    </row>
    <row r="213" spans="1:14">
      <c r="A213" t="s">
        <v>197</v>
      </c>
      <c r="B213" t="s">
        <v>216</v>
      </c>
      <c r="C213">
        <v>701545.95</v>
      </c>
      <c r="D213">
        <v>1534750.77</v>
      </c>
      <c r="E213">
        <v>1.62</v>
      </c>
      <c r="F213">
        <v>1.64</v>
      </c>
      <c r="G213">
        <v>3</v>
      </c>
      <c r="H213">
        <v>-1.9999999999999796</v>
      </c>
      <c r="I213">
        <v>0</v>
      </c>
      <c r="J213">
        <v>40858</v>
      </c>
      <c r="K213">
        <v>40859</v>
      </c>
      <c r="L213">
        <v>13</v>
      </c>
      <c r="M213">
        <v>1</v>
      </c>
      <c r="N213">
        <v>2</v>
      </c>
    </row>
    <row r="214" spans="1:14">
      <c r="A214" t="s">
        <v>182</v>
      </c>
      <c r="B214" t="s">
        <v>217</v>
      </c>
      <c r="C214">
        <v>689389.69</v>
      </c>
      <c r="D214">
        <v>1517970.64</v>
      </c>
      <c r="E214">
        <v>0.71</v>
      </c>
      <c r="F214">
        <v>0.7</v>
      </c>
      <c r="G214">
        <v>1</v>
      </c>
      <c r="H214">
        <v>1.0000000000000009</v>
      </c>
      <c r="I214">
        <v>2</v>
      </c>
      <c r="J214">
        <v>40858</v>
      </c>
      <c r="K214">
        <v>40859</v>
      </c>
      <c r="L214">
        <v>13</v>
      </c>
      <c r="M214">
        <v>1</v>
      </c>
      <c r="N214">
        <v>2</v>
      </c>
    </row>
    <row r="215" spans="1:14">
      <c r="A215" t="s">
        <v>280</v>
      </c>
      <c r="B215" t="s">
        <v>224</v>
      </c>
      <c r="C215">
        <v>677602.26</v>
      </c>
      <c r="D215">
        <v>1510896.73</v>
      </c>
      <c r="E215">
        <v>-1.28</v>
      </c>
      <c r="F215">
        <v>-1.28</v>
      </c>
      <c r="G215">
        <v>1</v>
      </c>
      <c r="H215">
        <v>0</v>
      </c>
      <c r="I215">
        <v>1</v>
      </c>
      <c r="J215">
        <v>40858</v>
      </c>
      <c r="K215">
        <v>40859</v>
      </c>
      <c r="L215">
        <v>13</v>
      </c>
      <c r="M215">
        <v>1</v>
      </c>
      <c r="N215">
        <v>2</v>
      </c>
    </row>
    <row r="216" spans="1:14">
      <c r="A216" t="s">
        <v>196</v>
      </c>
      <c r="B216" t="s">
        <v>225</v>
      </c>
      <c r="C216">
        <v>710349.09</v>
      </c>
      <c r="D216">
        <v>1527944.08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40858</v>
      </c>
      <c r="K216">
        <v>40859</v>
      </c>
      <c r="L216">
        <v>13</v>
      </c>
      <c r="M216">
        <v>1</v>
      </c>
      <c r="N216">
        <v>2</v>
      </c>
    </row>
    <row r="217" spans="1:14">
      <c r="A217" t="s">
        <v>251</v>
      </c>
      <c r="B217" t="s">
        <v>254</v>
      </c>
      <c r="C217">
        <v>680365.4</v>
      </c>
      <c r="D217">
        <v>1530572.79</v>
      </c>
      <c r="E217">
        <v>1.67</v>
      </c>
      <c r="F217">
        <v>1.68</v>
      </c>
      <c r="G217">
        <v>3</v>
      </c>
      <c r="H217">
        <v>-1.0000000000000009</v>
      </c>
      <c r="I217">
        <v>1</v>
      </c>
      <c r="J217">
        <v>40858</v>
      </c>
      <c r="K217">
        <v>40859</v>
      </c>
      <c r="L217">
        <v>13</v>
      </c>
      <c r="M217">
        <v>1</v>
      </c>
      <c r="N217">
        <v>2</v>
      </c>
    </row>
    <row r="218" spans="1:14">
      <c r="A218" t="s">
        <v>170</v>
      </c>
      <c r="B218" t="s">
        <v>218</v>
      </c>
      <c r="C218">
        <v>672126.01</v>
      </c>
      <c r="D218">
        <v>1532403.78</v>
      </c>
      <c r="E218">
        <v>1.54</v>
      </c>
      <c r="F218">
        <v>1.56</v>
      </c>
      <c r="G218">
        <v>3</v>
      </c>
      <c r="H218">
        <v>-2.0000000000000018</v>
      </c>
      <c r="I218">
        <v>0</v>
      </c>
      <c r="J218">
        <v>40858</v>
      </c>
      <c r="K218">
        <v>40859</v>
      </c>
      <c r="L218">
        <v>13</v>
      </c>
      <c r="M218">
        <v>1</v>
      </c>
      <c r="N218">
        <v>2</v>
      </c>
    </row>
    <row r="219" spans="1:14">
      <c r="A219" t="s">
        <v>163</v>
      </c>
      <c r="B219" t="s">
        <v>219</v>
      </c>
      <c r="C219">
        <v>664664.92000000004</v>
      </c>
      <c r="D219">
        <v>1525827.63</v>
      </c>
      <c r="E219">
        <v>-0.45</v>
      </c>
      <c r="F219">
        <v>-0.32</v>
      </c>
      <c r="G219">
        <v>1</v>
      </c>
      <c r="H219">
        <v>-13</v>
      </c>
      <c r="I219">
        <v>-1</v>
      </c>
      <c r="J219">
        <v>40858</v>
      </c>
      <c r="K219">
        <v>40859</v>
      </c>
      <c r="L219">
        <v>13</v>
      </c>
      <c r="M219">
        <v>1</v>
      </c>
      <c r="N219">
        <v>2</v>
      </c>
    </row>
    <row r="220" spans="1:14">
      <c r="A220" t="s">
        <v>164</v>
      </c>
      <c r="B220" t="s">
        <v>220</v>
      </c>
      <c r="C220">
        <v>672288.21</v>
      </c>
      <c r="D220">
        <v>1525612.35</v>
      </c>
      <c r="E220">
        <v>0.71</v>
      </c>
      <c r="F220">
        <v>0.75</v>
      </c>
      <c r="G220">
        <v>4</v>
      </c>
      <c r="H220">
        <v>-4.0000000000000036</v>
      </c>
      <c r="I220">
        <v>0</v>
      </c>
      <c r="J220">
        <v>40858</v>
      </c>
      <c r="K220">
        <v>40859</v>
      </c>
      <c r="L220">
        <v>13</v>
      </c>
      <c r="M220">
        <v>1</v>
      </c>
      <c r="N220">
        <v>1</v>
      </c>
    </row>
    <row r="221" spans="1:14">
      <c r="A221" t="s">
        <v>165</v>
      </c>
      <c r="B221" t="s">
        <v>221</v>
      </c>
      <c r="C221">
        <v>662410.17000000004</v>
      </c>
      <c r="D221">
        <v>1522815.37</v>
      </c>
      <c r="E221">
        <v>-1.08</v>
      </c>
      <c r="F221">
        <v>-1.1200000000000001</v>
      </c>
      <c r="G221">
        <v>1</v>
      </c>
      <c r="H221">
        <v>4.0000000000000036</v>
      </c>
      <c r="I221">
        <v>2</v>
      </c>
      <c r="J221">
        <v>40858</v>
      </c>
      <c r="K221">
        <v>40859</v>
      </c>
      <c r="L221">
        <v>13</v>
      </c>
      <c r="M221">
        <v>1</v>
      </c>
      <c r="N221">
        <v>2</v>
      </c>
    </row>
    <row r="222" spans="1:14">
      <c r="A222" t="s">
        <v>168</v>
      </c>
      <c r="B222" t="s">
        <v>222</v>
      </c>
      <c r="C222">
        <v>674800.27</v>
      </c>
      <c r="D222">
        <v>1522996.68</v>
      </c>
      <c r="E222">
        <v>-0.88</v>
      </c>
      <c r="F222">
        <v>-0.86</v>
      </c>
      <c r="G222">
        <v>1</v>
      </c>
      <c r="H222">
        <v>-2.0000000000000018</v>
      </c>
      <c r="I222">
        <v>0</v>
      </c>
      <c r="J222">
        <v>40858</v>
      </c>
      <c r="K222">
        <v>40859</v>
      </c>
      <c r="L222">
        <v>13</v>
      </c>
      <c r="M222">
        <v>1</v>
      </c>
      <c r="N222">
        <v>2</v>
      </c>
    </row>
    <row r="223" spans="1:14">
      <c r="A223" t="s">
        <v>169</v>
      </c>
      <c r="B223" t="s">
        <v>223</v>
      </c>
      <c r="C223">
        <v>677946.73</v>
      </c>
      <c r="D223">
        <v>1522282.46</v>
      </c>
      <c r="E223">
        <v>0.44</v>
      </c>
      <c r="F223">
        <v>0.45</v>
      </c>
      <c r="G223">
        <v>1</v>
      </c>
      <c r="H223">
        <v>-1.0000000000000009</v>
      </c>
      <c r="I223">
        <v>1</v>
      </c>
      <c r="J223">
        <v>40858</v>
      </c>
      <c r="K223">
        <v>40859</v>
      </c>
      <c r="L223">
        <v>13</v>
      </c>
      <c r="M223">
        <v>1</v>
      </c>
      <c r="N223">
        <v>2</v>
      </c>
    </row>
    <row r="224" spans="1:14">
      <c r="A224" t="s">
        <v>255</v>
      </c>
      <c r="B224" t="s">
        <v>256</v>
      </c>
      <c r="C224">
        <v>666453.48</v>
      </c>
      <c r="D224">
        <v>1522470.33</v>
      </c>
      <c r="E224">
        <v>0.93</v>
      </c>
      <c r="F224">
        <v>0.93</v>
      </c>
      <c r="G224">
        <v>1</v>
      </c>
      <c r="H224">
        <v>0</v>
      </c>
      <c r="I224">
        <v>1</v>
      </c>
      <c r="J224">
        <v>40858</v>
      </c>
      <c r="K224">
        <v>40859</v>
      </c>
      <c r="L224">
        <v>13</v>
      </c>
      <c r="M224">
        <v>1</v>
      </c>
      <c r="N224">
        <v>2</v>
      </c>
    </row>
    <row r="225" spans="1:14">
      <c r="A225" t="s">
        <v>289</v>
      </c>
      <c r="B225" t="s">
        <v>308</v>
      </c>
      <c r="C225">
        <v>677309.03</v>
      </c>
      <c r="D225">
        <v>1539830.33</v>
      </c>
      <c r="E225">
        <v>3.4</v>
      </c>
      <c r="F225">
        <v>3.42</v>
      </c>
      <c r="G225">
        <v>6</v>
      </c>
      <c r="H225">
        <v>-2.0000000000000018</v>
      </c>
      <c r="I225">
        <v>0</v>
      </c>
      <c r="J225">
        <v>40858</v>
      </c>
      <c r="K225">
        <v>40859</v>
      </c>
      <c r="L225">
        <v>13</v>
      </c>
      <c r="M225">
        <v>1</v>
      </c>
      <c r="N225">
        <v>2</v>
      </c>
    </row>
    <row r="226" spans="1:14">
      <c r="A226" t="s">
        <v>290</v>
      </c>
      <c r="B226" t="s">
        <v>309</v>
      </c>
      <c r="C226">
        <v>683439.45</v>
      </c>
      <c r="D226">
        <v>1539868.39</v>
      </c>
      <c r="E226">
        <v>3.4</v>
      </c>
      <c r="F226">
        <v>3.42</v>
      </c>
      <c r="G226">
        <v>6</v>
      </c>
      <c r="H226">
        <v>-2.0000000000000018</v>
      </c>
      <c r="I226">
        <v>0</v>
      </c>
      <c r="J226">
        <v>40858</v>
      </c>
      <c r="K226">
        <v>40859</v>
      </c>
      <c r="L226">
        <v>13</v>
      </c>
      <c r="M226">
        <v>1</v>
      </c>
      <c r="N226">
        <v>2</v>
      </c>
    </row>
    <row r="227" spans="1:14">
      <c r="A227" t="s">
        <v>259</v>
      </c>
      <c r="B227" t="s">
        <v>258</v>
      </c>
      <c r="C227">
        <v>658290.71</v>
      </c>
      <c r="D227">
        <v>1514826.56</v>
      </c>
      <c r="E227">
        <v>0.86</v>
      </c>
      <c r="F227">
        <v>0.74</v>
      </c>
      <c r="G227">
        <v>4</v>
      </c>
      <c r="H227">
        <v>12</v>
      </c>
      <c r="I227">
        <v>3</v>
      </c>
      <c r="J227">
        <v>40858</v>
      </c>
      <c r="K227">
        <v>40859</v>
      </c>
      <c r="L227">
        <v>13</v>
      </c>
      <c r="M227">
        <v>1</v>
      </c>
      <c r="N227">
        <v>1</v>
      </c>
    </row>
    <row r="228" spans="1:14">
      <c r="A228" t="s">
        <v>368</v>
      </c>
      <c r="B228" t="s">
        <v>265</v>
      </c>
      <c r="C228">
        <v>656325.47</v>
      </c>
      <c r="D228">
        <v>1511584.18</v>
      </c>
      <c r="E228">
        <v>1.1499999999999999</v>
      </c>
      <c r="F228">
        <v>1.1499999999999999</v>
      </c>
      <c r="G228">
        <v>1</v>
      </c>
      <c r="H228">
        <v>0</v>
      </c>
      <c r="I228">
        <v>1</v>
      </c>
      <c r="J228">
        <v>40858</v>
      </c>
      <c r="K228">
        <v>40859</v>
      </c>
      <c r="L228">
        <v>13</v>
      </c>
      <c r="M228">
        <v>1</v>
      </c>
      <c r="N228">
        <v>2</v>
      </c>
    </row>
    <row r="229" spans="1:14">
      <c r="A229" t="s">
        <v>258</v>
      </c>
      <c r="B229" t="s">
        <v>189</v>
      </c>
      <c r="C229">
        <v>658182.55000000005</v>
      </c>
      <c r="D229">
        <v>1523587.6</v>
      </c>
      <c r="E229">
        <v>0.94</v>
      </c>
      <c r="F229">
        <v>0.98</v>
      </c>
      <c r="G229">
        <v>1</v>
      </c>
      <c r="H229">
        <v>-4.0000000000000036</v>
      </c>
      <c r="I229">
        <v>0</v>
      </c>
      <c r="J229">
        <v>40858</v>
      </c>
      <c r="K229">
        <v>40859</v>
      </c>
      <c r="L229">
        <v>13</v>
      </c>
      <c r="M229">
        <v>1</v>
      </c>
      <c r="N229">
        <v>2</v>
      </c>
    </row>
    <row r="230" spans="1:14">
      <c r="A230" t="s">
        <v>278</v>
      </c>
      <c r="B230" t="s">
        <v>259</v>
      </c>
      <c r="C230">
        <v>653116.93000000005</v>
      </c>
      <c r="D230">
        <v>1525716.98</v>
      </c>
      <c r="E230">
        <v>1.46</v>
      </c>
      <c r="F230">
        <v>1.52</v>
      </c>
      <c r="G230">
        <v>6</v>
      </c>
      <c r="H230">
        <v>-6.0000000000000053</v>
      </c>
      <c r="I230">
        <v>-1</v>
      </c>
      <c r="J230">
        <v>40858</v>
      </c>
      <c r="K230">
        <v>40859</v>
      </c>
      <c r="L230">
        <v>13</v>
      </c>
      <c r="M230">
        <v>1</v>
      </c>
      <c r="N230">
        <v>1</v>
      </c>
    </row>
    <row r="231" spans="1:14">
      <c r="A231" t="s">
        <v>293</v>
      </c>
      <c r="B231" t="s">
        <v>401</v>
      </c>
      <c r="C231">
        <v>652851.73</v>
      </c>
      <c r="D231">
        <v>1529549.37</v>
      </c>
      <c r="E231">
        <v>2.2599999999999998</v>
      </c>
      <c r="F231">
        <v>2.2999999999999998</v>
      </c>
      <c r="G231">
        <v>6</v>
      </c>
      <c r="H231">
        <v>-4.0000000000000036</v>
      </c>
      <c r="I231">
        <v>0</v>
      </c>
      <c r="J231">
        <v>40858</v>
      </c>
      <c r="K231">
        <v>40859</v>
      </c>
      <c r="L231">
        <v>13</v>
      </c>
      <c r="M231">
        <v>1</v>
      </c>
      <c r="N231">
        <v>1</v>
      </c>
    </row>
    <row r="232" spans="1:14">
      <c r="A232" t="s">
        <v>293</v>
      </c>
      <c r="B232" t="s">
        <v>409</v>
      </c>
      <c r="C232">
        <v>661921.71</v>
      </c>
      <c r="D232">
        <v>1515985.15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40858</v>
      </c>
      <c r="K232">
        <v>40859</v>
      </c>
      <c r="L232">
        <v>13</v>
      </c>
      <c r="M232">
        <v>1</v>
      </c>
      <c r="N232">
        <v>1</v>
      </c>
    </row>
    <row r="233" spans="1:14">
      <c r="A233" t="s">
        <v>295</v>
      </c>
      <c r="B233" t="s">
        <v>298</v>
      </c>
      <c r="C233">
        <v>664465.79</v>
      </c>
      <c r="D233">
        <v>1512192.47</v>
      </c>
      <c r="E233">
        <v>0.22</v>
      </c>
      <c r="F233">
        <v>0.18</v>
      </c>
      <c r="G233">
        <v>2</v>
      </c>
      <c r="H233">
        <v>4.0000000000000009</v>
      </c>
      <c r="I233">
        <v>2</v>
      </c>
      <c r="J233">
        <v>40858</v>
      </c>
      <c r="K233">
        <v>40859</v>
      </c>
      <c r="L233">
        <v>13</v>
      </c>
      <c r="M233">
        <v>1</v>
      </c>
      <c r="N233">
        <v>1</v>
      </c>
    </row>
    <row r="234" spans="1:14">
      <c r="A234" t="s">
        <v>297</v>
      </c>
      <c r="B234" t="s">
        <v>263</v>
      </c>
      <c r="C234">
        <v>662091.31999999995</v>
      </c>
      <c r="D234">
        <v>1508037.15</v>
      </c>
      <c r="E234">
        <v>0.39</v>
      </c>
      <c r="F234">
        <v>0.39</v>
      </c>
      <c r="G234">
        <v>2</v>
      </c>
      <c r="H234">
        <v>0</v>
      </c>
      <c r="I234">
        <v>1</v>
      </c>
      <c r="J234">
        <v>40858</v>
      </c>
      <c r="K234">
        <v>40859</v>
      </c>
      <c r="L234">
        <v>13</v>
      </c>
      <c r="M234">
        <v>1</v>
      </c>
      <c r="N234">
        <v>1</v>
      </c>
    </row>
    <row r="235" spans="1:14">
      <c r="A235" t="s">
        <v>298</v>
      </c>
      <c r="B235" t="s">
        <v>192</v>
      </c>
      <c r="C235">
        <v>661235.26</v>
      </c>
      <c r="D235">
        <v>1519672.28</v>
      </c>
      <c r="E235">
        <v>0.51</v>
      </c>
      <c r="F235">
        <v>0.51</v>
      </c>
      <c r="G235">
        <v>3</v>
      </c>
      <c r="H235">
        <v>0</v>
      </c>
      <c r="I235">
        <v>1</v>
      </c>
      <c r="J235">
        <v>40858</v>
      </c>
      <c r="K235">
        <v>40859</v>
      </c>
      <c r="L235">
        <v>13</v>
      </c>
      <c r="M235">
        <v>1</v>
      </c>
      <c r="N235">
        <v>1</v>
      </c>
    </row>
    <row r="236" spans="1:14">
      <c r="A236" t="s">
        <v>263</v>
      </c>
      <c r="B236" t="s">
        <v>191</v>
      </c>
      <c r="C236">
        <v>652150.77</v>
      </c>
      <c r="D236">
        <v>1504929.29</v>
      </c>
      <c r="E236">
        <v>0.87</v>
      </c>
      <c r="F236">
        <v>0.87</v>
      </c>
      <c r="G236">
        <v>4</v>
      </c>
      <c r="H236">
        <v>0</v>
      </c>
      <c r="I236">
        <v>1</v>
      </c>
      <c r="J236">
        <v>40858</v>
      </c>
      <c r="K236">
        <v>40859</v>
      </c>
      <c r="L236">
        <v>13</v>
      </c>
      <c r="M236">
        <v>1</v>
      </c>
      <c r="N236">
        <v>1</v>
      </c>
    </row>
    <row r="237" spans="1:14">
      <c r="A237" t="s">
        <v>186</v>
      </c>
      <c r="B237" t="s">
        <v>400</v>
      </c>
      <c r="C237">
        <v>643560.93999999994</v>
      </c>
      <c r="D237">
        <v>1525778.98</v>
      </c>
      <c r="E237">
        <v>2.44</v>
      </c>
      <c r="F237">
        <v>2.48</v>
      </c>
      <c r="G237">
        <v>6</v>
      </c>
      <c r="H237">
        <v>-4.0000000000000036</v>
      </c>
      <c r="I237">
        <v>0</v>
      </c>
      <c r="J237">
        <v>40858</v>
      </c>
      <c r="K237">
        <v>40859</v>
      </c>
      <c r="L237">
        <v>13</v>
      </c>
      <c r="M237">
        <v>1</v>
      </c>
      <c r="N237">
        <v>1</v>
      </c>
    </row>
    <row r="238" spans="1:14">
      <c r="A238" t="s">
        <v>186</v>
      </c>
      <c r="B238" t="s">
        <v>402</v>
      </c>
      <c r="C238">
        <v>642351.31000000006</v>
      </c>
      <c r="D238">
        <v>1529391.47</v>
      </c>
      <c r="E238">
        <v>2.78</v>
      </c>
      <c r="F238">
        <v>2.79</v>
      </c>
      <c r="G238">
        <v>6</v>
      </c>
      <c r="H238">
        <v>-1.0000000000000231</v>
      </c>
      <c r="I238">
        <v>0</v>
      </c>
      <c r="J238">
        <v>40858</v>
      </c>
      <c r="K238">
        <v>40859</v>
      </c>
      <c r="L238">
        <v>13</v>
      </c>
      <c r="M238">
        <v>1</v>
      </c>
      <c r="N238">
        <v>1</v>
      </c>
    </row>
    <row r="239" spans="1:14">
      <c r="A239" t="s">
        <v>237</v>
      </c>
      <c r="B239" t="s">
        <v>226</v>
      </c>
      <c r="C239">
        <v>645833.16</v>
      </c>
      <c r="D239">
        <v>1520599.99</v>
      </c>
      <c r="E239">
        <v>1.835</v>
      </c>
      <c r="F239">
        <v>1.855</v>
      </c>
      <c r="G239">
        <v>6</v>
      </c>
      <c r="H239">
        <v>-2.0000000000000018</v>
      </c>
      <c r="I239">
        <v>0</v>
      </c>
      <c r="J239">
        <v>40858</v>
      </c>
      <c r="K239">
        <v>40859</v>
      </c>
      <c r="L239">
        <v>13</v>
      </c>
      <c r="M239">
        <v>1</v>
      </c>
      <c r="N239">
        <v>1</v>
      </c>
    </row>
    <row r="240" spans="1:14">
      <c r="A240" t="s">
        <v>188</v>
      </c>
      <c r="B240" t="s">
        <v>227</v>
      </c>
      <c r="C240">
        <v>653973.03</v>
      </c>
      <c r="D240">
        <v>1515642.52</v>
      </c>
      <c r="E240">
        <v>1.1100000000000001</v>
      </c>
      <c r="F240">
        <v>1.1299999999999999</v>
      </c>
      <c r="G240">
        <v>1</v>
      </c>
      <c r="H240">
        <v>-1.9999999999999796</v>
      </c>
      <c r="I240">
        <v>0</v>
      </c>
      <c r="J240">
        <v>40858</v>
      </c>
      <c r="K240">
        <v>40859</v>
      </c>
      <c r="L240">
        <v>13</v>
      </c>
      <c r="M240">
        <v>1</v>
      </c>
      <c r="N240">
        <v>2</v>
      </c>
    </row>
    <row r="241" spans="1:14">
      <c r="A241" t="s">
        <v>189</v>
      </c>
      <c r="B241" t="s">
        <v>228</v>
      </c>
      <c r="C241">
        <v>649159.31999999995</v>
      </c>
      <c r="D241">
        <v>1513890.33</v>
      </c>
      <c r="E241">
        <v>1.25</v>
      </c>
      <c r="F241">
        <v>1.25</v>
      </c>
      <c r="G241">
        <v>2</v>
      </c>
      <c r="H241">
        <v>0</v>
      </c>
      <c r="I241">
        <v>1</v>
      </c>
      <c r="J241">
        <v>40858</v>
      </c>
      <c r="K241">
        <v>40859</v>
      </c>
      <c r="L241">
        <v>13</v>
      </c>
      <c r="M241">
        <v>1</v>
      </c>
      <c r="N241">
        <v>2</v>
      </c>
    </row>
    <row r="242" spans="1:14">
      <c r="A242" t="s">
        <v>190</v>
      </c>
      <c r="B242" t="s">
        <v>229</v>
      </c>
      <c r="C242">
        <v>644256.9</v>
      </c>
      <c r="D242">
        <v>1512206.37</v>
      </c>
      <c r="E242">
        <v>1.42</v>
      </c>
      <c r="F242">
        <v>1.43</v>
      </c>
      <c r="G242">
        <v>6</v>
      </c>
      <c r="H242">
        <v>-1.0000000000000009</v>
      </c>
      <c r="I242">
        <v>1</v>
      </c>
      <c r="J242">
        <v>40858</v>
      </c>
      <c r="K242">
        <v>40859</v>
      </c>
      <c r="L242">
        <v>13</v>
      </c>
      <c r="M242">
        <v>1</v>
      </c>
      <c r="N242">
        <v>1</v>
      </c>
    </row>
    <row r="243" spans="1:14">
      <c r="A243" t="s">
        <v>187</v>
      </c>
      <c r="B243" t="s">
        <v>230</v>
      </c>
      <c r="C243">
        <v>653891.16</v>
      </c>
      <c r="D243">
        <v>1519501.64</v>
      </c>
      <c r="E243">
        <v>1.18</v>
      </c>
      <c r="F243">
        <v>1.18</v>
      </c>
      <c r="G243">
        <v>1</v>
      </c>
      <c r="H243">
        <v>0</v>
      </c>
      <c r="I243">
        <v>1</v>
      </c>
      <c r="J243">
        <v>40858</v>
      </c>
      <c r="K243">
        <v>40859</v>
      </c>
      <c r="L243">
        <v>13</v>
      </c>
      <c r="M243">
        <v>1</v>
      </c>
      <c r="N243">
        <v>2</v>
      </c>
    </row>
    <row r="244" spans="1:14">
      <c r="A244" t="s">
        <v>191</v>
      </c>
      <c r="B244" t="s">
        <v>231</v>
      </c>
      <c r="C244">
        <v>654175.62</v>
      </c>
      <c r="D244">
        <v>1501198.81</v>
      </c>
      <c r="E244">
        <v>1.06</v>
      </c>
      <c r="F244">
        <v>1.04</v>
      </c>
      <c r="G244">
        <v>6</v>
      </c>
      <c r="H244">
        <v>2.0000000000000018</v>
      </c>
      <c r="I244">
        <v>2</v>
      </c>
      <c r="J244">
        <v>40858</v>
      </c>
      <c r="K244">
        <v>40859</v>
      </c>
      <c r="L244">
        <v>13</v>
      </c>
      <c r="M244">
        <v>1</v>
      </c>
      <c r="N244">
        <v>1</v>
      </c>
    </row>
    <row r="245" spans="1:14">
      <c r="A245" t="s">
        <v>192</v>
      </c>
      <c r="B245" t="s">
        <v>238</v>
      </c>
      <c r="C245">
        <v>650434.1</v>
      </c>
      <c r="D245">
        <v>1504752.75</v>
      </c>
      <c r="E245">
        <v>0.68</v>
      </c>
      <c r="F245">
        <v>0.68</v>
      </c>
      <c r="G245">
        <v>3</v>
      </c>
      <c r="H245">
        <v>0</v>
      </c>
      <c r="I245">
        <v>1</v>
      </c>
      <c r="J245">
        <v>40858</v>
      </c>
      <c r="K245">
        <v>40859</v>
      </c>
      <c r="L245">
        <v>13</v>
      </c>
      <c r="M245">
        <v>1</v>
      </c>
      <c r="N245">
        <v>1</v>
      </c>
    </row>
    <row r="246" spans="1:14">
      <c r="A246" t="s">
        <v>246</v>
      </c>
      <c r="B246" t="s">
        <v>247</v>
      </c>
      <c r="C246">
        <v>658423.97</v>
      </c>
      <c r="D246">
        <v>1519726.78</v>
      </c>
      <c r="E246">
        <v>1.63</v>
      </c>
      <c r="F246">
        <v>1.67</v>
      </c>
      <c r="G246">
        <v>6</v>
      </c>
      <c r="H246">
        <v>-4.0000000000000036</v>
      </c>
      <c r="I246">
        <v>0</v>
      </c>
      <c r="J246">
        <v>40858</v>
      </c>
      <c r="K246">
        <v>40859</v>
      </c>
      <c r="L246">
        <v>13</v>
      </c>
      <c r="M246">
        <v>1</v>
      </c>
      <c r="N246">
        <v>1</v>
      </c>
    </row>
    <row r="247" spans="1:14">
      <c r="A247" t="s">
        <v>176</v>
      </c>
      <c r="B247" t="s">
        <v>212</v>
      </c>
      <c r="C247">
        <v>687636.15</v>
      </c>
      <c r="D247">
        <v>1533223.8</v>
      </c>
      <c r="E247">
        <v>1.95</v>
      </c>
      <c r="F247">
        <v>1.97</v>
      </c>
      <c r="G247">
        <v>5</v>
      </c>
      <c r="H247">
        <v>-2.0000000000000018</v>
      </c>
      <c r="I247">
        <v>0</v>
      </c>
      <c r="J247">
        <v>40859</v>
      </c>
      <c r="K247">
        <v>40860</v>
      </c>
      <c r="L247">
        <v>14</v>
      </c>
      <c r="M247">
        <v>1</v>
      </c>
      <c r="N247">
        <v>2</v>
      </c>
    </row>
    <row r="248" spans="1:14">
      <c r="A248" t="s">
        <v>252</v>
      </c>
      <c r="B248" t="s">
        <v>163</v>
      </c>
      <c r="C248">
        <v>672695.38</v>
      </c>
      <c r="D248">
        <v>1519614.21</v>
      </c>
      <c r="E248">
        <v>-0.11</v>
      </c>
      <c r="F248">
        <v>-0.08</v>
      </c>
      <c r="G248">
        <v>1</v>
      </c>
      <c r="H248">
        <v>-3</v>
      </c>
      <c r="I248">
        <v>0</v>
      </c>
      <c r="J248">
        <v>40859</v>
      </c>
      <c r="K248">
        <v>40860</v>
      </c>
      <c r="L248">
        <v>14</v>
      </c>
      <c r="M248">
        <v>1</v>
      </c>
      <c r="N248">
        <v>1</v>
      </c>
    </row>
    <row r="249" spans="1:14">
      <c r="A249" t="s">
        <v>183</v>
      </c>
      <c r="B249" t="s">
        <v>174</v>
      </c>
      <c r="C249">
        <v>682471.21</v>
      </c>
      <c r="D249">
        <v>1517904.06</v>
      </c>
      <c r="E249">
        <v>0.45</v>
      </c>
      <c r="F249">
        <v>0.44</v>
      </c>
      <c r="G249">
        <v>1</v>
      </c>
      <c r="H249">
        <v>1.0000000000000009</v>
      </c>
      <c r="I249">
        <v>2</v>
      </c>
      <c r="J249">
        <v>40859</v>
      </c>
      <c r="K249">
        <v>40860</v>
      </c>
      <c r="L249">
        <v>14</v>
      </c>
      <c r="M249">
        <v>1</v>
      </c>
      <c r="N249">
        <v>2</v>
      </c>
    </row>
    <row r="250" spans="1:14">
      <c r="A250" t="s">
        <v>261</v>
      </c>
      <c r="B250" t="s">
        <v>164</v>
      </c>
      <c r="C250">
        <v>678077.45</v>
      </c>
      <c r="D250">
        <v>1516719.23</v>
      </c>
      <c r="E250">
        <v>0.27</v>
      </c>
      <c r="F250">
        <v>0.27</v>
      </c>
      <c r="G250">
        <v>1</v>
      </c>
      <c r="H250">
        <v>0</v>
      </c>
      <c r="I250">
        <v>1</v>
      </c>
      <c r="J250">
        <v>40859</v>
      </c>
      <c r="K250">
        <v>40860</v>
      </c>
      <c r="L250">
        <v>14</v>
      </c>
      <c r="M250">
        <v>1</v>
      </c>
      <c r="N250">
        <v>2</v>
      </c>
    </row>
    <row r="251" spans="1:14">
      <c r="A251" t="s">
        <v>282</v>
      </c>
      <c r="B251" t="s">
        <v>165</v>
      </c>
      <c r="C251">
        <v>672842.67</v>
      </c>
      <c r="D251">
        <v>1516297.8</v>
      </c>
      <c r="E251">
        <v>-0.32</v>
      </c>
      <c r="F251">
        <v>-0.3</v>
      </c>
      <c r="G251">
        <v>1</v>
      </c>
      <c r="H251">
        <v>-2.0000000000000018</v>
      </c>
      <c r="I251">
        <v>0</v>
      </c>
      <c r="J251">
        <v>40859</v>
      </c>
      <c r="K251">
        <v>40860</v>
      </c>
      <c r="L251">
        <v>14</v>
      </c>
      <c r="M251">
        <v>1</v>
      </c>
      <c r="N251">
        <v>2</v>
      </c>
    </row>
    <row r="252" spans="1:14">
      <c r="A252" t="s">
        <v>287</v>
      </c>
      <c r="B252" t="s">
        <v>168</v>
      </c>
      <c r="C252">
        <v>691300.7</v>
      </c>
      <c r="D252">
        <v>1526366.94</v>
      </c>
      <c r="E252">
        <v>1.4100000000000001</v>
      </c>
      <c r="F252">
        <v>1.4300000000000002</v>
      </c>
      <c r="G252">
        <v>2</v>
      </c>
      <c r="H252">
        <v>-2.0000000000000018</v>
      </c>
      <c r="I252">
        <v>0</v>
      </c>
      <c r="J252">
        <v>40859</v>
      </c>
      <c r="K252">
        <v>40860</v>
      </c>
      <c r="L252">
        <v>14</v>
      </c>
      <c r="M252">
        <v>1</v>
      </c>
      <c r="N252">
        <v>2</v>
      </c>
    </row>
    <row r="253" spans="1:14">
      <c r="A253" t="s">
        <v>347</v>
      </c>
      <c r="B253" t="s">
        <v>361</v>
      </c>
      <c r="C253">
        <v>672225.21</v>
      </c>
      <c r="D253">
        <v>1509648.39</v>
      </c>
      <c r="E253">
        <v>-1.08</v>
      </c>
      <c r="F253">
        <v>-1.02</v>
      </c>
      <c r="G253">
        <v>1</v>
      </c>
      <c r="H253">
        <v>-6.0000000000000053</v>
      </c>
      <c r="I253">
        <v>-1</v>
      </c>
      <c r="J253">
        <v>40859</v>
      </c>
      <c r="K253">
        <v>40860</v>
      </c>
      <c r="L253">
        <v>14</v>
      </c>
      <c r="M253">
        <v>1</v>
      </c>
      <c r="N253">
        <v>1</v>
      </c>
    </row>
    <row r="254" spans="1:14">
      <c r="A254" t="s">
        <v>348</v>
      </c>
      <c r="B254" t="s">
        <v>255</v>
      </c>
      <c r="C254">
        <v>671631.59</v>
      </c>
      <c r="D254">
        <v>1512362.07</v>
      </c>
      <c r="E254">
        <v>-0.3</v>
      </c>
      <c r="F254">
        <v>-0.27</v>
      </c>
      <c r="G254">
        <v>1</v>
      </c>
      <c r="H254">
        <v>-2.9999999999999973</v>
      </c>
      <c r="I254">
        <v>0</v>
      </c>
      <c r="J254">
        <v>40859</v>
      </c>
      <c r="K254">
        <v>40860</v>
      </c>
      <c r="L254">
        <v>14</v>
      </c>
      <c r="M254">
        <v>1</v>
      </c>
      <c r="N254">
        <v>2</v>
      </c>
    </row>
    <row r="255" spans="1:14">
      <c r="A255" t="s">
        <v>351</v>
      </c>
      <c r="B255" t="s">
        <v>169</v>
      </c>
      <c r="C255">
        <v>698225.4</v>
      </c>
      <c r="D255">
        <v>1516340.66</v>
      </c>
      <c r="E255">
        <v>0.61</v>
      </c>
      <c r="F255">
        <v>0.61</v>
      </c>
      <c r="G255">
        <v>1</v>
      </c>
      <c r="H255">
        <v>0</v>
      </c>
      <c r="I255">
        <v>1</v>
      </c>
      <c r="J255">
        <v>40859</v>
      </c>
      <c r="K255">
        <v>40860</v>
      </c>
      <c r="L255">
        <v>14</v>
      </c>
      <c r="M255">
        <v>1</v>
      </c>
      <c r="N255">
        <v>2</v>
      </c>
    </row>
    <row r="256" spans="1:14">
      <c r="A256" t="s">
        <v>364</v>
      </c>
      <c r="B256" t="s">
        <v>367</v>
      </c>
      <c r="C256">
        <v>679899.14</v>
      </c>
      <c r="D256">
        <v>1512404.09</v>
      </c>
      <c r="E256">
        <v>0.21</v>
      </c>
      <c r="F256">
        <v>0.2</v>
      </c>
      <c r="G256">
        <v>1</v>
      </c>
      <c r="H256">
        <v>0.99999999999999811</v>
      </c>
      <c r="I256">
        <v>1</v>
      </c>
      <c r="J256">
        <v>40859</v>
      </c>
      <c r="K256">
        <v>40860</v>
      </c>
      <c r="L256">
        <v>14</v>
      </c>
      <c r="M256">
        <v>1</v>
      </c>
      <c r="N256">
        <v>2</v>
      </c>
    </row>
    <row r="257" spans="1:14">
      <c r="A257" t="s">
        <v>386</v>
      </c>
      <c r="B257" t="s">
        <v>252</v>
      </c>
      <c r="C257">
        <v>693835.41</v>
      </c>
      <c r="D257">
        <v>1518189.15</v>
      </c>
      <c r="E257">
        <v>0.71</v>
      </c>
      <c r="F257">
        <v>0.72</v>
      </c>
      <c r="G257">
        <v>1</v>
      </c>
      <c r="H257">
        <v>-1.0000000000000009</v>
      </c>
      <c r="I257">
        <v>1</v>
      </c>
      <c r="J257">
        <v>40859</v>
      </c>
      <c r="K257">
        <v>40860</v>
      </c>
      <c r="L257">
        <v>14</v>
      </c>
      <c r="M257">
        <v>1</v>
      </c>
      <c r="N257">
        <v>3</v>
      </c>
    </row>
    <row r="258" spans="1:14">
      <c r="A258" t="s">
        <v>174</v>
      </c>
      <c r="B258" t="s">
        <v>213</v>
      </c>
      <c r="C258">
        <v>684210.94</v>
      </c>
      <c r="D258">
        <v>1525903.94</v>
      </c>
      <c r="E258">
        <v>1.02</v>
      </c>
      <c r="F258">
        <v>1.03</v>
      </c>
      <c r="G258">
        <v>6</v>
      </c>
      <c r="H258">
        <v>-1.0000000000000009</v>
      </c>
      <c r="I258">
        <v>1</v>
      </c>
      <c r="J258">
        <v>40859</v>
      </c>
      <c r="K258">
        <v>40860</v>
      </c>
      <c r="L258">
        <v>14</v>
      </c>
      <c r="M258">
        <v>1</v>
      </c>
      <c r="N258">
        <v>1</v>
      </c>
    </row>
    <row r="259" spans="1:14">
      <c r="A259" t="s">
        <v>388</v>
      </c>
      <c r="B259" t="s">
        <v>389</v>
      </c>
      <c r="C259">
        <v>698683.41</v>
      </c>
      <c r="D259">
        <v>1526216.17</v>
      </c>
      <c r="E259">
        <v>1.26</v>
      </c>
      <c r="F259">
        <v>1.27</v>
      </c>
      <c r="G259">
        <v>1</v>
      </c>
      <c r="H259">
        <v>-1.0000000000000009</v>
      </c>
      <c r="I259">
        <v>1</v>
      </c>
      <c r="J259">
        <v>40859</v>
      </c>
      <c r="K259">
        <v>40860</v>
      </c>
      <c r="L259">
        <v>14</v>
      </c>
      <c r="M259">
        <v>1</v>
      </c>
      <c r="N259">
        <v>4</v>
      </c>
    </row>
    <row r="260" spans="1:14">
      <c r="A260" t="s">
        <v>178</v>
      </c>
      <c r="B260" t="s">
        <v>214</v>
      </c>
      <c r="C260">
        <v>689424.91</v>
      </c>
      <c r="D260">
        <v>1528913.37</v>
      </c>
      <c r="E260">
        <v>1.59</v>
      </c>
      <c r="F260">
        <v>1.61</v>
      </c>
      <c r="G260">
        <v>3</v>
      </c>
      <c r="H260">
        <v>-2.0000000000000018</v>
      </c>
      <c r="I260">
        <v>0</v>
      </c>
      <c r="J260">
        <v>40859</v>
      </c>
      <c r="K260">
        <v>40860</v>
      </c>
      <c r="L260">
        <v>14</v>
      </c>
      <c r="M260">
        <v>1</v>
      </c>
      <c r="N260">
        <v>2</v>
      </c>
    </row>
    <row r="261" spans="1:14">
      <c r="A261" t="s">
        <v>180</v>
      </c>
      <c r="B261" t="s">
        <v>215</v>
      </c>
      <c r="C261">
        <v>701405.22</v>
      </c>
      <c r="D261">
        <v>1533302.92</v>
      </c>
      <c r="E261">
        <v>1.81</v>
      </c>
      <c r="F261">
        <v>1.82</v>
      </c>
      <c r="G261">
        <v>4</v>
      </c>
      <c r="H261">
        <v>-1.0000000000000009</v>
      </c>
      <c r="I261">
        <v>1</v>
      </c>
      <c r="J261">
        <v>40859</v>
      </c>
      <c r="K261">
        <v>40860</v>
      </c>
      <c r="L261">
        <v>14</v>
      </c>
      <c r="M261">
        <v>1</v>
      </c>
      <c r="N261">
        <v>2</v>
      </c>
    </row>
    <row r="262" spans="1:14">
      <c r="A262" t="s">
        <v>197</v>
      </c>
      <c r="B262" t="s">
        <v>216</v>
      </c>
      <c r="C262">
        <v>701545.95</v>
      </c>
      <c r="D262">
        <v>1534750.77</v>
      </c>
      <c r="E262">
        <v>1.6</v>
      </c>
      <c r="F262">
        <v>1.62</v>
      </c>
      <c r="G262">
        <v>3</v>
      </c>
      <c r="H262">
        <v>-2.0000000000000018</v>
      </c>
      <c r="I262">
        <v>0</v>
      </c>
      <c r="J262">
        <v>40859</v>
      </c>
      <c r="K262">
        <v>40860</v>
      </c>
      <c r="L262">
        <v>14</v>
      </c>
      <c r="M262">
        <v>1</v>
      </c>
      <c r="N262">
        <v>2</v>
      </c>
    </row>
    <row r="263" spans="1:14">
      <c r="A263" t="s">
        <v>182</v>
      </c>
      <c r="B263" t="s">
        <v>217</v>
      </c>
      <c r="C263">
        <v>689389.69</v>
      </c>
      <c r="D263">
        <v>1517970.64</v>
      </c>
      <c r="E263">
        <v>0.71</v>
      </c>
      <c r="F263">
        <v>0.71</v>
      </c>
      <c r="G263">
        <v>1</v>
      </c>
      <c r="H263">
        <v>0</v>
      </c>
      <c r="I263">
        <v>1</v>
      </c>
      <c r="J263">
        <v>40859</v>
      </c>
      <c r="K263">
        <v>40860</v>
      </c>
      <c r="L263">
        <v>14</v>
      </c>
      <c r="M263">
        <v>1</v>
      </c>
      <c r="N263">
        <v>2</v>
      </c>
    </row>
    <row r="264" spans="1:14">
      <c r="A264" t="s">
        <v>280</v>
      </c>
      <c r="B264" t="s">
        <v>224</v>
      </c>
      <c r="C264">
        <v>677602.26</v>
      </c>
      <c r="D264">
        <v>1510896.73</v>
      </c>
      <c r="E264">
        <v>-1.28</v>
      </c>
      <c r="F264">
        <v>-1.28</v>
      </c>
      <c r="G264">
        <v>1</v>
      </c>
      <c r="H264">
        <v>0</v>
      </c>
      <c r="I264">
        <v>1</v>
      </c>
      <c r="J264">
        <v>40859</v>
      </c>
      <c r="K264">
        <v>40860</v>
      </c>
      <c r="L264">
        <v>14</v>
      </c>
      <c r="M264">
        <v>1</v>
      </c>
      <c r="N264">
        <v>2</v>
      </c>
    </row>
    <row r="265" spans="1:14">
      <c r="A265" t="s">
        <v>196</v>
      </c>
      <c r="B265" t="s">
        <v>225</v>
      </c>
      <c r="C265">
        <v>710349.09</v>
      </c>
      <c r="D265">
        <v>1527944.08</v>
      </c>
      <c r="E265">
        <v>1.4</v>
      </c>
      <c r="F265">
        <v>0</v>
      </c>
      <c r="G265">
        <v>2</v>
      </c>
      <c r="H265">
        <v>140</v>
      </c>
      <c r="I265">
        <v>3</v>
      </c>
      <c r="J265">
        <v>40859</v>
      </c>
      <c r="K265">
        <v>40860</v>
      </c>
      <c r="L265">
        <v>14</v>
      </c>
      <c r="M265">
        <v>1</v>
      </c>
      <c r="N265">
        <v>2</v>
      </c>
    </row>
    <row r="266" spans="1:14">
      <c r="A266" t="s">
        <v>251</v>
      </c>
      <c r="B266" t="s">
        <v>254</v>
      </c>
      <c r="C266">
        <v>680365.4</v>
      </c>
      <c r="D266">
        <v>1530572.79</v>
      </c>
      <c r="E266">
        <v>1.65</v>
      </c>
      <c r="F266">
        <v>1.67</v>
      </c>
      <c r="G266">
        <v>3</v>
      </c>
      <c r="H266">
        <v>-2.0000000000000018</v>
      </c>
      <c r="I266">
        <v>0</v>
      </c>
      <c r="J266">
        <v>40859</v>
      </c>
      <c r="K266">
        <v>40860</v>
      </c>
      <c r="L266">
        <v>14</v>
      </c>
      <c r="M266">
        <v>1</v>
      </c>
      <c r="N266">
        <v>2</v>
      </c>
    </row>
    <row r="267" spans="1:14">
      <c r="A267" t="s">
        <v>170</v>
      </c>
      <c r="B267" t="s">
        <v>218</v>
      </c>
      <c r="C267">
        <v>672126.01</v>
      </c>
      <c r="D267">
        <v>1532403.78</v>
      </c>
      <c r="E267">
        <v>1.52</v>
      </c>
      <c r="F267">
        <v>1.54</v>
      </c>
      <c r="G267">
        <v>3</v>
      </c>
      <c r="H267">
        <v>-2.0000000000000018</v>
      </c>
      <c r="I267">
        <v>0</v>
      </c>
      <c r="J267">
        <v>40859</v>
      </c>
      <c r="K267">
        <v>40860</v>
      </c>
      <c r="L267">
        <v>14</v>
      </c>
      <c r="M267">
        <v>1</v>
      </c>
      <c r="N267">
        <v>2</v>
      </c>
    </row>
    <row r="268" spans="1:14">
      <c r="A268" t="s">
        <v>163</v>
      </c>
      <c r="B268" t="s">
        <v>219</v>
      </c>
      <c r="C268">
        <v>664664.92000000004</v>
      </c>
      <c r="D268">
        <v>1525827.63</v>
      </c>
      <c r="E268">
        <v>-0.4</v>
      </c>
      <c r="F268">
        <v>-0.45</v>
      </c>
      <c r="G268">
        <v>1</v>
      </c>
      <c r="H268">
        <v>4.9999999999999991</v>
      </c>
      <c r="I268">
        <v>3</v>
      </c>
      <c r="J268">
        <v>40859</v>
      </c>
      <c r="K268">
        <v>40860</v>
      </c>
      <c r="L268">
        <v>14</v>
      </c>
      <c r="M268">
        <v>1</v>
      </c>
      <c r="N268">
        <v>2</v>
      </c>
    </row>
    <row r="269" spans="1:14">
      <c r="A269" t="s">
        <v>164</v>
      </c>
      <c r="B269" t="s">
        <v>220</v>
      </c>
      <c r="C269">
        <v>672288.21</v>
      </c>
      <c r="D269">
        <v>1525612.35</v>
      </c>
      <c r="E269">
        <v>0.68</v>
      </c>
      <c r="F269">
        <v>0.71</v>
      </c>
      <c r="G269">
        <v>3</v>
      </c>
      <c r="H269">
        <v>-2.9999999999999916</v>
      </c>
      <c r="I269">
        <v>0</v>
      </c>
      <c r="J269">
        <v>40859</v>
      </c>
      <c r="K269">
        <v>40860</v>
      </c>
      <c r="L269">
        <v>14</v>
      </c>
      <c r="M269">
        <v>1</v>
      </c>
      <c r="N269">
        <v>1</v>
      </c>
    </row>
    <row r="270" spans="1:14">
      <c r="A270" t="s">
        <v>165</v>
      </c>
      <c r="B270" t="s">
        <v>221</v>
      </c>
      <c r="C270">
        <v>662410.17000000004</v>
      </c>
      <c r="D270">
        <v>1522815.37</v>
      </c>
      <c r="E270">
        <v>-1.18</v>
      </c>
      <c r="F270">
        <v>-1.08</v>
      </c>
      <c r="G270">
        <v>1</v>
      </c>
      <c r="H270">
        <v>-9.9999999999999858</v>
      </c>
      <c r="I270">
        <v>-1</v>
      </c>
      <c r="J270">
        <v>40859</v>
      </c>
      <c r="K270">
        <v>40860</v>
      </c>
      <c r="L270">
        <v>14</v>
      </c>
      <c r="M270">
        <v>1</v>
      </c>
      <c r="N270">
        <v>2</v>
      </c>
    </row>
    <row r="271" spans="1:14">
      <c r="A271" t="s">
        <v>168</v>
      </c>
      <c r="B271" t="s">
        <v>222</v>
      </c>
      <c r="C271">
        <v>674800.27</v>
      </c>
      <c r="D271">
        <v>1522996.68</v>
      </c>
      <c r="E271">
        <v>-0.88</v>
      </c>
      <c r="F271">
        <v>-0.88</v>
      </c>
      <c r="G271">
        <v>1</v>
      </c>
      <c r="H271">
        <v>0</v>
      </c>
      <c r="I271">
        <v>1</v>
      </c>
      <c r="J271">
        <v>40859</v>
      </c>
      <c r="K271">
        <v>40860</v>
      </c>
      <c r="L271">
        <v>14</v>
      </c>
      <c r="M271">
        <v>1</v>
      </c>
      <c r="N271">
        <v>2</v>
      </c>
    </row>
    <row r="272" spans="1:14">
      <c r="A272" t="s">
        <v>169</v>
      </c>
      <c r="B272" t="s">
        <v>223</v>
      </c>
      <c r="C272">
        <v>677946.73</v>
      </c>
      <c r="D272">
        <v>1522282.46</v>
      </c>
      <c r="E272">
        <v>0.41</v>
      </c>
      <c r="F272">
        <v>0.44</v>
      </c>
      <c r="G272">
        <v>1</v>
      </c>
      <c r="H272">
        <v>-3.0000000000000027</v>
      </c>
      <c r="I272">
        <v>0</v>
      </c>
      <c r="J272">
        <v>40859</v>
      </c>
      <c r="K272">
        <v>40860</v>
      </c>
      <c r="L272">
        <v>14</v>
      </c>
      <c r="M272">
        <v>1</v>
      </c>
      <c r="N272">
        <v>2</v>
      </c>
    </row>
    <row r="273" spans="1:14">
      <c r="A273" t="s">
        <v>255</v>
      </c>
      <c r="B273" t="s">
        <v>256</v>
      </c>
      <c r="C273">
        <v>666453.48</v>
      </c>
      <c r="D273">
        <v>1522470.33</v>
      </c>
      <c r="E273">
        <v>0.65</v>
      </c>
      <c r="F273">
        <v>0.93</v>
      </c>
      <c r="G273">
        <v>1</v>
      </c>
      <c r="H273">
        <v>-28.000000000000004</v>
      </c>
      <c r="I273">
        <v>-1</v>
      </c>
      <c r="J273">
        <v>40859</v>
      </c>
      <c r="K273">
        <v>40860</v>
      </c>
      <c r="L273">
        <v>14</v>
      </c>
      <c r="M273">
        <v>1</v>
      </c>
      <c r="N273">
        <v>2</v>
      </c>
    </row>
    <row r="274" spans="1:14">
      <c r="A274" t="s">
        <v>289</v>
      </c>
      <c r="B274" t="s">
        <v>308</v>
      </c>
      <c r="C274">
        <v>677309.03</v>
      </c>
      <c r="D274">
        <v>1539830.33</v>
      </c>
      <c r="E274">
        <v>3.38</v>
      </c>
      <c r="F274">
        <v>3.4</v>
      </c>
      <c r="G274">
        <v>6</v>
      </c>
      <c r="H274">
        <v>-2.0000000000000018</v>
      </c>
      <c r="I274">
        <v>0</v>
      </c>
      <c r="J274">
        <v>40859</v>
      </c>
      <c r="K274">
        <v>40860</v>
      </c>
      <c r="L274">
        <v>14</v>
      </c>
      <c r="M274">
        <v>1</v>
      </c>
      <c r="N274">
        <v>2</v>
      </c>
    </row>
    <row r="275" spans="1:14">
      <c r="A275" t="s">
        <v>290</v>
      </c>
      <c r="B275" t="s">
        <v>309</v>
      </c>
      <c r="C275">
        <v>683439.45</v>
      </c>
      <c r="D275">
        <v>1539868.39</v>
      </c>
      <c r="E275">
        <v>3.38</v>
      </c>
      <c r="F275">
        <v>3.4</v>
      </c>
      <c r="G275">
        <v>6</v>
      </c>
      <c r="H275">
        <v>-2.0000000000000018</v>
      </c>
      <c r="I275">
        <v>0</v>
      </c>
      <c r="J275">
        <v>40859</v>
      </c>
      <c r="K275">
        <v>40860</v>
      </c>
      <c r="L275">
        <v>14</v>
      </c>
      <c r="M275">
        <v>1</v>
      </c>
      <c r="N275">
        <v>2</v>
      </c>
    </row>
    <row r="276" spans="1:14">
      <c r="A276" t="s">
        <v>259</v>
      </c>
      <c r="B276" t="s">
        <v>258</v>
      </c>
      <c r="C276">
        <v>658290.71</v>
      </c>
      <c r="D276">
        <v>1514826.56</v>
      </c>
      <c r="E276">
        <v>0.84</v>
      </c>
      <c r="F276">
        <v>0.86</v>
      </c>
      <c r="G276">
        <v>4</v>
      </c>
      <c r="H276">
        <v>-2.0000000000000018</v>
      </c>
      <c r="I276">
        <v>0</v>
      </c>
      <c r="J276">
        <v>40859</v>
      </c>
      <c r="K276">
        <v>40860</v>
      </c>
      <c r="L276">
        <v>14</v>
      </c>
      <c r="M276">
        <v>1</v>
      </c>
      <c r="N276">
        <v>1</v>
      </c>
    </row>
    <row r="277" spans="1:14">
      <c r="A277" t="s">
        <v>368</v>
      </c>
      <c r="B277" t="s">
        <v>265</v>
      </c>
      <c r="C277">
        <v>656325.47</v>
      </c>
      <c r="D277">
        <v>1511584.18</v>
      </c>
      <c r="E277">
        <v>1</v>
      </c>
      <c r="F277">
        <v>1.1499999999999999</v>
      </c>
      <c r="G277">
        <v>1</v>
      </c>
      <c r="H277">
        <v>-14.999999999999991</v>
      </c>
      <c r="I277">
        <v>-1</v>
      </c>
      <c r="J277">
        <v>40859</v>
      </c>
      <c r="K277">
        <v>40860</v>
      </c>
      <c r="L277">
        <v>14</v>
      </c>
      <c r="M277">
        <v>1</v>
      </c>
      <c r="N277">
        <v>2</v>
      </c>
    </row>
    <row r="278" spans="1:14">
      <c r="A278" t="s">
        <v>258</v>
      </c>
      <c r="B278" t="s">
        <v>189</v>
      </c>
      <c r="C278">
        <v>658182.55000000005</v>
      </c>
      <c r="D278">
        <v>1523587.6</v>
      </c>
      <c r="E278">
        <v>0.87</v>
      </c>
      <c r="F278">
        <v>0.94</v>
      </c>
      <c r="G278">
        <v>1</v>
      </c>
      <c r="H278">
        <v>-6.9999999999999947</v>
      </c>
      <c r="I278">
        <v>-1</v>
      </c>
      <c r="J278">
        <v>40859</v>
      </c>
      <c r="K278">
        <v>40860</v>
      </c>
      <c r="L278">
        <v>14</v>
      </c>
      <c r="M278">
        <v>1</v>
      </c>
      <c r="N278">
        <v>2</v>
      </c>
    </row>
    <row r="279" spans="1:14">
      <c r="A279" t="s">
        <v>278</v>
      </c>
      <c r="B279" t="s">
        <v>259</v>
      </c>
      <c r="C279">
        <v>653116.93000000005</v>
      </c>
      <c r="D279">
        <v>1525716.98</v>
      </c>
      <c r="E279">
        <v>1.39</v>
      </c>
      <c r="F279">
        <v>1.46</v>
      </c>
      <c r="G279">
        <v>6</v>
      </c>
      <c r="H279">
        <v>-7.0000000000000062</v>
      </c>
      <c r="I279">
        <v>-1</v>
      </c>
      <c r="J279">
        <v>40859</v>
      </c>
      <c r="K279">
        <v>40860</v>
      </c>
      <c r="L279">
        <v>14</v>
      </c>
      <c r="M279">
        <v>1</v>
      </c>
      <c r="N279">
        <v>1</v>
      </c>
    </row>
    <row r="280" spans="1:14">
      <c r="A280" t="s">
        <v>293</v>
      </c>
      <c r="B280" t="s">
        <v>401</v>
      </c>
      <c r="C280">
        <v>652851.73</v>
      </c>
      <c r="D280">
        <v>1529549.37</v>
      </c>
      <c r="E280">
        <v>2.2199999999999998</v>
      </c>
      <c r="F280">
        <v>2.2599999999999998</v>
      </c>
      <c r="G280">
        <v>6</v>
      </c>
      <c r="H280">
        <v>-4.0000000000000036</v>
      </c>
      <c r="I280">
        <v>0</v>
      </c>
      <c r="J280">
        <v>40859</v>
      </c>
      <c r="K280">
        <v>40860</v>
      </c>
      <c r="L280">
        <v>14</v>
      </c>
      <c r="M280">
        <v>1</v>
      </c>
      <c r="N280">
        <v>1</v>
      </c>
    </row>
    <row r="281" spans="1:14">
      <c r="A281" t="s">
        <v>293</v>
      </c>
      <c r="B281" t="s">
        <v>409</v>
      </c>
      <c r="C281">
        <v>661921.71</v>
      </c>
      <c r="D281">
        <v>1515985.15</v>
      </c>
      <c r="E281">
        <v>2.38</v>
      </c>
      <c r="F281">
        <v>0</v>
      </c>
      <c r="G281">
        <v>6</v>
      </c>
      <c r="H281">
        <v>238</v>
      </c>
      <c r="I281">
        <v>3</v>
      </c>
      <c r="J281">
        <v>40859</v>
      </c>
      <c r="K281">
        <v>40860</v>
      </c>
      <c r="L281">
        <v>14</v>
      </c>
      <c r="M281">
        <v>1</v>
      </c>
      <c r="N281">
        <v>1</v>
      </c>
    </row>
    <row r="282" spans="1:14">
      <c r="A282" t="s">
        <v>295</v>
      </c>
      <c r="B282" t="s">
        <v>298</v>
      </c>
      <c r="C282">
        <v>664465.79</v>
      </c>
      <c r="D282">
        <v>1512192.47</v>
      </c>
      <c r="E282">
        <v>0.15</v>
      </c>
      <c r="F282">
        <v>0.22</v>
      </c>
      <c r="G282">
        <v>1</v>
      </c>
      <c r="H282">
        <v>-7.0000000000000009</v>
      </c>
      <c r="I282">
        <v>-1</v>
      </c>
      <c r="J282">
        <v>40859</v>
      </c>
      <c r="K282">
        <v>40860</v>
      </c>
      <c r="L282">
        <v>14</v>
      </c>
      <c r="M282">
        <v>1</v>
      </c>
      <c r="N282">
        <v>1</v>
      </c>
    </row>
    <row r="283" spans="1:14">
      <c r="A283" t="s">
        <v>297</v>
      </c>
      <c r="B283" t="s">
        <v>263</v>
      </c>
      <c r="C283">
        <v>662091.31999999995</v>
      </c>
      <c r="D283">
        <v>1508037.15</v>
      </c>
      <c r="E283">
        <v>0.38</v>
      </c>
      <c r="F283">
        <v>0.39</v>
      </c>
      <c r="G283">
        <v>2</v>
      </c>
      <c r="H283">
        <v>-1.0000000000000009</v>
      </c>
      <c r="I283">
        <v>1</v>
      </c>
      <c r="J283">
        <v>40859</v>
      </c>
      <c r="K283">
        <v>40860</v>
      </c>
      <c r="L283">
        <v>14</v>
      </c>
      <c r="M283">
        <v>1</v>
      </c>
      <c r="N283">
        <v>1</v>
      </c>
    </row>
    <row r="284" spans="1:14">
      <c r="A284" t="s">
        <v>298</v>
      </c>
      <c r="B284" t="s">
        <v>192</v>
      </c>
      <c r="C284">
        <v>661235.26</v>
      </c>
      <c r="D284">
        <v>1519672.28</v>
      </c>
      <c r="E284">
        <v>0.53</v>
      </c>
      <c r="F284">
        <v>0.51</v>
      </c>
      <c r="G284">
        <v>3</v>
      </c>
      <c r="H284">
        <v>2.0000000000000018</v>
      </c>
      <c r="I284">
        <v>2</v>
      </c>
      <c r="J284">
        <v>40859</v>
      </c>
      <c r="K284">
        <v>40860</v>
      </c>
      <c r="L284">
        <v>14</v>
      </c>
      <c r="M284">
        <v>1</v>
      </c>
      <c r="N284">
        <v>1</v>
      </c>
    </row>
    <row r="285" spans="1:14">
      <c r="A285" t="s">
        <v>263</v>
      </c>
      <c r="B285" t="s">
        <v>191</v>
      </c>
      <c r="C285">
        <v>652150.77</v>
      </c>
      <c r="D285">
        <v>1504929.29</v>
      </c>
      <c r="E285">
        <v>0.9</v>
      </c>
      <c r="F285">
        <v>0.87</v>
      </c>
      <c r="G285">
        <v>5</v>
      </c>
      <c r="H285">
        <v>3.0000000000000027</v>
      </c>
      <c r="I285">
        <v>2</v>
      </c>
      <c r="J285">
        <v>40859</v>
      </c>
      <c r="K285">
        <v>40860</v>
      </c>
      <c r="L285">
        <v>14</v>
      </c>
      <c r="M285">
        <v>1</v>
      </c>
      <c r="N285">
        <v>1</v>
      </c>
    </row>
    <row r="286" spans="1:14">
      <c r="A286" t="s">
        <v>186</v>
      </c>
      <c r="B286" t="s">
        <v>400</v>
      </c>
      <c r="C286">
        <v>643560.93999999994</v>
      </c>
      <c r="D286">
        <v>1525778.98</v>
      </c>
      <c r="E286">
        <v>2.4</v>
      </c>
      <c r="F286">
        <v>2.44</v>
      </c>
      <c r="G286">
        <v>6</v>
      </c>
      <c r="H286">
        <v>-4.0000000000000036</v>
      </c>
      <c r="I286">
        <v>0</v>
      </c>
      <c r="J286">
        <v>40859</v>
      </c>
      <c r="K286">
        <v>40860</v>
      </c>
      <c r="L286">
        <v>14</v>
      </c>
      <c r="M286">
        <v>1</v>
      </c>
      <c r="N286">
        <v>1</v>
      </c>
    </row>
    <row r="287" spans="1:14">
      <c r="A287" t="s">
        <v>186</v>
      </c>
      <c r="B287" t="s">
        <v>402</v>
      </c>
      <c r="C287">
        <v>642351.31000000006</v>
      </c>
      <c r="D287">
        <v>1529391.47</v>
      </c>
      <c r="E287">
        <v>2.77</v>
      </c>
      <c r="F287">
        <v>2.78</v>
      </c>
      <c r="G287">
        <v>6</v>
      </c>
      <c r="H287">
        <v>-0.99999999999997868</v>
      </c>
      <c r="I287">
        <v>1</v>
      </c>
      <c r="J287">
        <v>40859</v>
      </c>
      <c r="K287">
        <v>40860</v>
      </c>
      <c r="L287">
        <v>14</v>
      </c>
      <c r="M287">
        <v>1</v>
      </c>
      <c r="N287">
        <v>1</v>
      </c>
    </row>
    <row r="288" spans="1:14">
      <c r="A288" t="s">
        <v>237</v>
      </c>
      <c r="B288" t="s">
        <v>226</v>
      </c>
      <c r="C288">
        <v>645833.16</v>
      </c>
      <c r="D288">
        <v>1520599.99</v>
      </c>
      <c r="E288">
        <v>1.8149999999999999</v>
      </c>
      <c r="F288">
        <v>1.835</v>
      </c>
      <c r="G288">
        <v>6</v>
      </c>
      <c r="H288">
        <v>-2.0000000000000018</v>
      </c>
      <c r="I288">
        <v>0</v>
      </c>
      <c r="J288">
        <v>40859</v>
      </c>
      <c r="K288">
        <v>40860</v>
      </c>
      <c r="L288">
        <v>14</v>
      </c>
      <c r="M288">
        <v>1</v>
      </c>
      <c r="N288">
        <v>1</v>
      </c>
    </row>
    <row r="289" spans="1:14">
      <c r="A289" t="s">
        <v>188</v>
      </c>
      <c r="B289" t="s">
        <v>227</v>
      </c>
      <c r="C289">
        <v>653973.03</v>
      </c>
      <c r="D289">
        <v>1515642.52</v>
      </c>
      <c r="E289">
        <v>1.1000000000000001</v>
      </c>
      <c r="F289">
        <v>1.1100000000000001</v>
      </c>
      <c r="G289">
        <v>1</v>
      </c>
      <c r="H289">
        <v>-1.0000000000000009</v>
      </c>
      <c r="I289">
        <v>1</v>
      </c>
      <c r="J289">
        <v>40859</v>
      </c>
      <c r="K289">
        <v>40860</v>
      </c>
      <c r="L289">
        <v>14</v>
      </c>
      <c r="M289">
        <v>1</v>
      </c>
      <c r="N289">
        <v>2</v>
      </c>
    </row>
    <row r="290" spans="1:14">
      <c r="A290" t="s">
        <v>189</v>
      </c>
      <c r="B290" t="s">
        <v>228</v>
      </c>
      <c r="C290">
        <v>649159.31999999995</v>
      </c>
      <c r="D290">
        <v>1513890.33</v>
      </c>
      <c r="E290">
        <v>1.25</v>
      </c>
      <c r="F290">
        <v>1.25</v>
      </c>
      <c r="G290">
        <v>2</v>
      </c>
      <c r="H290">
        <v>0</v>
      </c>
      <c r="I290">
        <v>1</v>
      </c>
      <c r="J290">
        <v>40859</v>
      </c>
      <c r="K290">
        <v>40860</v>
      </c>
      <c r="L290">
        <v>14</v>
      </c>
      <c r="M290">
        <v>1</v>
      </c>
      <c r="N290">
        <v>2</v>
      </c>
    </row>
    <row r="291" spans="1:14">
      <c r="A291" t="s">
        <v>190</v>
      </c>
      <c r="B291" t="s">
        <v>229</v>
      </c>
      <c r="C291">
        <v>644256.9</v>
      </c>
      <c r="D291">
        <v>1512206.37</v>
      </c>
      <c r="E291">
        <v>1.41</v>
      </c>
      <c r="F291">
        <v>1.42</v>
      </c>
      <c r="G291">
        <v>6</v>
      </c>
      <c r="H291">
        <v>-1.0000000000000009</v>
      </c>
      <c r="I291">
        <v>1</v>
      </c>
      <c r="J291">
        <v>40859</v>
      </c>
      <c r="K291">
        <v>40860</v>
      </c>
      <c r="L291">
        <v>14</v>
      </c>
      <c r="M291">
        <v>1</v>
      </c>
      <c r="N291">
        <v>1</v>
      </c>
    </row>
    <row r="292" spans="1:14">
      <c r="A292" t="s">
        <v>187</v>
      </c>
      <c r="B292" t="s">
        <v>230</v>
      </c>
      <c r="C292">
        <v>653891.16</v>
      </c>
      <c r="D292">
        <v>1519501.64</v>
      </c>
      <c r="E292">
        <v>1.2</v>
      </c>
      <c r="F292">
        <v>1.18</v>
      </c>
      <c r="G292">
        <v>2</v>
      </c>
      <c r="H292">
        <v>2.0000000000000018</v>
      </c>
      <c r="I292">
        <v>2</v>
      </c>
      <c r="J292">
        <v>40859</v>
      </c>
      <c r="K292">
        <v>40860</v>
      </c>
      <c r="L292">
        <v>14</v>
      </c>
      <c r="M292">
        <v>1</v>
      </c>
      <c r="N292">
        <v>2</v>
      </c>
    </row>
    <row r="293" spans="1:14">
      <c r="A293" t="s">
        <v>191</v>
      </c>
      <c r="B293" t="s">
        <v>231</v>
      </c>
      <c r="C293">
        <v>654175.62</v>
      </c>
      <c r="D293">
        <v>1501198.81</v>
      </c>
      <c r="E293">
        <v>1.08</v>
      </c>
      <c r="F293">
        <v>1.06</v>
      </c>
      <c r="G293">
        <v>6</v>
      </c>
      <c r="H293">
        <v>2.0000000000000018</v>
      </c>
      <c r="I293">
        <v>2</v>
      </c>
      <c r="J293">
        <v>40859</v>
      </c>
      <c r="K293">
        <v>40860</v>
      </c>
      <c r="L293">
        <v>14</v>
      </c>
      <c r="M293">
        <v>1</v>
      </c>
      <c r="N293">
        <v>1</v>
      </c>
    </row>
    <row r="294" spans="1:14">
      <c r="A294" t="s">
        <v>192</v>
      </c>
      <c r="B294" t="s">
        <v>238</v>
      </c>
      <c r="C294">
        <v>650434.1</v>
      </c>
      <c r="D294">
        <v>1504752.75</v>
      </c>
      <c r="E294">
        <v>0.72</v>
      </c>
      <c r="F294">
        <v>0.68</v>
      </c>
      <c r="G294">
        <v>4</v>
      </c>
      <c r="H294">
        <v>3.9999999999999925</v>
      </c>
      <c r="I294">
        <v>2</v>
      </c>
      <c r="J294">
        <v>40859</v>
      </c>
      <c r="K294">
        <v>40860</v>
      </c>
      <c r="L294">
        <v>14</v>
      </c>
      <c r="M294">
        <v>1</v>
      </c>
      <c r="N294">
        <v>1</v>
      </c>
    </row>
    <row r="295" spans="1:14">
      <c r="A295" t="s">
        <v>246</v>
      </c>
      <c r="B295" t="s">
        <v>247</v>
      </c>
      <c r="C295">
        <v>658423.97</v>
      </c>
      <c r="D295">
        <v>1519726.78</v>
      </c>
      <c r="E295">
        <v>1.59</v>
      </c>
      <c r="F295">
        <v>1.63</v>
      </c>
      <c r="G295">
        <v>6</v>
      </c>
      <c r="H295">
        <v>-3.9999999999999813</v>
      </c>
      <c r="I295">
        <v>0</v>
      </c>
      <c r="J295">
        <v>40859</v>
      </c>
      <c r="K295">
        <v>40860</v>
      </c>
      <c r="L295">
        <v>14</v>
      </c>
      <c r="M295">
        <v>1</v>
      </c>
      <c r="N295">
        <v>1</v>
      </c>
    </row>
    <row r="296" spans="1:14">
      <c r="A296" t="s">
        <v>176</v>
      </c>
      <c r="B296" t="s">
        <v>212</v>
      </c>
      <c r="C296">
        <v>687636.15</v>
      </c>
      <c r="D296">
        <v>1533223.8</v>
      </c>
      <c r="E296">
        <v>1.88</v>
      </c>
      <c r="F296">
        <v>1.95</v>
      </c>
      <c r="G296">
        <v>4</v>
      </c>
      <c r="H296">
        <v>-2.3333333333333357</v>
      </c>
      <c r="I296">
        <v>0</v>
      </c>
      <c r="J296">
        <v>40860</v>
      </c>
      <c r="K296">
        <v>40863</v>
      </c>
      <c r="L296">
        <v>15</v>
      </c>
      <c r="M296">
        <v>3</v>
      </c>
      <c r="N296">
        <v>2</v>
      </c>
    </row>
    <row r="297" spans="1:14">
      <c r="A297" t="s">
        <v>252</v>
      </c>
      <c r="B297" t="s">
        <v>163</v>
      </c>
      <c r="C297">
        <v>672695.38</v>
      </c>
      <c r="D297">
        <v>1519614.21</v>
      </c>
      <c r="E297">
        <v>-0.08</v>
      </c>
      <c r="F297">
        <v>-0.11</v>
      </c>
      <c r="G297">
        <v>1</v>
      </c>
      <c r="H297">
        <v>1</v>
      </c>
      <c r="I297">
        <v>2</v>
      </c>
      <c r="J297">
        <v>40860</v>
      </c>
      <c r="K297">
        <v>40863</v>
      </c>
      <c r="L297">
        <v>15</v>
      </c>
      <c r="M297">
        <v>3</v>
      </c>
      <c r="N297">
        <v>1</v>
      </c>
    </row>
    <row r="298" spans="1:14">
      <c r="A298" t="s">
        <v>183</v>
      </c>
      <c r="B298" t="s">
        <v>174</v>
      </c>
      <c r="C298">
        <v>682471.21</v>
      </c>
      <c r="D298">
        <v>1517904.06</v>
      </c>
      <c r="E298">
        <v>0.45</v>
      </c>
      <c r="F298">
        <v>0.45</v>
      </c>
      <c r="G298">
        <v>1</v>
      </c>
      <c r="H298">
        <v>0</v>
      </c>
      <c r="I298">
        <v>1</v>
      </c>
      <c r="J298">
        <v>40860</v>
      </c>
      <c r="K298">
        <v>40863</v>
      </c>
      <c r="L298">
        <v>15</v>
      </c>
      <c r="M298">
        <v>3</v>
      </c>
      <c r="N298">
        <v>2</v>
      </c>
    </row>
    <row r="299" spans="1:14">
      <c r="A299" t="s">
        <v>261</v>
      </c>
      <c r="B299" t="s">
        <v>164</v>
      </c>
      <c r="C299">
        <v>678077.45</v>
      </c>
      <c r="D299">
        <v>1516719.23</v>
      </c>
      <c r="E299">
        <v>0.27</v>
      </c>
      <c r="F299">
        <v>0.27</v>
      </c>
      <c r="G299">
        <v>1</v>
      </c>
      <c r="H299">
        <v>0</v>
      </c>
      <c r="I299">
        <v>1</v>
      </c>
      <c r="J299">
        <v>40860</v>
      </c>
      <c r="K299">
        <v>40863</v>
      </c>
      <c r="L299">
        <v>15</v>
      </c>
      <c r="M299">
        <v>3</v>
      </c>
      <c r="N299">
        <v>2</v>
      </c>
    </row>
    <row r="300" spans="1:14">
      <c r="A300" t="s">
        <v>282</v>
      </c>
      <c r="B300" t="s">
        <v>165</v>
      </c>
      <c r="C300">
        <v>672842.67</v>
      </c>
      <c r="D300">
        <v>1516297.8</v>
      </c>
      <c r="E300">
        <v>-0.32</v>
      </c>
      <c r="F300">
        <v>-0.32</v>
      </c>
      <c r="G300">
        <v>1</v>
      </c>
      <c r="H300">
        <v>0</v>
      </c>
      <c r="I300">
        <v>1</v>
      </c>
      <c r="J300">
        <v>40860</v>
      </c>
      <c r="K300">
        <v>40863</v>
      </c>
      <c r="L300">
        <v>15</v>
      </c>
      <c r="M300">
        <v>3</v>
      </c>
      <c r="N300">
        <v>2</v>
      </c>
    </row>
    <row r="301" spans="1:14">
      <c r="A301" t="s">
        <v>287</v>
      </c>
      <c r="B301" t="s">
        <v>168</v>
      </c>
      <c r="C301">
        <v>691300.7</v>
      </c>
      <c r="D301">
        <v>1526366.94</v>
      </c>
      <c r="E301">
        <v>1.3800000000000001</v>
      </c>
      <c r="F301">
        <v>1.4100000000000001</v>
      </c>
      <c r="G301">
        <v>2</v>
      </c>
      <c r="H301">
        <v>-1.0000000000000009</v>
      </c>
      <c r="I301">
        <v>1</v>
      </c>
      <c r="J301">
        <v>40860</v>
      </c>
      <c r="K301">
        <v>40863</v>
      </c>
      <c r="L301">
        <v>15</v>
      </c>
      <c r="M301">
        <v>3</v>
      </c>
      <c r="N301">
        <v>2</v>
      </c>
    </row>
    <row r="302" spans="1:14">
      <c r="A302" t="s">
        <v>347</v>
      </c>
      <c r="B302" t="s">
        <v>361</v>
      </c>
      <c r="C302">
        <v>672225.21</v>
      </c>
      <c r="D302">
        <v>1509648.39</v>
      </c>
      <c r="E302">
        <v>-1.02</v>
      </c>
      <c r="F302">
        <v>-1.08</v>
      </c>
      <c r="G302">
        <v>1</v>
      </c>
      <c r="H302">
        <v>2.0000000000000018</v>
      </c>
      <c r="I302">
        <v>2</v>
      </c>
      <c r="J302">
        <v>40860</v>
      </c>
      <c r="K302">
        <v>40863</v>
      </c>
      <c r="L302">
        <v>15</v>
      </c>
      <c r="M302">
        <v>3</v>
      </c>
      <c r="N302">
        <v>1</v>
      </c>
    </row>
    <row r="303" spans="1:14">
      <c r="A303" t="s">
        <v>348</v>
      </c>
      <c r="B303" t="s">
        <v>255</v>
      </c>
      <c r="C303">
        <v>671631.59</v>
      </c>
      <c r="D303">
        <v>1512362.07</v>
      </c>
      <c r="E303">
        <v>-0.42</v>
      </c>
      <c r="F303">
        <v>-0.3</v>
      </c>
      <c r="G303">
        <v>1</v>
      </c>
      <c r="H303">
        <v>-4</v>
      </c>
      <c r="I303">
        <v>0</v>
      </c>
      <c r="J303">
        <v>40860</v>
      </c>
      <c r="K303">
        <v>40863</v>
      </c>
      <c r="L303">
        <v>15</v>
      </c>
      <c r="M303">
        <v>3</v>
      </c>
      <c r="N303">
        <v>2</v>
      </c>
    </row>
    <row r="304" spans="1:14">
      <c r="A304" t="s">
        <v>351</v>
      </c>
      <c r="B304" t="s">
        <v>169</v>
      </c>
      <c r="C304">
        <v>698225.4</v>
      </c>
      <c r="D304">
        <v>1516340.66</v>
      </c>
      <c r="E304">
        <v>0.66</v>
      </c>
      <c r="F304">
        <v>0.61</v>
      </c>
      <c r="G304">
        <v>1</v>
      </c>
      <c r="H304">
        <v>1.6666666666666681</v>
      </c>
      <c r="I304">
        <v>2</v>
      </c>
      <c r="J304">
        <v>40860</v>
      </c>
      <c r="K304">
        <v>40863</v>
      </c>
      <c r="L304">
        <v>15</v>
      </c>
      <c r="M304">
        <v>3</v>
      </c>
      <c r="N304">
        <v>2</v>
      </c>
    </row>
    <row r="305" spans="1:14">
      <c r="A305" t="s">
        <v>364</v>
      </c>
      <c r="B305" t="s">
        <v>367</v>
      </c>
      <c r="C305">
        <v>679899.14</v>
      </c>
      <c r="D305">
        <v>1512404.09</v>
      </c>
      <c r="E305">
        <v>0.2</v>
      </c>
      <c r="F305">
        <v>0.21</v>
      </c>
      <c r="G305">
        <v>1</v>
      </c>
      <c r="H305">
        <v>-0.3333333333333327</v>
      </c>
      <c r="I305">
        <v>1</v>
      </c>
      <c r="J305">
        <v>40860</v>
      </c>
      <c r="K305">
        <v>40863</v>
      </c>
      <c r="L305">
        <v>15</v>
      </c>
      <c r="M305">
        <v>3</v>
      </c>
      <c r="N305">
        <v>2</v>
      </c>
    </row>
    <row r="306" spans="1:14">
      <c r="A306" t="s">
        <v>386</v>
      </c>
      <c r="B306" t="s">
        <v>252</v>
      </c>
      <c r="C306">
        <v>693835.41</v>
      </c>
      <c r="D306">
        <v>1518189.15</v>
      </c>
      <c r="E306">
        <v>0.71</v>
      </c>
      <c r="F306">
        <v>0.71</v>
      </c>
      <c r="G306">
        <v>1</v>
      </c>
      <c r="H306">
        <v>0</v>
      </c>
      <c r="I306">
        <v>1</v>
      </c>
      <c r="J306">
        <v>40860</v>
      </c>
      <c r="K306">
        <v>40863</v>
      </c>
      <c r="L306">
        <v>15</v>
      </c>
      <c r="M306">
        <v>3</v>
      </c>
      <c r="N306">
        <v>3</v>
      </c>
    </row>
    <row r="307" spans="1:14">
      <c r="A307" t="s">
        <v>174</v>
      </c>
      <c r="B307" t="s">
        <v>213</v>
      </c>
      <c r="C307">
        <v>684210.94</v>
      </c>
      <c r="D307">
        <v>1525903.94</v>
      </c>
      <c r="E307">
        <v>1</v>
      </c>
      <c r="F307">
        <v>1.02</v>
      </c>
      <c r="G307">
        <v>6</v>
      </c>
      <c r="H307">
        <v>-0.66666666666666718</v>
      </c>
      <c r="I307">
        <v>1</v>
      </c>
      <c r="J307">
        <v>40860</v>
      </c>
      <c r="K307">
        <v>40863</v>
      </c>
      <c r="L307">
        <v>15</v>
      </c>
      <c r="M307">
        <v>3</v>
      </c>
      <c r="N307">
        <v>1</v>
      </c>
    </row>
    <row r="308" spans="1:14">
      <c r="A308" t="s">
        <v>388</v>
      </c>
      <c r="B308" t="s">
        <v>389</v>
      </c>
      <c r="C308">
        <v>698683.41</v>
      </c>
      <c r="D308">
        <v>1526216.17</v>
      </c>
      <c r="E308">
        <v>1.23</v>
      </c>
      <c r="F308">
        <v>1.26</v>
      </c>
      <c r="G308">
        <v>1</v>
      </c>
      <c r="H308">
        <v>-1.0000000000000009</v>
      </c>
      <c r="I308">
        <v>1</v>
      </c>
      <c r="J308">
        <v>40860</v>
      </c>
      <c r="K308">
        <v>40863</v>
      </c>
      <c r="L308">
        <v>15</v>
      </c>
      <c r="M308">
        <v>3</v>
      </c>
      <c r="N308">
        <v>4</v>
      </c>
    </row>
    <row r="309" spans="1:14">
      <c r="A309" t="s">
        <v>178</v>
      </c>
      <c r="B309" t="s">
        <v>214</v>
      </c>
      <c r="C309">
        <v>689424.91</v>
      </c>
      <c r="D309">
        <v>1528913.37</v>
      </c>
      <c r="E309">
        <v>1.56</v>
      </c>
      <c r="F309">
        <v>1.59</v>
      </c>
      <c r="G309">
        <v>3</v>
      </c>
      <c r="H309">
        <v>-1.0000000000000009</v>
      </c>
      <c r="I309">
        <v>1</v>
      </c>
      <c r="J309">
        <v>40860</v>
      </c>
      <c r="K309">
        <v>40863</v>
      </c>
      <c r="L309">
        <v>15</v>
      </c>
      <c r="M309">
        <v>3</v>
      </c>
      <c r="N309">
        <v>2</v>
      </c>
    </row>
    <row r="310" spans="1:14">
      <c r="A310" t="s">
        <v>180</v>
      </c>
      <c r="B310" t="s">
        <v>215</v>
      </c>
      <c r="C310">
        <v>701405.22</v>
      </c>
      <c r="D310">
        <v>1533302.92</v>
      </c>
      <c r="E310">
        <v>1.79</v>
      </c>
      <c r="F310">
        <v>1.81</v>
      </c>
      <c r="G310">
        <v>4</v>
      </c>
      <c r="H310">
        <v>-0.66666666666666718</v>
      </c>
      <c r="I310">
        <v>1</v>
      </c>
      <c r="J310">
        <v>40860</v>
      </c>
      <c r="K310">
        <v>40863</v>
      </c>
      <c r="L310">
        <v>15</v>
      </c>
      <c r="M310">
        <v>3</v>
      </c>
      <c r="N310">
        <v>2</v>
      </c>
    </row>
    <row r="311" spans="1:14">
      <c r="A311" t="s">
        <v>197</v>
      </c>
      <c r="B311" t="s">
        <v>216</v>
      </c>
      <c r="C311">
        <v>701545.95</v>
      </c>
      <c r="D311">
        <v>1534750.77</v>
      </c>
      <c r="E311">
        <v>1.55</v>
      </c>
      <c r="F311">
        <v>1.6</v>
      </c>
      <c r="G311">
        <v>3</v>
      </c>
      <c r="H311">
        <v>-1.6666666666666681</v>
      </c>
      <c r="I311">
        <v>0</v>
      </c>
      <c r="J311">
        <v>40860</v>
      </c>
      <c r="K311">
        <v>40863</v>
      </c>
      <c r="L311">
        <v>15</v>
      </c>
      <c r="M311">
        <v>3</v>
      </c>
      <c r="N311">
        <v>2</v>
      </c>
    </row>
    <row r="312" spans="1:14">
      <c r="A312" t="s">
        <v>182</v>
      </c>
      <c r="B312" t="s">
        <v>217</v>
      </c>
      <c r="C312">
        <v>689389.69</v>
      </c>
      <c r="D312">
        <v>1517970.64</v>
      </c>
      <c r="E312">
        <v>0.69</v>
      </c>
      <c r="F312">
        <v>0.71</v>
      </c>
      <c r="G312">
        <v>1</v>
      </c>
      <c r="H312">
        <v>-0.66666666666666718</v>
      </c>
      <c r="I312">
        <v>1</v>
      </c>
      <c r="J312">
        <v>40860</v>
      </c>
      <c r="K312">
        <v>40863</v>
      </c>
      <c r="L312">
        <v>15</v>
      </c>
      <c r="M312">
        <v>3</v>
      </c>
      <c r="N312">
        <v>2</v>
      </c>
    </row>
    <row r="313" spans="1:14">
      <c r="A313" t="s">
        <v>280</v>
      </c>
      <c r="B313" t="s">
        <v>224</v>
      </c>
      <c r="C313">
        <v>677602.26</v>
      </c>
      <c r="D313">
        <v>1510896.73</v>
      </c>
      <c r="E313">
        <v>-1.28</v>
      </c>
      <c r="F313">
        <v>-1.28</v>
      </c>
      <c r="G313">
        <v>1</v>
      </c>
      <c r="H313">
        <v>0</v>
      </c>
      <c r="I313">
        <v>1</v>
      </c>
      <c r="J313">
        <v>40860</v>
      </c>
      <c r="K313">
        <v>40863</v>
      </c>
      <c r="L313">
        <v>15</v>
      </c>
      <c r="M313">
        <v>3</v>
      </c>
      <c r="N313">
        <v>2</v>
      </c>
    </row>
    <row r="314" spans="1:14">
      <c r="A314" t="s">
        <v>196</v>
      </c>
      <c r="B314" t="s">
        <v>225</v>
      </c>
      <c r="C314">
        <v>710349.09</v>
      </c>
      <c r="D314">
        <v>1527944.08</v>
      </c>
      <c r="E314">
        <v>1.38</v>
      </c>
      <c r="F314">
        <v>1.4</v>
      </c>
      <c r="G314">
        <v>2</v>
      </c>
      <c r="H314">
        <v>-0.66666666666666718</v>
      </c>
      <c r="I314">
        <v>1</v>
      </c>
      <c r="J314">
        <v>40860</v>
      </c>
      <c r="K314">
        <v>40863</v>
      </c>
      <c r="L314">
        <v>15</v>
      </c>
      <c r="M314">
        <v>3</v>
      </c>
      <c r="N314">
        <v>2</v>
      </c>
    </row>
    <row r="315" spans="1:14">
      <c r="A315" t="s">
        <v>251</v>
      </c>
      <c r="B315" t="s">
        <v>254</v>
      </c>
      <c r="C315">
        <v>680365.4</v>
      </c>
      <c r="D315">
        <v>1530572.79</v>
      </c>
      <c r="E315">
        <v>1.61</v>
      </c>
      <c r="F315">
        <v>1.65</v>
      </c>
      <c r="G315">
        <v>3</v>
      </c>
      <c r="H315">
        <v>-1.3333333333333273</v>
      </c>
      <c r="I315">
        <v>0</v>
      </c>
      <c r="J315">
        <v>40860</v>
      </c>
      <c r="K315">
        <v>40863</v>
      </c>
      <c r="L315">
        <v>15</v>
      </c>
      <c r="M315">
        <v>3</v>
      </c>
      <c r="N315">
        <v>2</v>
      </c>
    </row>
    <row r="316" spans="1:14">
      <c r="A316" t="s">
        <v>170</v>
      </c>
      <c r="B316" t="s">
        <v>218</v>
      </c>
      <c r="C316">
        <v>672126.01</v>
      </c>
      <c r="D316">
        <v>1532403.78</v>
      </c>
      <c r="E316">
        <v>1.43</v>
      </c>
      <c r="F316">
        <v>1.52</v>
      </c>
      <c r="G316">
        <v>2</v>
      </c>
      <c r="H316">
        <v>-3.0000000000000027</v>
      </c>
      <c r="I316">
        <v>0</v>
      </c>
      <c r="J316">
        <v>40860</v>
      </c>
      <c r="K316">
        <v>40863</v>
      </c>
      <c r="L316">
        <v>15</v>
      </c>
      <c r="M316">
        <v>3</v>
      </c>
      <c r="N316">
        <v>2</v>
      </c>
    </row>
    <row r="317" spans="1:14">
      <c r="A317" t="s">
        <v>163</v>
      </c>
      <c r="B317" t="s">
        <v>219</v>
      </c>
      <c r="C317">
        <v>664664.92000000004</v>
      </c>
      <c r="D317">
        <v>1525827.63</v>
      </c>
      <c r="E317">
        <v>-0.7</v>
      </c>
      <c r="F317">
        <v>-0.4</v>
      </c>
      <c r="G317">
        <v>1</v>
      </c>
      <c r="H317">
        <v>-9.9999999999999982</v>
      </c>
      <c r="I317">
        <v>-1</v>
      </c>
      <c r="J317">
        <v>40860</v>
      </c>
      <c r="K317">
        <v>40863</v>
      </c>
      <c r="L317">
        <v>15</v>
      </c>
      <c r="M317">
        <v>3</v>
      </c>
      <c r="N317">
        <v>2</v>
      </c>
    </row>
    <row r="318" spans="1:14">
      <c r="A318" t="s">
        <v>164</v>
      </c>
      <c r="B318" t="s">
        <v>220</v>
      </c>
      <c r="C318">
        <v>672288.21</v>
      </c>
      <c r="D318">
        <v>1525612.35</v>
      </c>
      <c r="E318">
        <v>0.54</v>
      </c>
      <c r="F318">
        <v>0.68</v>
      </c>
      <c r="G318">
        <v>3</v>
      </c>
      <c r="H318">
        <v>-4.666666666666667</v>
      </c>
      <c r="I318">
        <v>0</v>
      </c>
      <c r="J318">
        <v>40860</v>
      </c>
      <c r="K318">
        <v>40863</v>
      </c>
      <c r="L318">
        <v>15</v>
      </c>
      <c r="M318">
        <v>3</v>
      </c>
      <c r="N318">
        <v>1</v>
      </c>
    </row>
    <row r="319" spans="1:14">
      <c r="A319" t="s">
        <v>165</v>
      </c>
      <c r="B319" t="s">
        <v>221</v>
      </c>
      <c r="C319">
        <v>662410.17000000004</v>
      </c>
      <c r="D319">
        <v>1522815.37</v>
      </c>
      <c r="E319">
        <v>-1.1299999999999999</v>
      </c>
      <c r="F319">
        <v>-1.18</v>
      </c>
      <c r="G319">
        <v>1</v>
      </c>
      <c r="H319">
        <v>1.6666666666666681</v>
      </c>
      <c r="I319">
        <v>2</v>
      </c>
      <c r="J319">
        <v>40860</v>
      </c>
      <c r="K319">
        <v>40863</v>
      </c>
      <c r="L319">
        <v>15</v>
      </c>
      <c r="M319">
        <v>3</v>
      </c>
      <c r="N319">
        <v>2</v>
      </c>
    </row>
    <row r="320" spans="1:14">
      <c r="A320" t="s">
        <v>168</v>
      </c>
      <c r="B320" t="s">
        <v>222</v>
      </c>
      <c r="C320">
        <v>674800.27</v>
      </c>
      <c r="D320">
        <v>1522996.68</v>
      </c>
      <c r="E320">
        <v>-0.96</v>
      </c>
      <c r="F320">
        <v>-0.88</v>
      </c>
      <c r="G320">
        <v>1</v>
      </c>
      <c r="H320">
        <v>-2.6666666666666656</v>
      </c>
      <c r="I320">
        <v>0</v>
      </c>
      <c r="J320">
        <v>40860</v>
      </c>
      <c r="K320">
        <v>40863</v>
      </c>
      <c r="L320">
        <v>15</v>
      </c>
      <c r="M320">
        <v>3</v>
      </c>
      <c r="N320">
        <v>2</v>
      </c>
    </row>
    <row r="321" spans="1:14">
      <c r="A321" t="s">
        <v>169</v>
      </c>
      <c r="B321" t="s">
        <v>223</v>
      </c>
      <c r="C321">
        <v>677946.73</v>
      </c>
      <c r="D321">
        <v>1522282.46</v>
      </c>
      <c r="E321">
        <v>0.41</v>
      </c>
      <c r="F321">
        <v>0.41</v>
      </c>
      <c r="G321">
        <v>1</v>
      </c>
      <c r="H321">
        <v>0</v>
      </c>
      <c r="I321">
        <v>1</v>
      </c>
      <c r="J321">
        <v>40860</v>
      </c>
      <c r="K321">
        <v>40863</v>
      </c>
      <c r="L321">
        <v>15</v>
      </c>
      <c r="M321">
        <v>3</v>
      </c>
      <c r="N321">
        <v>2</v>
      </c>
    </row>
    <row r="322" spans="1:14">
      <c r="A322" t="s">
        <v>255</v>
      </c>
      <c r="B322" t="s">
        <v>256</v>
      </c>
      <c r="C322">
        <v>666453.48</v>
      </c>
      <c r="D322">
        <v>1522470.33</v>
      </c>
      <c r="E322">
        <v>0.4</v>
      </c>
      <c r="F322">
        <v>0.65</v>
      </c>
      <c r="G322">
        <v>1</v>
      </c>
      <c r="H322">
        <v>-8.3333333333333321</v>
      </c>
      <c r="I322">
        <v>-1</v>
      </c>
      <c r="J322">
        <v>40860</v>
      </c>
      <c r="K322">
        <v>40863</v>
      </c>
      <c r="L322">
        <v>15</v>
      </c>
      <c r="M322">
        <v>3</v>
      </c>
      <c r="N322">
        <v>2</v>
      </c>
    </row>
    <row r="323" spans="1:14">
      <c r="A323" t="s">
        <v>289</v>
      </c>
      <c r="B323" t="s">
        <v>308</v>
      </c>
      <c r="C323">
        <v>677309.03</v>
      </c>
      <c r="D323">
        <v>1539830.33</v>
      </c>
      <c r="E323">
        <v>3.32</v>
      </c>
      <c r="F323">
        <v>3.38</v>
      </c>
      <c r="G323">
        <v>6</v>
      </c>
      <c r="H323">
        <v>-2.0000000000000018</v>
      </c>
      <c r="I323">
        <v>0</v>
      </c>
      <c r="J323">
        <v>40860</v>
      </c>
      <c r="K323">
        <v>40863</v>
      </c>
      <c r="L323">
        <v>15</v>
      </c>
      <c r="M323">
        <v>3</v>
      </c>
      <c r="N323">
        <v>2</v>
      </c>
    </row>
    <row r="324" spans="1:14">
      <c r="A324" t="s">
        <v>290</v>
      </c>
      <c r="B324" t="s">
        <v>309</v>
      </c>
      <c r="C324">
        <v>683439.45</v>
      </c>
      <c r="D324">
        <v>1539868.39</v>
      </c>
      <c r="E324">
        <v>3.32</v>
      </c>
      <c r="F324">
        <v>3.38</v>
      </c>
      <c r="G324">
        <v>6</v>
      </c>
      <c r="H324">
        <v>-2.0000000000000018</v>
      </c>
      <c r="I324">
        <v>0</v>
      </c>
      <c r="J324">
        <v>40860</v>
      </c>
      <c r="K324">
        <v>40863</v>
      </c>
      <c r="L324">
        <v>15</v>
      </c>
      <c r="M324">
        <v>3</v>
      </c>
      <c r="N324">
        <v>2</v>
      </c>
    </row>
    <row r="325" spans="1:14">
      <c r="A325" t="s">
        <v>259</v>
      </c>
      <c r="B325" t="s">
        <v>258</v>
      </c>
      <c r="C325">
        <v>658290.71</v>
      </c>
      <c r="D325">
        <v>1514826.56</v>
      </c>
      <c r="E325">
        <v>0.74</v>
      </c>
      <c r="F325">
        <v>0.84</v>
      </c>
      <c r="G325">
        <v>4</v>
      </c>
      <c r="H325">
        <v>-3.3333333333333326</v>
      </c>
      <c r="I325">
        <v>0</v>
      </c>
      <c r="J325">
        <v>40860</v>
      </c>
      <c r="K325">
        <v>40863</v>
      </c>
      <c r="L325">
        <v>15</v>
      </c>
      <c r="M325">
        <v>3</v>
      </c>
      <c r="N325">
        <v>1</v>
      </c>
    </row>
    <row r="326" spans="1:14">
      <c r="A326" t="s">
        <v>368</v>
      </c>
      <c r="B326" t="s">
        <v>265</v>
      </c>
      <c r="C326">
        <v>656325.47</v>
      </c>
      <c r="D326">
        <v>1511584.18</v>
      </c>
      <c r="E326">
        <v>0.79</v>
      </c>
      <c r="F326">
        <v>1</v>
      </c>
      <c r="G326">
        <v>1</v>
      </c>
      <c r="H326">
        <v>-6.9999999999999991</v>
      </c>
      <c r="I326">
        <v>-1</v>
      </c>
      <c r="J326">
        <v>40860</v>
      </c>
      <c r="K326">
        <v>40863</v>
      </c>
      <c r="L326">
        <v>15</v>
      </c>
      <c r="M326">
        <v>3</v>
      </c>
      <c r="N326">
        <v>2</v>
      </c>
    </row>
    <row r="327" spans="1:14">
      <c r="A327" t="s">
        <v>258</v>
      </c>
      <c r="B327" t="s">
        <v>189</v>
      </c>
      <c r="C327">
        <v>658182.55000000005</v>
      </c>
      <c r="D327">
        <v>1523587.6</v>
      </c>
      <c r="E327">
        <v>0.78</v>
      </c>
      <c r="F327">
        <v>0.87</v>
      </c>
      <c r="G327">
        <v>1</v>
      </c>
      <c r="H327">
        <v>-2.9999999999999987</v>
      </c>
      <c r="I327">
        <v>0</v>
      </c>
      <c r="J327">
        <v>40860</v>
      </c>
      <c r="K327">
        <v>40863</v>
      </c>
      <c r="L327">
        <v>15</v>
      </c>
      <c r="M327">
        <v>3</v>
      </c>
      <c r="N327">
        <v>2</v>
      </c>
    </row>
    <row r="328" spans="1:14">
      <c r="A328" t="s">
        <v>278</v>
      </c>
      <c r="B328" t="s">
        <v>259</v>
      </c>
      <c r="C328">
        <v>653116.93000000005</v>
      </c>
      <c r="D328">
        <v>1525716.98</v>
      </c>
      <c r="E328">
        <v>1.24</v>
      </c>
      <c r="F328">
        <v>1.39</v>
      </c>
      <c r="G328">
        <v>6</v>
      </c>
      <c r="H328">
        <v>-4.9999999999999964</v>
      </c>
      <c r="I328">
        <v>0</v>
      </c>
      <c r="J328">
        <v>40860</v>
      </c>
      <c r="K328">
        <v>40863</v>
      </c>
      <c r="L328">
        <v>15</v>
      </c>
      <c r="M328">
        <v>3</v>
      </c>
      <c r="N328">
        <v>1</v>
      </c>
    </row>
    <row r="329" spans="1:14">
      <c r="A329" t="s">
        <v>293</v>
      </c>
      <c r="B329" t="s">
        <v>401</v>
      </c>
      <c r="C329">
        <v>652851.73</v>
      </c>
      <c r="D329">
        <v>1529549.37</v>
      </c>
      <c r="E329">
        <v>2.0699999999999998</v>
      </c>
      <c r="F329">
        <v>2.2199999999999998</v>
      </c>
      <c r="G329">
        <v>6</v>
      </c>
      <c r="H329">
        <v>-4.9999999999999964</v>
      </c>
      <c r="I329">
        <v>0</v>
      </c>
      <c r="J329">
        <v>40860</v>
      </c>
      <c r="K329">
        <v>40863</v>
      </c>
      <c r="L329">
        <v>15</v>
      </c>
      <c r="M329">
        <v>3</v>
      </c>
      <c r="N329">
        <v>1</v>
      </c>
    </row>
    <row r="330" spans="1:14">
      <c r="A330" t="s">
        <v>293</v>
      </c>
      <c r="B330" t="s">
        <v>409</v>
      </c>
      <c r="C330">
        <v>661921.71</v>
      </c>
      <c r="D330">
        <v>1515985.15</v>
      </c>
      <c r="E330">
        <v>2.23</v>
      </c>
      <c r="F330">
        <v>2.38</v>
      </c>
      <c r="G330">
        <v>6</v>
      </c>
      <c r="H330">
        <v>-4.9999999999999964</v>
      </c>
      <c r="I330">
        <v>0</v>
      </c>
      <c r="J330">
        <v>40860</v>
      </c>
      <c r="K330">
        <v>40863</v>
      </c>
      <c r="L330">
        <v>15</v>
      </c>
      <c r="M330">
        <v>3</v>
      </c>
      <c r="N330">
        <v>1</v>
      </c>
    </row>
    <row r="331" spans="1:14">
      <c r="A331" t="s">
        <v>295</v>
      </c>
      <c r="B331" t="s">
        <v>298</v>
      </c>
      <c r="C331">
        <v>664465.79</v>
      </c>
      <c r="D331">
        <v>1512192.47</v>
      </c>
      <c r="E331">
        <v>0.04</v>
      </c>
      <c r="F331">
        <v>0.15</v>
      </c>
      <c r="G331">
        <v>1</v>
      </c>
      <c r="H331">
        <v>-3.6666666666666661</v>
      </c>
      <c r="I331">
        <v>0</v>
      </c>
      <c r="J331">
        <v>40860</v>
      </c>
      <c r="K331">
        <v>40863</v>
      </c>
      <c r="L331">
        <v>15</v>
      </c>
      <c r="M331">
        <v>3</v>
      </c>
      <c r="N331">
        <v>1</v>
      </c>
    </row>
    <row r="332" spans="1:14">
      <c r="A332" t="s">
        <v>297</v>
      </c>
      <c r="B332" t="s">
        <v>263</v>
      </c>
      <c r="C332">
        <v>662091.31999999995</v>
      </c>
      <c r="D332">
        <v>1508037.15</v>
      </c>
      <c r="E332">
        <v>0.36</v>
      </c>
      <c r="F332">
        <v>0.38</v>
      </c>
      <c r="G332">
        <v>2</v>
      </c>
      <c r="H332">
        <v>-0.66666666666666718</v>
      </c>
      <c r="I332">
        <v>1</v>
      </c>
      <c r="J332">
        <v>40860</v>
      </c>
      <c r="K332">
        <v>40863</v>
      </c>
      <c r="L332">
        <v>15</v>
      </c>
      <c r="M332">
        <v>3</v>
      </c>
      <c r="N332">
        <v>1</v>
      </c>
    </row>
    <row r="333" spans="1:14">
      <c r="A333" t="s">
        <v>298</v>
      </c>
      <c r="B333" t="s">
        <v>192</v>
      </c>
      <c r="C333">
        <v>661235.26</v>
      </c>
      <c r="D333">
        <v>1519672.28</v>
      </c>
      <c r="E333">
        <v>0.53</v>
      </c>
      <c r="F333">
        <v>0.53</v>
      </c>
      <c r="G333">
        <v>3</v>
      </c>
      <c r="H333">
        <v>0</v>
      </c>
      <c r="I333">
        <v>1</v>
      </c>
      <c r="J333">
        <v>40860</v>
      </c>
      <c r="K333">
        <v>40863</v>
      </c>
      <c r="L333">
        <v>15</v>
      </c>
      <c r="M333">
        <v>3</v>
      </c>
      <c r="N333">
        <v>1</v>
      </c>
    </row>
    <row r="334" spans="1:14">
      <c r="A334" t="s">
        <v>263</v>
      </c>
      <c r="B334" t="s">
        <v>191</v>
      </c>
      <c r="C334">
        <v>652150.77</v>
      </c>
      <c r="D334">
        <v>1504929.29</v>
      </c>
      <c r="E334">
        <v>0.82</v>
      </c>
      <c r="F334">
        <v>0.9</v>
      </c>
      <c r="G334">
        <v>4</v>
      </c>
      <c r="H334">
        <v>-2.6666666666666687</v>
      </c>
      <c r="I334">
        <v>0</v>
      </c>
      <c r="J334">
        <v>40860</v>
      </c>
      <c r="K334">
        <v>40863</v>
      </c>
      <c r="L334">
        <v>15</v>
      </c>
      <c r="M334">
        <v>3</v>
      </c>
      <c r="N334">
        <v>1</v>
      </c>
    </row>
    <row r="335" spans="1:14">
      <c r="A335" t="s">
        <v>186</v>
      </c>
      <c r="B335" t="s">
        <v>400</v>
      </c>
      <c r="C335">
        <v>643560.93999999994</v>
      </c>
      <c r="D335">
        <v>1525778.98</v>
      </c>
      <c r="E335">
        <v>2.23</v>
      </c>
      <c r="F335">
        <v>2.4</v>
      </c>
      <c r="G335">
        <v>6</v>
      </c>
      <c r="H335">
        <v>-5.6666666666666643</v>
      </c>
      <c r="I335">
        <v>-1</v>
      </c>
      <c r="J335">
        <v>40860</v>
      </c>
      <c r="K335">
        <v>40863</v>
      </c>
      <c r="L335">
        <v>15</v>
      </c>
      <c r="M335">
        <v>3</v>
      </c>
      <c r="N335">
        <v>1</v>
      </c>
    </row>
    <row r="336" spans="1:14">
      <c r="A336" t="s">
        <v>186</v>
      </c>
      <c r="B336" t="s">
        <v>402</v>
      </c>
      <c r="C336">
        <v>642351.31000000006</v>
      </c>
      <c r="D336">
        <v>1529391.47</v>
      </c>
      <c r="E336">
        <v>2.74</v>
      </c>
      <c r="F336">
        <v>2.77</v>
      </c>
      <c r="G336">
        <v>6</v>
      </c>
      <c r="H336">
        <v>-0.99999999999999345</v>
      </c>
      <c r="I336">
        <v>1</v>
      </c>
      <c r="J336">
        <v>40860</v>
      </c>
      <c r="K336">
        <v>40863</v>
      </c>
      <c r="L336">
        <v>15</v>
      </c>
      <c r="M336">
        <v>3</v>
      </c>
      <c r="N336">
        <v>1</v>
      </c>
    </row>
    <row r="337" spans="1:14">
      <c r="A337" t="s">
        <v>237</v>
      </c>
      <c r="B337" t="s">
        <v>226</v>
      </c>
      <c r="C337">
        <v>645833.16</v>
      </c>
      <c r="D337">
        <v>1520599.99</v>
      </c>
      <c r="E337">
        <v>1.7149999999999999</v>
      </c>
      <c r="F337">
        <v>1.8149999999999999</v>
      </c>
      <c r="G337">
        <v>6</v>
      </c>
      <c r="H337">
        <v>-3.3333333333333361</v>
      </c>
      <c r="I337">
        <v>0</v>
      </c>
      <c r="J337">
        <v>40860</v>
      </c>
      <c r="K337">
        <v>40863</v>
      </c>
      <c r="L337">
        <v>15</v>
      </c>
      <c r="M337">
        <v>3</v>
      </c>
      <c r="N337">
        <v>1</v>
      </c>
    </row>
    <row r="338" spans="1:14">
      <c r="A338" t="s">
        <v>188</v>
      </c>
      <c r="B338" t="s">
        <v>227</v>
      </c>
      <c r="C338">
        <v>653973.03</v>
      </c>
      <c r="D338">
        <v>1515642.52</v>
      </c>
      <c r="E338">
        <v>1.04</v>
      </c>
      <c r="F338">
        <v>1.1000000000000001</v>
      </c>
      <c r="G338">
        <v>1</v>
      </c>
      <c r="H338">
        <v>-2.0000000000000018</v>
      </c>
      <c r="I338">
        <v>0</v>
      </c>
      <c r="J338">
        <v>40860</v>
      </c>
      <c r="K338">
        <v>40863</v>
      </c>
      <c r="L338">
        <v>15</v>
      </c>
      <c r="M338">
        <v>3</v>
      </c>
      <c r="N338">
        <v>2</v>
      </c>
    </row>
    <row r="339" spans="1:14">
      <c r="A339" t="s">
        <v>189</v>
      </c>
      <c r="B339" t="s">
        <v>228</v>
      </c>
      <c r="C339">
        <v>649159.31999999995</v>
      </c>
      <c r="D339">
        <v>1513890.33</v>
      </c>
      <c r="E339">
        <v>1.25</v>
      </c>
      <c r="F339">
        <v>1.25</v>
      </c>
      <c r="G339">
        <v>2</v>
      </c>
      <c r="H339">
        <v>0</v>
      </c>
      <c r="I339">
        <v>1</v>
      </c>
      <c r="J339">
        <v>40860</v>
      </c>
      <c r="K339">
        <v>40863</v>
      </c>
      <c r="L339">
        <v>15</v>
      </c>
      <c r="M339">
        <v>3</v>
      </c>
      <c r="N339">
        <v>2</v>
      </c>
    </row>
    <row r="340" spans="1:14">
      <c r="A340" t="s">
        <v>190</v>
      </c>
      <c r="B340" t="s">
        <v>229</v>
      </c>
      <c r="C340">
        <v>644256.9</v>
      </c>
      <c r="D340">
        <v>1512206.37</v>
      </c>
      <c r="E340">
        <v>1.41</v>
      </c>
      <c r="F340">
        <v>1.41</v>
      </c>
      <c r="G340">
        <v>6</v>
      </c>
      <c r="H340">
        <v>0</v>
      </c>
      <c r="I340">
        <v>1</v>
      </c>
      <c r="J340">
        <v>40860</v>
      </c>
      <c r="K340">
        <v>40863</v>
      </c>
      <c r="L340">
        <v>15</v>
      </c>
      <c r="M340">
        <v>3</v>
      </c>
      <c r="N340">
        <v>1</v>
      </c>
    </row>
    <row r="341" spans="1:14">
      <c r="A341" t="s">
        <v>187</v>
      </c>
      <c r="B341" t="s">
        <v>230</v>
      </c>
      <c r="C341">
        <v>653891.16</v>
      </c>
      <c r="D341">
        <v>1519501.64</v>
      </c>
      <c r="E341">
        <v>1.2</v>
      </c>
      <c r="F341">
        <v>1.2</v>
      </c>
      <c r="G341">
        <v>2</v>
      </c>
      <c r="H341">
        <v>0</v>
      </c>
      <c r="I341">
        <v>1</v>
      </c>
      <c r="J341">
        <v>40860</v>
      </c>
      <c r="K341">
        <v>40863</v>
      </c>
      <c r="L341">
        <v>15</v>
      </c>
      <c r="M341">
        <v>3</v>
      </c>
      <c r="N341">
        <v>2</v>
      </c>
    </row>
    <row r="342" spans="1:14">
      <c r="A342" t="s">
        <v>191</v>
      </c>
      <c r="B342" t="s">
        <v>231</v>
      </c>
      <c r="C342">
        <v>654175.62</v>
      </c>
      <c r="D342">
        <v>1501198.81</v>
      </c>
      <c r="E342">
        <v>1</v>
      </c>
      <c r="F342">
        <v>1.08</v>
      </c>
      <c r="G342">
        <v>6</v>
      </c>
      <c r="H342">
        <v>-2.6666666666666687</v>
      </c>
      <c r="I342">
        <v>0</v>
      </c>
      <c r="J342">
        <v>40860</v>
      </c>
      <c r="K342">
        <v>40863</v>
      </c>
      <c r="L342">
        <v>15</v>
      </c>
      <c r="M342">
        <v>3</v>
      </c>
      <c r="N342">
        <v>1</v>
      </c>
    </row>
    <row r="343" spans="1:14">
      <c r="A343" t="s">
        <v>192</v>
      </c>
      <c r="B343" t="s">
        <v>238</v>
      </c>
      <c r="C343">
        <v>650434.1</v>
      </c>
      <c r="D343">
        <v>1504752.75</v>
      </c>
      <c r="E343">
        <v>0.68</v>
      </c>
      <c r="F343">
        <v>0.72</v>
      </c>
      <c r="G343">
        <v>3</v>
      </c>
      <c r="H343">
        <v>-1.3333333333333308</v>
      </c>
      <c r="I343">
        <v>0</v>
      </c>
      <c r="J343">
        <v>40860</v>
      </c>
      <c r="K343">
        <v>40863</v>
      </c>
      <c r="L343">
        <v>15</v>
      </c>
      <c r="M343">
        <v>3</v>
      </c>
      <c r="N343">
        <v>1</v>
      </c>
    </row>
    <row r="344" spans="1:14">
      <c r="A344" t="s">
        <v>246</v>
      </c>
      <c r="B344" t="s">
        <v>247</v>
      </c>
      <c r="C344">
        <v>658423.97</v>
      </c>
      <c r="D344">
        <v>1519726.78</v>
      </c>
      <c r="E344">
        <v>1.47</v>
      </c>
      <c r="F344">
        <v>1.59</v>
      </c>
      <c r="G344">
        <v>6</v>
      </c>
      <c r="H344">
        <v>-4.0000000000000036</v>
      </c>
      <c r="I344">
        <v>0</v>
      </c>
      <c r="J344">
        <v>40860</v>
      </c>
      <c r="K344">
        <v>40863</v>
      </c>
      <c r="L344">
        <v>15</v>
      </c>
      <c r="M344">
        <v>3</v>
      </c>
      <c r="N344">
        <v>1</v>
      </c>
    </row>
    <row r="345" spans="1:14">
      <c r="A345" t="s">
        <v>176</v>
      </c>
      <c r="B345" t="s">
        <v>212</v>
      </c>
      <c r="C345">
        <v>687636.15</v>
      </c>
      <c r="D345">
        <v>1533223.8</v>
      </c>
      <c r="E345">
        <v>1.79</v>
      </c>
      <c r="F345">
        <v>1.88</v>
      </c>
      <c r="G345">
        <v>4</v>
      </c>
      <c r="H345">
        <v>-2.2499999999999964</v>
      </c>
      <c r="I345">
        <v>0</v>
      </c>
      <c r="J345">
        <v>40863</v>
      </c>
      <c r="K345">
        <v>40867</v>
      </c>
      <c r="L345">
        <v>16</v>
      </c>
      <c r="M345">
        <v>4</v>
      </c>
      <c r="N345">
        <v>2</v>
      </c>
    </row>
    <row r="346" spans="1:14">
      <c r="A346" t="s">
        <v>252</v>
      </c>
      <c r="B346" t="s">
        <v>163</v>
      </c>
      <c r="C346">
        <v>672695.38</v>
      </c>
      <c r="D346">
        <v>1519614.21</v>
      </c>
      <c r="E346">
        <v>-0.09</v>
      </c>
      <c r="F346">
        <v>-0.08</v>
      </c>
      <c r="G346">
        <v>1</v>
      </c>
      <c r="H346">
        <v>-0.24999999999999989</v>
      </c>
      <c r="I346">
        <v>1</v>
      </c>
      <c r="J346">
        <v>40863</v>
      </c>
      <c r="K346">
        <v>40867</v>
      </c>
      <c r="L346">
        <v>16</v>
      </c>
      <c r="M346">
        <v>4</v>
      </c>
      <c r="N346">
        <v>1</v>
      </c>
    </row>
    <row r="347" spans="1:14">
      <c r="A347" t="s">
        <v>183</v>
      </c>
      <c r="B347" t="s">
        <v>174</v>
      </c>
      <c r="C347">
        <v>682471.21</v>
      </c>
      <c r="D347">
        <v>1517904.06</v>
      </c>
      <c r="E347">
        <v>0.4</v>
      </c>
      <c r="F347">
        <v>0.45</v>
      </c>
      <c r="G347">
        <v>1</v>
      </c>
      <c r="H347">
        <v>-1.2499999999999998</v>
      </c>
      <c r="I347">
        <v>0</v>
      </c>
      <c r="J347">
        <v>40863</v>
      </c>
      <c r="K347">
        <v>40867</v>
      </c>
      <c r="L347">
        <v>16</v>
      </c>
      <c r="M347">
        <v>4</v>
      </c>
      <c r="N347">
        <v>2</v>
      </c>
    </row>
    <row r="348" spans="1:14">
      <c r="A348" t="s">
        <v>261</v>
      </c>
      <c r="B348" t="s">
        <v>164</v>
      </c>
      <c r="C348">
        <v>678077.45</v>
      </c>
      <c r="D348">
        <v>1516719.23</v>
      </c>
      <c r="E348">
        <v>0.23</v>
      </c>
      <c r="F348">
        <v>0.27</v>
      </c>
      <c r="G348">
        <v>1</v>
      </c>
      <c r="H348">
        <v>-1.0000000000000002</v>
      </c>
      <c r="I348">
        <v>1</v>
      </c>
      <c r="J348">
        <v>40863</v>
      </c>
      <c r="K348">
        <v>40867</v>
      </c>
      <c r="L348">
        <v>16</v>
      </c>
      <c r="M348">
        <v>4</v>
      </c>
      <c r="N348">
        <v>2</v>
      </c>
    </row>
    <row r="349" spans="1:14">
      <c r="A349" t="s">
        <v>282</v>
      </c>
      <c r="B349" t="s">
        <v>165</v>
      </c>
      <c r="C349">
        <v>672842.67</v>
      </c>
      <c r="D349">
        <v>1516297.8</v>
      </c>
      <c r="E349">
        <v>-0.24</v>
      </c>
      <c r="F349">
        <v>-0.32</v>
      </c>
      <c r="G349">
        <v>1</v>
      </c>
      <c r="H349">
        <v>2.0000000000000004</v>
      </c>
      <c r="I349">
        <v>2</v>
      </c>
      <c r="J349">
        <v>40863</v>
      </c>
      <c r="K349">
        <v>40867</v>
      </c>
      <c r="L349">
        <v>16</v>
      </c>
      <c r="M349">
        <v>4</v>
      </c>
      <c r="N349">
        <v>2</v>
      </c>
    </row>
    <row r="350" spans="1:14">
      <c r="A350" t="s">
        <v>287</v>
      </c>
      <c r="B350" t="s">
        <v>168</v>
      </c>
      <c r="C350">
        <v>691300.7</v>
      </c>
      <c r="D350">
        <v>1526366.94</v>
      </c>
      <c r="E350">
        <v>1.28</v>
      </c>
      <c r="F350">
        <v>1.3800000000000001</v>
      </c>
      <c r="G350">
        <v>2</v>
      </c>
      <c r="H350">
        <v>-2.5000000000000022</v>
      </c>
      <c r="I350">
        <v>0</v>
      </c>
      <c r="J350">
        <v>40863</v>
      </c>
      <c r="K350">
        <v>40867</v>
      </c>
      <c r="L350">
        <v>16</v>
      </c>
      <c r="M350">
        <v>4</v>
      </c>
      <c r="N350">
        <v>2</v>
      </c>
    </row>
    <row r="351" spans="1:14">
      <c r="A351" t="s">
        <v>347</v>
      </c>
      <c r="B351" t="s">
        <v>361</v>
      </c>
      <c r="C351">
        <v>672225.21</v>
      </c>
      <c r="D351">
        <v>1509648.39</v>
      </c>
      <c r="E351">
        <v>-0.96</v>
      </c>
      <c r="F351">
        <v>-1.02</v>
      </c>
      <c r="G351">
        <v>1</v>
      </c>
      <c r="H351">
        <v>1.5000000000000013</v>
      </c>
      <c r="I351">
        <v>2</v>
      </c>
      <c r="J351">
        <v>40863</v>
      </c>
      <c r="K351">
        <v>40867</v>
      </c>
      <c r="L351">
        <v>16</v>
      </c>
      <c r="M351">
        <v>4</v>
      </c>
      <c r="N351">
        <v>1</v>
      </c>
    </row>
    <row r="352" spans="1:14">
      <c r="A352" t="s">
        <v>348</v>
      </c>
      <c r="B352" t="s">
        <v>255</v>
      </c>
      <c r="C352">
        <v>671631.59</v>
      </c>
      <c r="D352">
        <v>1512362.07</v>
      </c>
      <c r="E352">
        <v>-0.35</v>
      </c>
      <c r="F352">
        <v>-0.42</v>
      </c>
      <c r="G352">
        <v>1</v>
      </c>
      <c r="H352">
        <v>1.7500000000000002</v>
      </c>
      <c r="I352">
        <v>2</v>
      </c>
      <c r="J352">
        <v>40863</v>
      </c>
      <c r="K352">
        <v>40867</v>
      </c>
      <c r="L352">
        <v>16</v>
      </c>
      <c r="M352">
        <v>4</v>
      </c>
      <c r="N352">
        <v>2</v>
      </c>
    </row>
    <row r="353" spans="1:14">
      <c r="A353" t="s">
        <v>351</v>
      </c>
      <c r="B353" t="s">
        <v>169</v>
      </c>
      <c r="C353">
        <v>698225.4</v>
      </c>
      <c r="D353">
        <v>1516340.66</v>
      </c>
      <c r="E353">
        <v>0.53</v>
      </c>
      <c r="F353">
        <v>0.66</v>
      </c>
      <c r="G353">
        <v>1</v>
      </c>
      <c r="H353">
        <v>-3.25</v>
      </c>
      <c r="I353">
        <v>0</v>
      </c>
      <c r="J353">
        <v>40863</v>
      </c>
      <c r="K353">
        <v>40867</v>
      </c>
      <c r="L353">
        <v>16</v>
      </c>
      <c r="M353">
        <v>4</v>
      </c>
      <c r="N353">
        <v>2</v>
      </c>
    </row>
    <row r="354" spans="1:14">
      <c r="A354" t="s">
        <v>364</v>
      </c>
      <c r="B354" t="s">
        <v>367</v>
      </c>
      <c r="C354">
        <v>679899.14</v>
      </c>
      <c r="D354">
        <v>1512404.09</v>
      </c>
      <c r="E354">
        <v>0.19</v>
      </c>
      <c r="F354">
        <v>0.2</v>
      </c>
      <c r="G354">
        <v>1</v>
      </c>
      <c r="H354">
        <v>-0.25000000000000022</v>
      </c>
      <c r="I354">
        <v>1</v>
      </c>
      <c r="J354">
        <v>40863</v>
      </c>
      <c r="K354">
        <v>40867</v>
      </c>
      <c r="L354">
        <v>16</v>
      </c>
      <c r="M354">
        <v>4</v>
      </c>
      <c r="N354">
        <v>2</v>
      </c>
    </row>
    <row r="355" spans="1:14">
      <c r="A355" t="s">
        <v>386</v>
      </c>
      <c r="B355" t="s">
        <v>252</v>
      </c>
      <c r="C355">
        <v>693835.41</v>
      </c>
      <c r="D355">
        <v>1518189.15</v>
      </c>
      <c r="E355">
        <v>0.64</v>
      </c>
      <c r="F355">
        <v>0.71</v>
      </c>
      <c r="G355">
        <v>1</v>
      </c>
      <c r="H355">
        <v>-1.7499999999999987</v>
      </c>
      <c r="I355">
        <v>0</v>
      </c>
      <c r="J355">
        <v>40863</v>
      </c>
      <c r="K355">
        <v>40867</v>
      </c>
      <c r="L355">
        <v>16</v>
      </c>
      <c r="M355">
        <v>4</v>
      </c>
      <c r="N355">
        <v>3</v>
      </c>
    </row>
    <row r="356" spans="1:14">
      <c r="A356" t="s">
        <v>174</v>
      </c>
      <c r="B356" t="s">
        <v>213</v>
      </c>
      <c r="C356">
        <v>684210.94</v>
      </c>
      <c r="D356">
        <v>1525903.94</v>
      </c>
      <c r="E356">
        <v>0.9</v>
      </c>
      <c r="F356">
        <v>1</v>
      </c>
      <c r="G356">
        <v>5</v>
      </c>
      <c r="H356">
        <v>-2.4999999999999996</v>
      </c>
      <c r="I356">
        <v>0</v>
      </c>
      <c r="J356">
        <v>40863</v>
      </c>
      <c r="K356">
        <v>40867</v>
      </c>
      <c r="L356">
        <v>16</v>
      </c>
      <c r="M356">
        <v>4</v>
      </c>
      <c r="N356">
        <v>1</v>
      </c>
    </row>
    <row r="357" spans="1:14">
      <c r="A357" t="s">
        <v>388</v>
      </c>
      <c r="B357" t="s">
        <v>389</v>
      </c>
      <c r="C357">
        <v>698683.41</v>
      </c>
      <c r="D357">
        <v>1526216.17</v>
      </c>
      <c r="E357">
        <v>1.1599999999999999</v>
      </c>
      <c r="F357">
        <v>1.23</v>
      </c>
      <c r="G357">
        <v>1</v>
      </c>
      <c r="H357">
        <v>-1.7500000000000016</v>
      </c>
      <c r="I357">
        <v>0</v>
      </c>
      <c r="J357">
        <v>40863</v>
      </c>
      <c r="K357">
        <v>40867</v>
      </c>
      <c r="L357">
        <v>16</v>
      </c>
      <c r="M357">
        <v>4</v>
      </c>
      <c r="N357">
        <v>4</v>
      </c>
    </row>
    <row r="358" spans="1:14">
      <c r="A358" t="s">
        <v>178</v>
      </c>
      <c r="B358" t="s">
        <v>214</v>
      </c>
      <c r="C358">
        <v>689424.91</v>
      </c>
      <c r="D358">
        <v>1528913.37</v>
      </c>
      <c r="E358">
        <v>1.46</v>
      </c>
      <c r="F358">
        <v>1.56</v>
      </c>
      <c r="G358">
        <v>2</v>
      </c>
      <c r="H358">
        <v>-2.5000000000000022</v>
      </c>
      <c r="I358">
        <v>0</v>
      </c>
      <c r="J358">
        <v>40863</v>
      </c>
      <c r="K358">
        <v>40867</v>
      </c>
      <c r="L358">
        <v>16</v>
      </c>
      <c r="M358">
        <v>4</v>
      </c>
      <c r="N358">
        <v>2</v>
      </c>
    </row>
    <row r="359" spans="1:14">
      <c r="A359" t="s">
        <v>180</v>
      </c>
      <c r="B359" t="s">
        <v>215</v>
      </c>
      <c r="C359">
        <v>701405.22</v>
      </c>
      <c r="D359">
        <v>1533302.92</v>
      </c>
      <c r="E359">
        <v>1.71</v>
      </c>
      <c r="F359">
        <v>1.79</v>
      </c>
      <c r="G359">
        <v>4</v>
      </c>
      <c r="H359">
        <v>-2.0000000000000018</v>
      </c>
      <c r="I359">
        <v>0</v>
      </c>
      <c r="J359">
        <v>40863</v>
      </c>
      <c r="K359">
        <v>40867</v>
      </c>
      <c r="L359">
        <v>16</v>
      </c>
      <c r="M359">
        <v>4</v>
      </c>
      <c r="N359">
        <v>2</v>
      </c>
    </row>
    <row r="360" spans="1:14">
      <c r="A360" t="s">
        <v>197</v>
      </c>
      <c r="B360" t="s">
        <v>216</v>
      </c>
      <c r="C360">
        <v>701545.95</v>
      </c>
      <c r="D360">
        <v>1534750.77</v>
      </c>
      <c r="E360">
        <v>1.46</v>
      </c>
      <c r="F360">
        <v>1.55</v>
      </c>
      <c r="G360">
        <v>2</v>
      </c>
      <c r="H360">
        <v>-2.2500000000000018</v>
      </c>
      <c r="I360">
        <v>0</v>
      </c>
      <c r="J360">
        <v>40863</v>
      </c>
      <c r="K360">
        <v>40867</v>
      </c>
      <c r="L360">
        <v>16</v>
      </c>
      <c r="M360">
        <v>4</v>
      </c>
      <c r="N360">
        <v>2</v>
      </c>
    </row>
    <row r="361" spans="1:14">
      <c r="A361" t="s">
        <v>182</v>
      </c>
      <c r="B361" t="s">
        <v>217</v>
      </c>
      <c r="C361">
        <v>689389.69</v>
      </c>
      <c r="D361">
        <v>1517970.64</v>
      </c>
      <c r="E361">
        <v>0.63</v>
      </c>
      <c r="F361">
        <v>0.69</v>
      </c>
      <c r="G361">
        <v>1</v>
      </c>
      <c r="H361">
        <v>-1.4999999999999987</v>
      </c>
      <c r="I361">
        <v>0</v>
      </c>
      <c r="J361">
        <v>40863</v>
      </c>
      <c r="K361">
        <v>40867</v>
      </c>
      <c r="L361">
        <v>16</v>
      </c>
      <c r="M361">
        <v>4</v>
      </c>
      <c r="N361">
        <v>2</v>
      </c>
    </row>
    <row r="362" spans="1:14">
      <c r="A362" t="s">
        <v>280</v>
      </c>
      <c r="B362" t="s">
        <v>224</v>
      </c>
      <c r="C362">
        <v>677602.26</v>
      </c>
      <c r="D362">
        <v>1510896.73</v>
      </c>
      <c r="E362">
        <v>-1.28</v>
      </c>
      <c r="F362">
        <v>-1.28</v>
      </c>
      <c r="G362">
        <v>1</v>
      </c>
      <c r="H362">
        <v>0</v>
      </c>
      <c r="I362">
        <v>1</v>
      </c>
      <c r="J362">
        <v>40863</v>
      </c>
      <c r="K362">
        <v>40867</v>
      </c>
      <c r="L362">
        <v>16</v>
      </c>
      <c r="M362">
        <v>4</v>
      </c>
      <c r="N362">
        <v>2</v>
      </c>
    </row>
    <row r="363" spans="1:14">
      <c r="A363" t="s">
        <v>196</v>
      </c>
      <c r="B363" t="s">
        <v>225</v>
      </c>
      <c r="C363">
        <v>710349.09</v>
      </c>
      <c r="D363">
        <v>1527944.08</v>
      </c>
      <c r="E363">
        <v>1.3</v>
      </c>
      <c r="F363">
        <v>1.38</v>
      </c>
      <c r="G363">
        <v>2</v>
      </c>
      <c r="H363">
        <v>-1.9999999999999962</v>
      </c>
      <c r="I363">
        <v>0</v>
      </c>
      <c r="J363">
        <v>40863</v>
      </c>
      <c r="K363">
        <v>40867</v>
      </c>
      <c r="L363">
        <v>16</v>
      </c>
      <c r="M363">
        <v>4</v>
      </c>
      <c r="N363">
        <v>2</v>
      </c>
    </row>
    <row r="364" spans="1:14">
      <c r="A364" t="s">
        <v>251</v>
      </c>
      <c r="B364" t="s">
        <v>254</v>
      </c>
      <c r="C364">
        <v>680365.4</v>
      </c>
      <c r="D364">
        <v>1530572.79</v>
      </c>
      <c r="E364">
        <v>1.57</v>
      </c>
      <c r="F364">
        <v>1.61</v>
      </c>
      <c r="G364">
        <v>3</v>
      </c>
      <c r="H364">
        <v>-1.0000000000000009</v>
      </c>
      <c r="I364">
        <v>1</v>
      </c>
      <c r="J364">
        <v>40863</v>
      </c>
      <c r="K364">
        <v>40867</v>
      </c>
      <c r="L364">
        <v>16</v>
      </c>
      <c r="M364">
        <v>4</v>
      </c>
      <c r="N364">
        <v>2</v>
      </c>
    </row>
    <row r="365" spans="1:14">
      <c r="A365" t="s">
        <v>170</v>
      </c>
      <c r="B365" t="s">
        <v>218</v>
      </c>
      <c r="C365">
        <v>672126.01</v>
      </c>
      <c r="D365">
        <v>1532403.78</v>
      </c>
      <c r="E365">
        <v>1.31</v>
      </c>
      <c r="F365">
        <v>1.43</v>
      </c>
      <c r="G365">
        <v>2</v>
      </c>
      <c r="H365">
        <v>-2.9999999999999973</v>
      </c>
      <c r="I365">
        <v>0</v>
      </c>
      <c r="J365">
        <v>40863</v>
      </c>
      <c r="K365">
        <v>40867</v>
      </c>
      <c r="L365">
        <v>16</v>
      </c>
      <c r="M365">
        <v>4</v>
      </c>
      <c r="N365">
        <v>2</v>
      </c>
    </row>
    <row r="366" spans="1:14">
      <c r="A366" t="s">
        <v>163</v>
      </c>
      <c r="B366" t="s">
        <v>219</v>
      </c>
      <c r="C366">
        <v>664664.92000000004</v>
      </c>
      <c r="D366">
        <v>1525827.63</v>
      </c>
      <c r="E366">
        <v>-0.75</v>
      </c>
      <c r="F366">
        <v>-0.7</v>
      </c>
      <c r="G366">
        <v>1</v>
      </c>
      <c r="H366">
        <v>-1.2500000000000011</v>
      </c>
      <c r="I366">
        <v>0</v>
      </c>
      <c r="J366">
        <v>40863</v>
      </c>
      <c r="K366">
        <v>40867</v>
      </c>
      <c r="L366">
        <v>16</v>
      </c>
      <c r="M366">
        <v>4</v>
      </c>
      <c r="N366">
        <v>2</v>
      </c>
    </row>
    <row r="367" spans="1:14">
      <c r="A367" t="s">
        <v>164</v>
      </c>
      <c r="B367" t="s">
        <v>220</v>
      </c>
      <c r="C367">
        <v>672288.21</v>
      </c>
      <c r="D367">
        <v>1525612.35</v>
      </c>
      <c r="E367">
        <v>0.48</v>
      </c>
      <c r="F367">
        <v>0.54</v>
      </c>
      <c r="G367">
        <v>2</v>
      </c>
      <c r="H367">
        <v>-1.5000000000000013</v>
      </c>
      <c r="I367">
        <v>0</v>
      </c>
      <c r="J367">
        <v>40863</v>
      </c>
      <c r="K367">
        <v>40867</v>
      </c>
      <c r="L367">
        <v>16</v>
      </c>
      <c r="M367">
        <v>4</v>
      </c>
      <c r="N367">
        <v>1</v>
      </c>
    </row>
    <row r="368" spans="1:14">
      <c r="A368" t="s">
        <v>165</v>
      </c>
      <c r="B368" t="s">
        <v>221</v>
      </c>
      <c r="C368">
        <v>662410.17000000004</v>
      </c>
      <c r="D368">
        <v>1522815.37</v>
      </c>
      <c r="E368">
        <v>-1.5</v>
      </c>
      <c r="F368">
        <v>-1.1299999999999999</v>
      </c>
      <c r="G368">
        <v>1</v>
      </c>
      <c r="H368">
        <v>-9.2500000000000036</v>
      </c>
      <c r="I368">
        <v>-1</v>
      </c>
      <c r="J368">
        <v>40863</v>
      </c>
      <c r="K368">
        <v>40867</v>
      </c>
      <c r="L368">
        <v>16</v>
      </c>
      <c r="M368">
        <v>4</v>
      </c>
      <c r="N368">
        <v>2</v>
      </c>
    </row>
    <row r="369" spans="1:14">
      <c r="A369" t="s">
        <v>168</v>
      </c>
      <c r="B369" t="s">
        <v>222</v>
      </c>
      <c r="C369">
        <v>674800.27</v>
      </c>
      <c r="D369">
        <v>1522996.68</v>
      </c>
      <c r="E369">
        <v>-0.46</v>
      </c>
      <c r="F369">
        <v>-0.96</v>
      </c>
      <c r="G369">
        <v>1</v>
      </c>
      <c r="H369">
        <v>12.499999999999998</v>
      </c>
      <c r="I369">
        <v>3</v>
      </c>
      <c r="J369">
        <v>40863</v>
      </c>
      <c r="K369">
        <v>40867</v>
      </c>
      <c r="L369">
        <v>16</v>
      </c>
      <c r="M369">
        <v>4</v>
      </c>
      <c r="N369">
        <v>2</v>
      </c>
    </row>
    <row r="370" spans="1:14">
      <c r="A370" t="s">
        <v>169</v>
      </c>
      <c r="B370" t="s">
        <v>223</v>
      </c>
      <c r="C370">
        <v>677946.73</v>
      </c>
      <c r="D370">
        <v>1522282.46</v>
      </c>
      <c r="E370">
        <v>0.36</v>
      </c>
      <c r="F370">
        <v>0.41</v>
      </c>
      <c r="G370">
        <v>1</v>
      </c>
      <c r="H370">
        <v>-1.2499999999999998</v>
      </c>
      <c r="I370">
        <v>0</v>
      </c>
      <c r="J370">
        <v>40863</v>
      </c>
      <c r="K370">
        <v>40867</v>
      </c>
      <c r="L370">
        <v>16</v>
      </c>
      <c r="M370">
        <v>4</v>
      </c>
      <c r="N370">
        <v>2</v>
      </c>
    </row>
    <row r="371" spans="1:14">
      <c r="A371" t="s">
        <v>255</v>
      </c>
      <c r="B371" t="s">
        <v>256</v>
      </c>
      <c r="C371">
        <v>666453.48</v>
      </c>
      <c r="D371">
        <v>1522470.33</v>
      </c>
      <c r="E371">
        <v>0.25</v>
      </c>
      <c r="F371">
        <v>0.4</v>
      </c>
      <c r="G371">
        <v>1</v>
      </c>
      <c r="H371">
        <v>-3.7500000000000004</v>
      </c>
      <c r="I371">
        <v>0</v>
      </c>
      <c r="J371">
        <v>40863</v>
      </c>
      <c r="K371">
        <v>40867</v>
      </c>
      <c r="L371">
        <v>16</v>
      </c>
      <c r="M371">
        <v>4</v>
      </c>
      <c r="N371">
        <v>2</v>
      </c>
    </row>
    <row r="372" spans="1:14">
      <c r="A372" t="s">
        <v>289</v>
      </c>
      <c r="B372" t="s">
        <v>308</v>
      </c>
      <c r="C372">
        <v>677309.03</v>
      </c>
      <c r="D372">
        <v>1539830.33</v>
      </c>
      <c r="E372">
        <v>3.2399999999999998</v>
      </c>
      <c r="F372">
        <v>3.32</v>
      </c>
      <c r="G372">
        <v>6</v>
      </c>
      <c r="H372">
        <v>-2.0000000000000018</v>
      </c>
      <c r="I372">
        <v>0</v>
      </c>
      <c r="J372">
        <v>40863</v>
      </c>
      <c r="K372">
        <v>40867</v>
      </c>
      <c r="L372">
        <v>16</v>
      </c>
      <c r="M372">
        <v>4</v>
      </c>
      <c r="N372">
        <v>2</v>
      </c>
    </row>
    <row r="373" spans="1:14">
      <c r="A373" t="s">
        <v>290</v>
      </c>
      <c r="B373" t="s">
        <v>309</v>
      </c>
      <c r="C373">
        <v>683439.45</v>
      </c>
      <c r="D373">
        <v>1539868.39</v>
      </c>
      <c r="E373">
        <v>3.2399999999999998</v>
      </c>
      <c r="F373">
        <v>3.32</v>
      </c>
      <c r="G373">
        <v>6</v>
      </c>
      <c r="H373">
        <v>-2.0000000000000018</v>
      </c>
      <c r="I373">
        <v>0</v>
      </c>
      <c r="J373">
        <v>40863</v>
      </c>
      <c r="K373">
        <v>40867</v>
      </c>
      <c r="L373">
        <v>16</v>
      </c>
      <c r="M373">
        <v>4</v>
      </c>
      <c r="N373">
        <v>2</v>
      </c>
    </row>
    <row r="374" spans="1:14">
      <c r="A374" t="s">
        <v>259</v>
      </c>
      <c r="B374" t="s">
        <v>258</v>
      </c>
      <c r="C374">
        <v>658290.71</v>
      </c>
      <c r="D374">
        <v>1514826.56</v>
      </c>
      <c r="E374">
        <v>0.49</v>
      </c>
      <c r="F374">
        <v>0.74</v>
      </c>
      <c r="G374">
        <v>2</v>
      </c>
      <c r="H374">
        <v>-6.25</v>
      </c>
      <c r="I374">
        <v>-1</v>
      </c>
      <c r="J374">
        <v>40863</v>
      </c>
      <c r="K374">
        <v>40867</v>
      </c>
      <c r="L374">
        <v>16</v>
      </c>
      <c r="M374">
        <v>4</v>
      </c>
      <c r="N374">
        <v>1</v>
      </c>
    </row>
    <row r="375" spans="1:14">
      <c r="A375" t="s">
        <v>368</v>
      </c>
      <c r="B375" t="s">
        <v>265</v>
      </c>
      <c r="C375">
        <v>656325.47</v>
      </c>
      <c r="D375">
        <v>1511584.18</v>
      </c>
      <c r="E375">
        <v>0.54</v>
      </c>
      <c r="F375">
        <v>0.79</v>
      </c>
      <c r="G375">
        <v>1</v>
      </c>
      <c r="H375">
        <v>-6.25</v>
      </c>
      <c r="I375">
        <v>-1</v>
      </c>
      <c r="J375">
        <v>40863</v>
      </c>
      <c r="K375">
        <v>40867</v>
      </c>
      <c r="L375">
        <v>16</v>
      </c>
      <c r="M375">
        <v>4</v>
      </c>
      <c r="N375">
        <v>2</v>
      </c>
    </row>
    <row r="376" spans="1:14">
      <c r="A376" t="s">
        <v>258</v>
      </c>
      <c r="B376" t="s">
        <v>189</v>
      </c>
      <c r="C376">
        <v>658182.55000000005</v>
      </c>
      <c r="D376">
        <v>1523587.6</v>
      </c>
      <c r="E376">
        <v>0.55000000000000004</v>
      </c>
      <c r="F376">
        <v>0.78</v>
      </c>
      <c r="G376">
        <v>1</v>
      </c>
      <c r="H376">
        <v>-5.75</v>
      </c>
      <c r="I376">
        <v>-1</v>
      </c>
      <c r="J376">
        <v>40863</v>
      </c>
      <c r="K376">
        <v>40867</v>
      </c>
      <c r="L376">
        <v>16</v>
      </c>
      <c r="M376">
        <v>4</v>
      </c>
      <c r="N376">
        <v>2</v>
      </c>
    </row>
    <row r="377" spans="1:14">
      <c r="A377" t="s">
        <v>278</v>
      </c>
      <c r="B377" t="s">
        <v>259</v>
      </c>
      <c r="C377">
        <v>653116.93000000005</v>
      </c>
      <c r="D377">
        <v>1525716.98</v>
      </c>
      <c r="E377">
        <v>1.08</v>
      </c>
      <c r="F377">
        <v>1.24</v>
      </c>
      <c r="G377">
        <v>6</v>
      </c>
      <c r="H377">
        <v>-3.9999999999999982</v>
      </c>
      <c r="I377">
        <v>0</v>
      </c>
      <c r="J377">
        <v>40863</v>
      </c>
      <c r="K377">
        <v>40867</v>
      </c>
      <c r="L377">
        <v>16</v>
      </c>
      <c r="M377">
        <v>4</v>
      </c>
      <c r="N377">
        <v>1</v>
      </c>
    </row>
    <row r="378" spans="1:14">
      <c r="A378" t="s">
        <v>293</v>
      </c>
      <c r="B378" t="s">
        <v>401</v>
      </c>
      <c r="C378">
        <v>652851.73</v>
      </c>
      <c r="D378">
        <v>1529549.37</v>
      </c>
      <c r="E378">
        <v>2.0499999999999998</v>
      </c>
      <c r="F378">
        <v>2.0699999999999998</v>
      </c>
      <c r="G378">
        <v>6</v>
      </c>
      <c r="H378">
        <v>-0.50000000000000044</v>
      </c>
      <c r="I378">
        <v>1</v>
      </c>
      <c r="J378">
        <v>40863</v>
      </c>
      <c r="K378">
        <v>40867</v>
      </c>
      <c r="L378">
        <v>16</v>
      </c>
      <c r="M378">
        <v>4</v>
      </c>
      <c r="N378">
        <v>1</v>
      </c>
    </row>
    <row r="379" spans="1:14">
      <c r="A379" t="s">
        <v>293</v>
      </c>
      <c r="B379" t="s">
        <v>409</v>
      </c>
      <c r="C379">
        <v>661921.71</v>
      </c>
      <c r="D379">
        <v>1515985.15</v>
      </c>
      <c r="E379">
        <v>2.23</v>
      </c>
      <c r="F379">
        <v>2.23</v>
      </c>
      <c r="G379">
        <v>6</v>
      </c>
      <c r="H379">
        <v>0</v>
      </c>
      <c r="I379">
        <v>1</v>
      </c>
      <c r="J379">
        <v>40863</v>
      </c>
      <c r="K379">
        <v>40867</v>
      </c>
      <c r="L379">
        <v>16</v>
      </c>
      <c r="M379">
        <v>4</v>
      </c>
      <c r="N379">
        <v>1</v>
      </c>
    </row>
    <row r="380" spans="1:14">
      <c r="A380" t="s">
        <v>295</v>
      </c>
      <c r="B380" t="s">
        <v>298</v>
      </c>
      <c r="C380">
        <v>664465.79</v>
      </c>
      <c r="D380">
        <v>1512192.47</v>
      </c>
      <c r="E380">
        <v>0.28000000000000003</v>
      </c>
      <c r="F380">
        <v>0.04</v>
      </c>
      <c r="G380">
        <v>2</v>
      </c>
      <c r="H380">
        <v>6.0000000000000009</v>
      </c>
      <c r="I380">
        <v>3</v>
      </c>
      <c r="J380">
        <v>40863</v>
      </c>
      <c r="K380">
        <v>40867</v>
      </c>
      <c r="L380">
        <v>16</v>
      </c>
      <c r="M380">
        <v>4</v>
      </c>
      <c r="N380">
        <v>1</v>
      </c>
    </row>
    <row r="381" spans="1:14">
      <c r="A381" t="s">
        <v>297</v>
      </c>
      <c r="B381" t="s">
        <v>263</v>
      </c>
      <c r="C381">
        <v>662091.31999999995</v>
      </c>
      <c r="D381">
        <v>1508037.15</v>
      </c>
      <c r="E381">
        <v>0.33</v>
      </c>
      <c r="F381">
        <v>0.36</v>
      </c>
      <c r="G381">
        <v>2</v>
      </c>
      <c r="H381">
        <v>-0.74999999999999933</v>
      </c>
      <c r="I381">
        <v>1</v>
      </c>
      <c r="J381">
        <v>40863</v>
      </c>
      <c r="K381">
        <v>40867</v>
      </c>
      <c r="L381">
        <v>16</v>
      </c>
      <c r="M381">
        <v>4</v>
      </c>
      <c r="N381">
        <v>1</v>
      </c>
    </row>
    <row r="382" spans="1:14">
      <c r="A382" t="s">
        <v>298</v>
      </c>
      <c r="B382" t="s">
        <v>192</v>
      </c>
      <c r="C382">
        <v>661235.26</v>
      </c>
      <c r="D382">
        <v>1519672.28</v>
      </c>
      <c r="E382">
        <v>0.5</v>
      </c>
      <c r="F382">
        <v>0.53</v>
      </c>
      <c r="G382">
        <v>3</v>
      </c>
      <c r="H382">
        <v>-0.75000000000000067</v>
      </c>
      <c r="I382">
        <v>1</v>
      </c>
      <c r="J382">
        <v>40863</v>
      </c>
      <c r="K382">
        <v>40867</v>
      </c>
      <c r="L382">
        <v>16</v>
      </c>
      <c r="M382">
        <v>4</v>
      </c>
      <c r="N382">
        <v>1</v>
      </c>
    </row>
    <row r="383" spans="1:14">
      <c r="A383" t="s">
        <v>263</v>
      </c>
      <c r="B383" t="s">
        <v>191</v>
      </c>
      <c r="C383">
        <v>652150.77</v>
      </c>
      <c r="D383">
        <v>1504929.29</v>
      </c>
      <c r="E383">
        <v>0.8</v>
      </c>
      <c r="F383">
        <v>0.82</v>
      </c>
      <c r="G383">
        <v>4</v>
      </c>
      <c r="H383">
        <v>-0.49999999999999767</v>
      </c>
      <c r="I383">
        <v>1</v>
      </c>
      <c r="J383">
        <v>40863</v>
      </c>
      <c r="K383">
        <v>40867</v>
      </c>
      <c r="L383">
        <v>16</v>
      </c>
      <c r="M383">
        <v>4</v>
      </c>
      <c r="N383">
        <v>1</v>
      </c>
    </row>
    <row r="384" spans="1:14">
      <c r="A384" t="s">
        <v>186</v>
      </c>
      <c r="B384" t="s">
        <v>400</v>
      </c>
      <c r="C384">
        <v>643560.93999999994</v>
      </c>
      <c r="D384">
        <v>1525778.98</v>
      </c>
      <c r="E384">
        <v>2.02</v>
      </c>
      <c r="F384">
        <v>2.23</v>
      </c>
      <c r="G384">
        <v>6</v>
      </c>
      <c r="H384">
        <v>-5.2499999999999991</v>
      </c>
      <c r="I384">
        <v>-1</v>
      </c>
      <c r="J384">
        <v>40863</v>
      </c>
      <c r="K384">
        <v>40867</v>
      </c>
      <c r="L384">
        <v>16</v>
      </c>
      <c r="M384">
        <v>4</v>
      </c>
      <c r="N384">
        <v>1</v>
      </c>
    </row>
    <row r="385" spans="1:14">
      <c r="A385" t="s">
        <v>186</v>
      </c>
      <c r="B385" t="s">
        <v>402</v>
      </c>
      <c r="C385">
        <v>642351.31000000006</v>
      </c>
      <c r="D385">
        <v>1529391.47</v>
      </c>
      <c r="E385">
        <v>2.62</v>
      </c>
      <c r="F385">
        <v>2.74</v>
      </c>
      <c r="G385">
        <v>6</v>
      </c>
      <c r="H385">
        <v>-3.0000000000000027</v>
      </c>
      <c r="I385">
        <v>0</v>
      </c>
      <c r="J385">
        <v>40863</v>
      </c>
      <c r="K385">
        <v>40867</v>
      </c>
      <c r="L385">
        <v>16</v>
      </c>
      <c r="M385">
        <v>4</v>
      </c>
      <c r="N385">
        <v>1</v>
      </c>
    </row>
    <row r="386" spans="1:14">
      <c r="A386" t="s">
        <v>237</v>
      </c>
      <c r="B386" t="s">
        <v>226</v>
      </c>
      <c r="C386">
        <v>645833.16</v>
      </c>
      <c r="D386">
        <v>1520599.99</v>
      </c>
      <c r="E386">
        <v>1.5549999999999999</v>
      </c>
      <c r="F386">
        <v>1.7149999999999999</v>
      </c>
      <c r="G386">
        <v>6</v>
      </c>
      <c r="H386">
        <v>-3.9999999999999982</v>
      </c>
      <c r="I386">
        <v>0</v>
      </c>
      <c r="J386">
        <v>40863</v>
      </c>
      <c r="K386">
        <v>40867</v>
      </c>
      <c r="L386">
        <v>16</v>
      </c>
      <c r="M386">
        <v>4</v>
      </c>
      <c r="N386">
        <v>1</v>
      </c>
    </row>
    <row r="387" spans="1:14">
      <c r="A387" t="s">
        <v>188</v>
      </c>
      <c r="B387" t="s">
        <v>227</v>
      </c>
      <c r="C387">
        <v>653973.03</v>
      </c>
      <c r="D387">
        <v>1515642.52</v>
      </c>
      <c r="E387">
        <v>1.1399999999999999</v>
      </c>
      <c r="F387">
        <v>1.04</v>
      </c>
      <c r="G387">
        <v>1</v>
      </c>
      <c r="H387">
        <v>2.4999999999999964</v>
      </c>
      <c r="I387">
        <v>2</v>
      </c>
      <c r="J387">
        <v>40863</v>
      </c>
      <c r="K387">
        <v>40867</v>
      </c>
      <c r="L387">
        <v>16</v>
      </c>
      <c r="M387">
        <v>4</v>
      </c>
      <c r="N387">
        <v>2</v>
      </c>
    </row>
    <row r="388" spans="1:14">
      <c r="A388" t="s">
        <v>189</v>
      </c>
      <c r="B388" t="s">
        <v>228</v>
      </c>
      <c r="C388">
        <v>649159.31999999995</v>
      </c>
      <c r="D388">
        <v>1513890.33</v>
      </c>
      <c r="E388">
        <v>1.21</v>
      </c>
      <c r="F388">
        <v>1.25</v>
      </c>
      <c r="G388">
        <v>2</v>
      </c>
      <c r="H388">
        <v>-1.0000000000000009</v>
      </c>
      <c r="I388">
        <v>1</v>
      </c>
      <c r="J388">
        <v>40863</v>
      </c>
      <c r="K388">
        <v>40867</v>
      </c>
      <c r="L388">
        <v>16</v>
      </c>
      <c r="M388">
        <v>4</v>
      </c>
      <c r="N388">
        <v>2</v>
      </c>
    </row>
    <row r="389" spans="1:14">
      <c r="A389" t="s">
        <v>190</v>
      </c>
      <c r="B389" t="s">
        <v>229</v>
      </c>
      <c r="C389">
        <v>644256.9</v>
      </c>
      <c r="D389">
        <v>1512206.37</v>
      </c>
      <c r="E389">
        <v>1.41</v>
      </c>
      <c r="F389">
        <v>1.41</v>
      </c>
      <c r="G389">
        <v>6</v>
      </c>
      <c r="H389">
        <v>0</v>
      </c>
      <c r="I389">
        <v>1</v>
      </c>
      <c r="J389">
        <v>40863</v>
      </c>
      <c r="K389">
        <v>40867</v>
      </c>
      <c r="L389">
        <v>16</v>
      </c>
      <c r="M389">
        <v>4</v>
      </c>
      <c r="N389">
        <v>1</v>
      </c>
    </row>
    <row r="390" spans="1:14">
      <c r="A390" t="s">
        <v>187</v>
      </c>
      <c r="B390" t="s">
        <v>230</v>
      </c>
      <c r="C390">
        <v>653891.16</v>
      </c>
      <c r="D390">
        <v>1519501.64</v>
      </c>
      <c r="E390">
        <v>1.2</v>
      </c>
      <c r="F390">
        <v>1.2</v>
      </c>
      <c r="G390">
        <v>2</v>
      </c>
      <c r="H390">
        <v>0</v>
      </c>
      <c r="I390">
        <v>1</v>
      </c>
      <c r="J390">
        <v>40863</v>
      </c>
      <c r="K390">
        <v>40867</v>
      </c>
      <c r="L390">
        <v>16</v>
      </c>
      <c r="M390">
        <v>4</v>
      </c>
      <c r="N390">
        <v>2</v>
      </c>
    </row>
    <row r="391" spans="1:14">
      <c r="A391" t="s">
        <v>191</v>
      </c>
      <c r="B391" t="s">
        <v>231</v>
      </c>
      <c r="C391">
        <v>654175.62</v>
      </c>
      <c r="D391">
        <v>1501198.81</v>
      </c>
      <c r="E391">
        <v>0.93</v>
      </c>
      <c r="F391">
        <v>1</v>
      </c>
      <c r="G391">
        <v>5</v>
      </c>
      <c r="H391">
        <v>-1.7499999999999987</v>
      </c>
      <c r="I391">
        <v>0</v>
      </c>
      <c r="J391">
        <v>40863</v>
      </c>
      <c r="K391">
        <v>40867</v>
      </c>
      <c r="L391">
        <v>16</v>
      </c>
      <c r="M391">
        <v>4</v>
      </c>
      <c r="N391">
        <v>1</v>
      </c>
    </row>
    <row r="392" spans="1:14">
      <c r="A392" t="s">
        <v>192</v>
      </c>
      <c r="B392" t="s">
        <v>238</v>
      </c>
      <c r="C392">
        <v>650434.1</v>
      </c>
      <c r="D392">
        <v>1504752.75</v>
      </c>
      <c r="E392">
        <v>0.65</v>
      </c>
      <c r="F392">
        <v>0.68</v>
      </c>
      <c r="G392">
        <v>3</v>
      </c>
      <c r="H392">
        <v>-0.75000000000000067</v>
      </c>
      <c r="I392">
        <v>1</v>
      </c>
      <c r="J392">
        <v>40863</v>
      </c>
      <c r="K392">
        <v>40867</v>
      </c>
      <c r="L392">
        <v>16</v>
      </c>
      <c r="M392">
        <v>4</v>
      </c>
      <c r="N392">
        <v>1</v>
      </c>
    </row>
    <row r="393" spans="1:14">
      <c r="A393" t="s">
        <v>246</v>
      </c>
      <c r="B393" t="s">
        <v>247</v>
      </c>
      <c r="C393">
        <v>658423.97</v>
      </c>
      <c r="D393">
        <v>1519726.78</v>
      </c>
      <c r="E393">
        <v>1.27</v>
      </c>
      <c r="F393">
        <v>1.47</v>
      </c>
      <c r="G393">
        <v>6</v>
      </c>
      <c r="H393">
        <v>-4.9999999999999991</v>
      </c>
      <c r="I393">
        <v>0</v>
      </c>
      <c r="J393">
        <v>40863</v>
      </c>
      <c r="K393">
        <v>40867</v>
      </c>
      <c r="L393">
        <v>16</v>
      </c>
      <c r="M393">
        <v>4</v>
      </c>
      <c r="N39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41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41"/>
      <c r="B2" s="118" t="s">
        <v>102</v>
      </c>
      <c r="C2" s="119" t="s">
        <v>102</v>
      </c>
      <c r="D2" s="119" t="s">
        <v>102</v>
      </c>
      <c r="E2" s="119" t="s">
        <v>102</v>
      </c>
      <c r="F2" s="119" t="s">
        <v>102</v>
      </c>
      <c r="G2" s="119" t="s">
        <v>102</v>
      </c>
      <c r="H2" s="119" t="s">
        <v>102</v>
      </c>
      <c r="I2" s="119" t="s">
        <v>102</v>
      </c>
    </row>
    <row r="3" spans="1:9">
      <c r="A3" s="242"/>
      <c r="B3" s="60" t="s">
        <v>46</v>
      </c>
      <c r="C3" s="120" t="s">
        <v>46</v>
      </c>
      <c r="D3" s="120" t="s">
        <v>46</v>
      </c>
      <c r="E3" s="120" t="s">
        <v>46</v>
      </c>
      <c r="F3" s="120" t="s">
        <v>46</v>
      </c>
      <c r="G3" s="120" t="s">
        <v>46</v>
      </c>
      <c r="H3" s="120" t="s">
        <v>46</v>
      </c>
      <c r="I3" s="120" t="s">
        <v>46</v>
      </c>
    </row>
    <row r="4" spans="1:9">
      <c r="A4" s="121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1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1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1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1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1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1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1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1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1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1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1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1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1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1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1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1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1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1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1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1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1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1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1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1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1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1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1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1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1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1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1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1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1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1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1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1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1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1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1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1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1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1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1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1" t="s">
        <v>147</v>
      </c>
      <c r="B48" s="122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1" t="s">
        <v>148</v>
      </c>
      <c r="B49" s="122">
        <v>1454</v>
      </c>
      <c r="C49" s="123">
        <v>148</v>
      </c>
      <c r="D49" s="124">
        <v>180</v>
      </c>
      <c r="E49" s="125">
        <v>1565</v>
      </c>
      <c r="F49" s="125">
        <v>4632</v>
      </c>
      <c r="G49" s="124">
        <v>1365</v>
      </c>
      <c r="H49" s="125">
        <v>202</v>
      </c>
      <c r="I49" s="124">
        <v>3979</v>
      </c>
    </row>
    <row r="50" spans="1:9">
      <c r="A50" s="121" t="s">
        <v>149</v>
      </c>
      <c r="B50" s="122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1" t="s">
        <v>150</v>
      </c>
      <c r="B51" s="122"/>
      <c r="C51" s="62"/>
      <c r="D51" s="62"/>
      <c r="E51" s="61"/>
      <c r="F51" s="61"/>
      <c r="G51" s="62"/>
      <c r="H51" s="61"/>
      <c r="I51" s="62"/>
    </row>
    <row r="52" spans="1:9">
      <c r="A52" s="121" t="s">
        <v>151</v>
      </c>
      <c r="B52" s="122"/>
      <c r="C52" s="62"/>
      <c r="D52" s="62"/>
      <c r="E52" s="61"/>
      <c r="F52" s="61"/>
      <c r="G52" s="62"/>
      <c r="H52" s="61"/>
      <c r="I52" s="62"/>
    </row>
    <row r="53" spans="1:9">
      <c r="A53" s="126" t="s">
        <v>152</v>
      </c>
      <c r="B53" s="127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topLeftCell="A34" workbookViewId="0">
      <selection activeCell="B49" sqref="B49:B5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48" t="s">
        <v>47</v>
      </c>
      <c r="B1" s="250" t="s">
        <v>37</v>
      </c>
      <c r="C1" s="244" t="s">
        <v>154</v>
      </c>
      <c r="D1" s="245"/>
      <c r="E1" s="246" t="s">
        <v>92</v>
      </c>
      <c r="F1" s="247"/>
      <c r="G1" s="243" t="s">
        <v>95</v>
      </c>
      <c r="H1" s="243"/>
      <c r="I1" s="243"/>
      <c r="J1" s="243"/>
      <c r="K1" s="243"/>
      <c r="L1" s="243"/>
    </row>
    <row r="2" spans="1:12" ht="162.75">
      <c r="A2" s="249"/>
      <c r="B2" s="249"/>
      <c r="C2" s="130" t="s">
        <v>99</v>
      </c>
      <c r="D2" s="130" t="s">
        <v>155</v>
      </c>
      <c r="E2" s="102" t="s">
        <v>93</v>
      </c>
      <c r="F2" s="102" t="s">
        <v>94</v>
      </c>
      <c r="G2" s="103" t="s">
        <v>87</v>
      </c>
      <c r="H2" s="103" t="s">
        <v>86</v>
      </c>
      <c r="I2" s="102" t="s">
        <v>88</v>
      </c>
      <c r="J2" s="130" t="s">
        <v>156</v>
      </c>
      <c r="K2" s="130" t="s">
        <v>157</v>
      </c>
      <c r="L2" s="129" t="s">
        <v>153</v>
      </c>
    </row>
    <row r="3" spans="1:12" hidden="1">
      <c r="A3" s="101">
        <v>40820</v>
      </c>
      <c r="B3" s="96"/>
      <c r="C3" s="96"/>
      <c r="D3" s="96"/>
      <c r="E3" s="96">
        <v>5</v>
      </c>
      <c r="F3" s="96">
        <v>6</v>
      </c>
      <c r="G3" s="100"/>
      <c r="H3" s="100"/>
      <c r="I3" s="96"/>
      <c r="J3" s="96"/>
      <c r="K3" s="96"/>
      <c r="L3" s="113"/>
    </row>
    <row r="4" spans="1:12" hidden="1">
      <c r="A4" s="101">
        <v>40821</v>
      </c>
      <c r="B4" s="96"/>
      <c r="C4" s="96"/>
      <c r="D4" s="96"/>
      <c r="E4" s="96">
        <v>6</v>
      </c>
      <c r="F4" s="96">
        <v>6</v>
      </c>
      <c r="G4" s="100"/>
      <c r="H4" s="100"/>
      <c r="I4" s="96"/>
      <c r="J4" s="96"/>
      <c r="K4" s="96"/>
      <c r="L4" s="113"/>
    </row>
    <row r="5" spans="1:12" hidden="1">
      <c r="A5" s="101">
        <v>40822</v>
      </c>
      <c r="B5" s="96"/>
      <c r="C5" s="96"/>
      <c r="D5" s="96"/>
      <c r="E5" s="96">
        <v>14</v>
      </c>
      <c r="F5" s="96">
        <v>6</v>
      </c>
      <c r="G5" s="100"/>
      <c r="H5" s="100"/>
      <c r="I5" s="96"/>
      <c r="J5" s="96"/>
      <c r="K5" s="96"/>
      <c r="L5" s="113"/>
    </row>
    <row r="6" spans="1:12" hidden="1">
      <c r="A6" s="101">
        <v>40823</v>
      </c>
      <c r="B6" s="96"/>
      <c r="C6" s="96"/>
      <c r="D6" s="96"/>
      <c r="E6" s="96">
        <v>10</v>
      </c>
      <c r="F6" s="96">
        <v>6</v>
      </c>
      <c r="G6" s="100"/>
      <c r="H6" s="100"/>
      <c r="I6" s="96"/>
      <c r="J6" s="96"/>
      <c r="K6" s="96"/>
      <c r="L6" s="113"/>
    </row>
    <row r="7" spans="1:12" hidden="1">
      <c r="A7" s="101">
        <v>40824</v>
      </c>
      <c r="B7" s="96"/>
      <c r="C7" s="96"/>
      <c r="D7" s="96"/>
      <c r="E7" s="96">
        <v>10</v>
      </c>
      <c r="F7" s="96">
        <v>5</v>
      </c>
      <c r="G7" s="100"/>
      <c r="H7" s="100"/>
      <c r="I7" s="96"/>
      <c r="J7" s="96"/>
      <c r="K7" s="96"/>
      <c r="L7" s="113"/>
    </row>
    <row r="8" spans="1:12" hidden="1">
      <c r="A8" s="101">
        <v>40825</v>
      </c>
      <c r="B8" s="96"/>
      <c r="C8" s="96"/>
      <c r="D8" s="96"/>
      <c r="E8" s="96">
        <v>10</v>
      </c>
      <c r="F8" s="96">
        <v>5</v>
      </c>
      <c r="G8" s="100"/>
      <c r="H8" s="100"/>
      <c r="I8" s="96"/>
      <c r="J8" s="96"/>
      <c r="K8" s="96"/>
      <c r="L8" s="113"/>
    </row>
    <row r="9" spans="1:12" hidden="1">
      <c r="A9" s="101">
        <v>40826</v>
      </c>
      <c r="B9" s="96"/>
      <c r="C9" s="96"/>
      <c r="D9" s="96"/>
      <c r="E9" s="96">
        <v>9</v>
      </c>
      <c r="F9" s="96">
        <v>4</v>
      </c>
      <c r="G9" s="100">
        <f t="shared" ref="G9:G40" si="0">C9+E4+F6</f>
        <v>12</v>
      </c>
      <c r="H9" s="100"/>
      <c r="I9" s="96"/>
      <c r="J9" s="96"/>
      <c r="K9" s="96"/>
      <c r="L9" s="113"/>
    </row>
    <row r="10" spans="1:12" hidden="1">
      <c r="A10" s="101">
        <v>40827</v>
      </c>
      <c r="B10" s="96">
        <v>1</v>
      </c>
      <c r="C10" s="96"/>
      <c r="D10" s="96"/>
      <c r="E10" s="96">
        <v>9</v>
      </c>
      <c r="F10" s="96">
        <v>4</v>
      </c>
      <c r="G10" s="100">
        <f t="shared" si="0"/>
        <v>19</v>
      </c>
      <c r="H10" s="100">
        <f t="shared" ref="H10:H40" si="1">C10+E4+F6</f>
        <v>12</v>
      </c>
      <c r="I10" s="96"/>
      <c r="J10" s="96"/>
      <c r="K10" s="96"/>
      <c r="L10" s="113"/>
    </row>
    <row r="11" spans="1:12" hidden="1">
      <c r="A11" s="101">
        <v>40828</v>
      </c>
      <c r="B11" s="96">
        <v>1</v>
      </c>
      <c r="C11" s="96"/>
      <c r="D11" s="96"/>
      <c r="E11" s="96">
        <v>9</v>
      </c>
      <c r="F11" s="96">
        <v>3</v>
      </c>
      <c r="G11" s="100">
        <f t="shared" si="0"/>
        <v>15</v>
      </c>
      <c r="H11" s="100">
        <f t="shared" si="1"/>
        <v>19</v>
      </c>
      <c r="I11" s="100">
        <f>C11+E4+F6</f>
        <v>12</v>
      </c>
      <c r="J11" s="96"/>
      <c r="K11" s="96"/>
      <c r="L11" s="113"/>
    </row>
    <row r="12" spans="1:12" hidden="1">
      <c r="A12" s="101">
        <v>40829</v>
      </c>
      <c r="B12" s="113">
        <v>1</v>
      </c>
      <c r="C12" s="113"/>
      <c r="D12" s="113"/>
      <c r="E12" s="114">
        <v>8</v>
      </c>
      <c r="F12" s="114">
        <v>2</v>
      </c>
      <c r="G12" s="113">
        <f t="shared" si="0"/>
        <v>14</v>
      </c>
      <c r="H12" s="113">
        <f t="shared" si="1"/>
        <v>15</v>
      </c>
      <c r="I12" s="115">
        <f>C12+E5+F7+B12/2</f>
        <v>19.5</v>
      </c>
      <c r="J12" s="113">
        <f>C12+E4+F6+B12</f>
        <v>13</v>
      </c>
      <c r="K12" s="113" t="e">
        <f>C12+E2+F4+B12</f>
        <v>#VALUE!</v>
      </c>
      <c r="L12" s="113"/>
    </row>
    <row r="13" spans="1:12" hidden="1">
      <c r="A13" s="101">
        <v>40830</v>
      </c>
      <c r="B13" s="113">
        <v>1</v>
      </c>
      <c r="C13" s="113"/>
      <c r="D13" s="113"/>
      <c r="E13" s="116">
        <v>6</v>
      </c>
      <c r="F13" s="116">
        <v>2</v>
      </c>
      <c r="G13" s="113">
        <f t="shared" si="0"/>
        <v>14</v>
      </c>
      <c r="H13" s="113">
        <f t="shared" si="1"/>
        <v>14</v>
      </c>
      <c r="I13" s="115">
        <f t="shared" ref="I13:I40" si="2">C13+E6+F8+B13/2</f>
        <v>15.5</v>
      </c>
      <c r="J13" s="113">
        <f t="shared" ref="J13:J40" si="3">C13+E5+F7+B13</f>
        <v>20</v>
      </c>
      <c r="K13" s="113">
        <f>C13+E3+F5+B13</f>
        <v>12</v>
      </c>
      <c r="L13" s="113"/>
    </row>
    <row r="14" spans="1:12" hidden="1">
      <c r="A14" s="101">
        <v>40831</v>
      </c>
      <c r="B14" s="113">
        <v>2</v>
      </c>
      <c r="C14" s="113">
        <v>2</v>
      </c>
      <c r="D14" s="113"/>
      <c r="E14" s="116">
        <v>6</v>
      </c>
      <c r="F14" s="116">
        <v>2</v>
      </c>
      <c r="G14" s="113">
        <f t="shared" si="0"/>
        <v>14</v>
      </c>
      <c r="H14" s="113">
        <f t="shared" si="1"/>
        <v>16</v>
      </c>
      <c r="I14" s="115">
        <f t="shared" si="2"/>
        <v>17</v>
      </c>
      <c r="J14" s="113">
        <f t="shared" si="3"/>
        <v>19</v>
      </c>
      <c r="K14" s="113">
        <f>C14+E4+F6+B14</f>
        <v>16</v>
      </c>
      <c r="L14" s="113" t="e">
        <f>C14+E2+F6+B14</f>
        <v>#VALUE!</v>
      </c>
    </row>
    <row r="15" spans="1:12">
      <c r="A15" s="101">
        <v>40832</v>
      </c>
      <c r="B15" s="113">
        <v>3</v>
      </c>
      <c r="C15" s="113">
        <v>2</v>
      </c>
      <c r="D15" s="113"/>
      <c r="E15" s="116">
        <v>5</v>
      </c>
      <c r="F15" s="116">
        <v>2</v>
      </c>
      <c r="G15" s="113">
        <f t="shared" si="0"/>
        <v>13</v>
      </c>
      <c r="H15" s="113">
        <f t="shared" si="1"/>
        <v>14</v>
      </c>
      <c r="I15" s="115">
        <f t="shared" si="2"/>
        <v>17.5</v>
      </c>
      <c r="J15" s="113">
        <f t="shared" si="3"/>
        <v>19</v>
      </c>
      <c r="K15" s="113">
        <f t="shared" ref="K15:K20" si="4">C15+E5+F7+B15+D14</f>
        <v>24</v>
      </c>
      <c r="L15" s="115">
        <f>C15+E3+F7+B15*1.25+D12</f>
        <v>15.75</v>
      </c>
    </row>
    <row r="16" spans="1:12">
      <c r="A16" s="101">
        <v>40833</v>
      </c>
      <c r="B16" s="113">
        <v>3</v>
      </c>
      <c r="C16" s="113">
        <v>1</v>
      </c>
      <c r="D16" s="113"/>
      <c r="E16" s="116">
        <v>5</v>
      </c>
      <c r="F16" s="116">
        <v>2</v>
      </c>
      <c r="G16" s="113">
        <f t="shared" si="0"/>
        <v>12</v>
      </c>
      <c r="H16" s="113">
        <f t="shared" si="1"/>
        <v>12</v>
      </c>
      <c r="I16" s="115">
        <f t="shared" si="2"/>
        <v>14.5</v>
      </c>
      <c r="J16" s="113">
        <f t="shared" si="3"/>
        <v>18</v>
      </c>
      <c r="K16" s="113">
        <f t="shared" si="4"/>
        <v>19</v>
      </c>
      <c r="L16" s="115">
        <f t="shared" ref="L16:L40" si="5">C16+E4+F8+B16*1.25+D13</f>
        <v>15.75</v>
      </c>
    </row>
    <row r="17" spans="1:12">
      <c r="A17" s="101">
        <v>40834</v>
      </c>
      <c r="B17" s="113">
        <v>2</v>
      </c>
      <c r="C17" s="113">
        <v>1</v>
      </c>
      <c r="D17" s="113"/>
      <c r="E17" s="116">
        <v>5</v>
      </c>
      <c r="F17" s="116">
        <v>2</v>
      </c>
      <c r="G17" s="113">
        <f t="shared" si="0"/>
        <v>11</v>
      </c>
      <c r="H17" s="113">
        <f t="shared" si="1"/>
        <v>12</v>
      </c>
      <c r="I17" s="115">
        <f t="shared" si="2"/>
        <v>13</v>
      </c>
      <c r="J17" s="113">
        <f t="shared" si="3"/>
        <v>15</v>
      </c>
      <c r="K17" s="113">
        <f t="shared" si="4"/>
        <v>17</v>
      </c>
      <c r="L17" s="115">
        <f t="shared" si="5"/>
        <v>21.5</v>
      </c>
    </row>
    <row r="18" spans="1:12">
      <c r="A18" s="101">
        <v>40835</v>
      </c>
      <c r="B18" s="113">
        <v>1</v>
      </c>
      <c r="C18" s="113">
        <v>1</v>
      </c>
      <c r="D18" s="113">
        <v>1</v>
      </c>
      <c r="E18" s="116">
        <v>6</v>
      </c>
      <c r="F18" s="116">
        <v>1</v>
      </c>
      <c r="G18" s="113">
        <f t="shared" si="0"/>
        <v>9</v>
      </c>
      <c r="H18" s="113">
        <f t="shared" si="1"/>
        <v>11</v>
      </c>
      <c r="I18" s="115">
        <f t="shared" si="2"/>
        <v>12.5</v>
      </c>
      <c r="J18" s="113">
        <f t="shared" si="3"/>
        <v>13</v>
      </c>
      <c r="K18" s="113">
        <f t="shared" si="4"/>
        <v>16</v>
      </c>
      <c r="L18" s="115">
        <f t="shared" si="5"/>
        <v>16.25</v>
      </c>
    </row>
    <row r="19" spans="1:12">
      <c r="A19" s="101">
        <v>40836</v>
      </c>
      <c r="B19" s="113">
        <v>1</v>
      </c>
      <c r="C19" s="113">
        <v>1</v>
      </c>
      <c r="D19" s="113">
        <v>1</v>
      </c>
      <c r="E19" s="116">
        <v>6</v>
      </c>
      <c r="F19" s="116">
        <v>1</v>
      </c>
      <c r="G19" s="113">
        <f t="shared" si="0"/>
        <v>9</v>
      </c>
      <c r="H19" s="113">
        <f t="shared" si="1"/>
        <v>9</v>
      </c>
      <c r="I19" s="115">
        <f t="shared" si="2"/>
        <v>11.5</v>
      </c>
      <c r="J19" s="113">
        <f t="shared" si="3"/>
        <v>13</v>
      </c>
      <c r="K19" s="113">
        <f t="shared" si="4"/>
        <v>15</v>
      </c>
      <c r="L19" s="115">
        <f t="shared" si="5"/>
        <v>15.25</v>
      </c>
    </row>
    <row r="20" spans="1:12">
      <c r="A20" s="101">
        <v>40837</v>
      </c>
      <c r="B20" s="113"/>
      <c r="C20" s="113">
        <v>1</v>
      </c>
      <c r="D20" s="113">
        <v>2</v>
      </c>
      <c r="E20" s="132">
        <v>6</v>
      </c>
      <c r="F20" s="132">
        <v>1</v>
      </c>
      <c r="G20" s="113">
        <f t="shared" si="0"/>
        <v>8</v>
      </c>
      <c r="H20" s="113">
        <f t="shared" si="1"/>
        <v>9</v>
      </c>
      <c r="I20" s="115">
        <f t="shared" si="2"/>
        <v>9</v>
      </c>
      <c r="J20" s="113">
        <f t="shared" si="3"/>
        <v>11</v>
      </c>
      <c r="K20" s="113">
        <f t="shared" si="4"/>
        <v>13</v>
      </c>
      <c r="L20" s="115">
        <f t="shared" si="5"/>
        <v>13</v>
      </c>
    </row>
    <row r="21" spans="1:12">
      <c r="A21" s="101">
        <v>40838</v>
      </c>
      <c r="B21" s="113"/>
      <c r="C21" s="113">
        <v>1</v>
      </c>
      <c r="D21" s="113">
        <v>2</v>
      </c>
      <c r="E21" s="132">
        <v>6</v>
      </c>
      <c r="F21" s="132">
        <v>1</v>
      </c>
      <c r="G21" s="113">
        <f t="shared" si="0"/>
        <v>7</v>
      </c>
      <c r="H21" s="113">
        <f t="shared" si="1"/>
        <v>8</v>
      </c>
      <c r="I21" s="115">
        <f t="shared" si="2"/>
        <v>9</v>
      </c>
      <c r="J21" s="113">
        <f t="shared" si="3"/>
        <v>9</v>
      </c>
      <c r="K21" s="113">
        <f t="shared" ref="K21:K40" si="6">C21+E11+F13+B21+D20</f>
        <v>14</v>
      </c>
      <c r="L21" s="115">
        <f t="shared" si="5"/>
        <v>13</v>
      </c>
    </row>
    <row r="22" spans="1:12">
      <c r="A22" s="101">
        <v>40839</v>
      </c>
      <c r="B22" s="113"/>
      <c r="C22" s="113">
        <v>1</v>
      </c>
      <c r="D22" s="113">
        <v>1</v>
      </c>
      <c r="E22" s="132">
        <v>6</v>
      </c>
      <c r="F22" s="132">
        <v>1</v>
      </c>
      <c r="G22" s="113">
        <f t="shared" si="0"/>
        <v>7</v>
      </c>
      <c r="H22" s="113">
        <f t="shared" si="1"/>
        <v>7</v>
      </c>
      <c r="I22" s="115">
        <f t="shared" si="2"/>
        <v>8</v>
      </c>
      <c r="J22" s="113">
        <f t="shared" si="3"/>
        <v>9</v>
      </c>
      <c r="K22" s="113">
        <f t="shared" si="6"/>
        <v>13</v>
      </c>
      <c r="L22" s="115">
        <f t="shared" si="5"/>
        <v>13</v>
      </c>
    </row>
    <row r="23" spans="1:12">
      <c r="A23" s="101">
        <v>40840</v>
      </c>
      <c r="B23" s="113">
        <v>1</v>
      </c>
      <c r="C23" s="113">
        <v>1</v>
      </c>
      <c r="D23" s="113">
        <v>1</v>
      </c>
      <c r="E23" s="132">
        <v>6</v>
      </c>
      <c r="F23" s="132">
        <v>1</v>
      </c>
      <c r="G23" s="113">
        <f t="shared" si="0"/>
        <v>8</v>
      </c>
      <c r="H23" s="113">
        <f t="shared" si="1"/>
        <v>7</v>
      </c>
      <c r="I23" s="115">
        <f t="shared" si="2"/>
        <v>7.5</v>
      </c>
      <c r="J23" s="113">
        <f t="shared" si="3"/>
        <v>9</v>
      </c>
      <c r="K23" s="113">
        <f t="shared" si="6"/>
        <v>11</v>
      </c>
      <c r="L23" s="115">
        <f t="shared" si="5"/>
        <v>15.25</v>
      </c>
    </row>
    <row r="24" spans="1:12">
      <c r="A24" s="101">
        <v>40841</v>
      </c>
      <c r="B24" s="113">
        <v>1</v>
      </c>
      <c r="C24" s="113">
        <v>2</v>
      </c>
      <c r="D24" s="113">
        <v>1</v>
      </c>
      <c r="E24" s="132">
        <v>6</v>
      </c>
      <c r="F24" s="132">
        <v>1</v>
      </c>
      <c r="G24" s="113">
        <f t="shared" si="0"/>
        <v>9</v>
      </c>
      <c r="H24" s="113">
        <f t="shared" si="1"/>
        <v>9</v>
      </c>
      <c r="I24" s="115">
        <f t="shared" si="2"/>
        <v>8.5</v>
      </c>
      <c r="J24" s="113">
        <f t="shared" si="3"/>
        <v>9</v>
      </c>
      <c r="K24" s="113">
        <f t="shared" si="6"/>
        <v>12</v>
      </c>
      <c r="L24" s="115">
        <f t="shared" si="5"/>
        <v>15.25</v>
      </c>
    </row>
    <row r="25" spans="1:12">
      <c r="A25" s="133">
        <v>40842</v>
      </c>
      <c r="B25" s="100">
        <v>2</v>
      </c>
      <c r="C25" s="100">
        <v>2</v>
      </c>
      <c r="D25" s="100">
        <v>1</v>
      </c>
      <c r="E25" s="134">
        <v>6</v>
      </c>
      <c r="F25" s="134">
        <v>1</v>
      </c>
      <c r="G25" s="100">
        <f t="shared" si="0"/>
        <v>9</v>
      </c>
      <c r="H25" s="100">
        <f t="shared" si="1"/>
        <v>9</v>
      </c>
      <c r="I25" s="109">
        <f t="shared" si="2"/>
        <v>10</v>
      </c>
      <c r="J25" s="100">
        <f t="shared" si="3"/>
        <v>10</v>
      </c>
      <c r="K25" s="113">
        <f t="shared" si="6"/>
        <v>12</v>
      </c>
      <c r="L25" s="115">
        <f t="shared" si="5"/>
        <v>13.5</v>
      </c>
    </row>
    <row r="26" spans="1:12">
      <c r="A26" s="101">
        <v>40843</v>
      </c>
      <c r="B26" s="100">
        <v>3</v>
      </c>
      <c r="C26" s="100">
        <v>2</v>
      </c>
      <c r="D26" s="100">
        <v>1</v>
      </c>
      <c r="E26" s="134">
        <v>5</v>
      </c>
      <c r="F26" s="134">
        <v>2</v>
      </c>
      <c r="G26" s="100">
        <f t="shared" si="0"/>
        <v>9</v>
      </c>
      <c r="H26" s="100">
        <f t="shared" si="1"/>
        <v>9</v>
      </c>
      <c r="I26" s="109">
        <f t="shared" si="2"/>
        <v>10.5</v>
      </c>
      <c r="J26" s="100">
        <f t="shared" si="3"/>
        <v>12</v>
      </c>
      <c r="K26" s="113">
        <f t="shared" si="6"/>
        <v>12</v>
      </c>
      <c r="L26" s="115">
        <f t="shared" si="5"/>
        <v>13.75</v>
      </c>
    </row>
    <row r="27" spans="1:12">
      <c r="A27" s="101">
        <v>40844</v>
      </c>
      <c r="B27" s="100">
        <v>4</v>
      </c>
      <c r="C27" s="100">
        <v>1</v>
      </c>
      <c r="D27" s="100">
        <v>1</v>
      </c>
      <c r="E27" s="134">
        <v>4</v>
      </c>
      <c r="F27" s="134">
        <v>2</v>
      </c>
      <c r="G27" s="100">
        <f t="shared" si="0"/>
        <v>8</v>
      </c>
      <c r="H27" s="100">
        <f t="shared" si="1"/>
        <v>8</v>
      </c>
      <c r="I27" s="109">
        <f t="shared" si="2"/>
        <v>10</v>
      </c>
      <c r="J27" s="100">
        <f t="shared" si="3"/>
        <v>12</v>
      </c>
      <c r="K27" s="113">
        <f t="shared" si="6"/>
        <v>12</v>
      </c>
      <c r="L27" s="115">
        <f t="shared" si="5"/>
        <v>13</v>
      </c>
    </row>
    <row r="28" spans="1:12">
      <c r="A28" s="101">
        <v>40845</v>
      </c>
      <c r="B28" s="100">
        <v>4</v>
      </c>
      <c r="C28" s="100">
        <v>1</v>
      </c>
      <c r="D28" s="100">
        <v>1</v>
      </c>
      <c r="E28" s="134">
        <v>4</v>
      </c>
      <c r="F28" s="134">
        <v>2</v>
      </c>
      <c r="G28" s="100">
        <f t="shared" si="0"/>
        <v>8</v>
      </c>
      <c r="H28" s="100">
        <f t="shared" si="1"/>
        <v>8</v>
      </c>
      <c r="I28" s="109">
        <f t="shared" si="2"/>
        <v>10</v>
      </c>
      <c r="J28" s="100">
        <f t="shared" si="3"/>
        <v>12</v>
      </c>
      <c r="K28" s="113">
        <f t="shared" si="6"/>
        <v>13</v>
      </c>
      <c r="L28" s="115">
        <f t="shared" si="5"/>
        <v>13</v>
      </c>
    </row>
    <row r="29" spans="1:12">
      <c r="A29" s="101">
        <v>40846</v>
      </c>
      <c r="B29" s="100">
        <v>3</v>
      </c>
      <c r="C29" s="100">
        <v>1</v>
      </c>
      <c r="D29" s="100">
        <v>1</v>
      </c>
      <c r="E29" s="134">
        <v>4</v>
      </c>
      <c r="F29" s="134">
        <v>2</v>
      </c>
      <c r="G29" s="100">
        <f t="shared" si="0"/>
        <v>9</v>
      </c>
      <c r="H29" s="100">
        <f t="shared" si="1"/>
        <v>8</v>
      </c>
      <c r="I29" s="109">
        <f t="shared" si="2"/>
        <v>9.5</v>
      </c>
      <c r="J29" s="100">
        <f t="shared" si="3"/>
        <v>11</v>
      </c>
      <c r="K29" s="113">
        <f t="shared" si="6"/>
        <v>12</v>
      </c>
      <c r="L29" s="115">
        <f t="shared" si="5"/>
        <v>11.75</v>
      </c>
    </row>
    <row r="30" spans="1:12">
      <c r="A30" s="101">
        <v>40847</v>
      </c>
      <c r="B30" s="113">
        <v>3</v>
      </c>
      <c r="C30" s="113"/>
      <c r="D30" s="100">
        <v>2</v>
      </c>
      <c r="E30" s="132">
        <v>3</v>
      </c>
      <c r="F30" s="134">
        <v>2</v>
      </c>
      <c r="G30" s="100">
        <f t="shared" si="0"/>
        <v>8</v>
      </c>
      <c r="H30" s="100">
        <f t="shared" si="1"/>
        <v>8</v>
      </c>
      <c r="I30" s="109">
        <f t="shared" si="2"/>
        <v>8.5</v>
      </c>
      <c r="J30" s="100">
        <f t="shared" si="3"/>
        <v>10</v>
      </c>
      <c r="K30" s="113">
        <f t="shared" si="6"/>
        <v>11</v>
      </c>
      <c r="L30" s="115">
        <f t="shared" si="5"/>
        <v>11.75</v>
      </c>
    </row>
    <row r="31" spans="1:12">
      <c r="A31" s="98">
        <v>40848</v>
      </c>
      <c r="B31" s="113">
        <v>2</v>
      </c>
      <c r="C31" s="113"/>
      <c r="D31" s="100">
        <v>3</v>
      </c>
      <c r="E31" s="132">
        <v>3</v>
      </c>
      <c r="F31" s="134">
        <v>2</v>
      </c>
      <c r="G31" s="97">
        <f t="shared" si="0"/>
        <v>7</v>
      </c>
      <c r="H31" s="97">
        <f t="shared" si="1"/>
        <v>8</v>
      </c>
      <c r="I31" s="109">
        <f t="shared" si="2"/>
        <v>9</v>
      </c>
      <c r="J31" s="100">
        <f t="shared" si="3"/>
        <v>9</v>
      </c>
      <c r="K31" s="113">
        <f t="shared" si="6"/>
        <v>11</v>
      </c>
      <c r="L31" s="115">
        <f t="shared" si="5"/>
        <v>10.5</v>
      </c>
    </row>
    <row r="32" spans="1:12">
      <c r="A32" s="98">
        <v>40849</v>
      </c>
      <c r="B32" s="113">
        <v>1</v>
      </c>
      <c r="C32" s="113"/>
      <c r="D32" s="100">
        <v>3</v>
      </c>
      <c r="E32" s="132">
        <v>3</v>
      </c>
      <c r="F32" s="134">
        <v>2</v>
      </c>
      <c r="G32" s="97">
        <f t="shared" si="0"/>
        <v>6</v>
      </c>
      <c r="H32" s="97">
        <f t="shared" si="1"/>
        <v>7</v>
      </c>
      <c r="I32" s="109">
        <f t="shared" si="2"/>
        <v>8.5</v>
      </c>
      <c r="J32" s="100">
        <f t="shared" si="3"/>
        <v>9</v>
      </c>
      <c r="K32" s="113">
        <f t="shared" si="6"/>
        <v>11</v>
      </c>
      <c r="L32" s="115">
        <f t="shared" si="5"/>
        <v>9.25</v>
      </c>
    </row>
    <row r="33" spans="1:12">
      <c r="A33" s="98">
        <v>40850</v>
      </c>
      <c r="B33" s="113">
        <v>1</v>
      </c>
      <c r="C33" s="113"/>
      <c r="D33" s="100">
        <v>3</v>
      </c>
      <c r="E33" s="132">
        <v>3</v>
      </c>
      <c r="F33" s="134">
        <v>2</v>
      </c>
      <c r="G33" s="97">
        <f t="shared" si="0"/>
        <v>6</v>
      </c>
      <c r="H33" s="97">
        <f t="shared" si="1"/>
        <v>6</v>
      </c>
      <c r="I33" s="109">
        <f t="shared" si="2"/>
        <v>7.5</v>
      </c>
      <c r="J33" s="100">
        <f t="shared" si="3"/>
        <v>9</v>
      </c>
      <c r="K33" s="113">
        <f t="shared" si="6"/>
        <v>11</v>
      </c>
      <c r="L33" s="115">
        <f t="shared" si="5"/>
        <v>10.25</v>
      </c>
    </row>
    <row r="34" spans="1:12">
      <c r="A34" s="98">
        <v>40851</v>
      </c>
      <c r="B34" s="113"/>
      <c r="C34" s="113"/>
      <c r="D34" s="100">
        <v>3</v>
      </c>
      <c r="E34" s="132">
        <v>3</v>
      </c>
      <c r="F34" s="134">
        <v>2</v>
      </c>
      <c r="G34" s="97">
        <f t="shared" si="0"/>
        <v>6</v>
      </c>
      <c r="H34" s="97">
        <f t="shared" si="1"/>
        <v>6</v>
      </c>
      <c r="I34" s="109">
        <f t="shared" si="2"/>
        <v>6</v>
      </c>
      <c r="J34" s="100">
        <f t="shared" si="3"/>
        <v>7</v>
      </c>
      <c r="K34" s="113">
        <f t="shared" si="6"/>
        <v>11</v>
      </c>
      <c r="L34" s="115">
        <f t="shared" si="5"/>
        <v>11</v>
      </c>
    </row>
    <row r="35" spans="1:12">
      <c r="A35" s="98">
        <v>40852</v>
      </c>
      <c r="B35" s="113"/>
      <c r="C35" s="113"/>
      <c r="D35" s="100">
        <v>3</v>
      </c>
      <c r="E35" s="132">
        <v>3</v>
      </c>
      <c r="F35" s="134">
        <v>2</v>
      </c>
      <c r="G35" s="97">
        <f t="shared" si="0"/>
        <v>5</v>
      </c>
      <c r="H35" s="97">
        <f t="shared" si="1"/>
        <v>6</v>
      </c>
      <c r="I35" s="109">
        <f t="shared" si="2"/>
        <v>6</v>
      </c>
      <c r="J35" s="100">
        <f t="shared" si="3"/>
        <v>6</v>
      </c>
      <c r="K35" s="113">
        <f t="shared" si="6"/>
        <v>11</v>
      </c>
      <c r="L35" s="115">
        <f t="shared" si="5"/>
        <v>11</v>
      </c>
    </row>
    <row r="36" spans="1:12">
      <c r="A36" s="98">
        <v>40853</v>
      </c>
      <c r="B36" s="113"/>
      <c r="C36" s="113"/>
      <c r="D36" s="100">
        <v>3</v>
      </c>
      <c r="E36" s="132">
        <v>3</v>
      </c>
      <c r="F36" s="134">
        <v>2</v>
      </c>
      <c r="G36" s="97">
        <f t="shared" si="0"/>
        <v>5</v>
      </c>
      <c r="H36" s="97">
        <f t="shared" si="1"/>
        <v>5</v>
      </c>
      <c r="I36" s="109">
        <f t="shared" si="2"/>
        <v>6</v>
      </c>
      <c r="J36" s="100">
        <f t="shared" si="3"/>
        <v>6</v>
      </c>
      <c r="K36" s="113">
        <f t="shared" si="6"/>
        <v>10</v>
      </c>
      <c r="L36" s="115">
        <f t="shared" si="5"/>
        <v>11</v>
      </c>
    </row>
    <row r="37" spans="1:12">
      <c r="A37" s="98">
        <v>40854</v>
      </c>
      <c r="B37" s="97"/>
      <c r="C37" s="113"/>
      <c r="D37" s="100">
        <v>3</v>
      </c>
      <c r="E37" s="132">
        <v>3</v>
      </c>
      <c r="F37" s="134">
        <v>2</v>
      </c>
      <c r="G37" s="97">
        <f t="shared" si="0"/>
        <v>5</v>
      </c>
      <c r="H37" s="97">
        <f t="shared" si="1"/>
        <v>5</v>
      </c>
      <c r="I37" s="109">
        <f t="shared" si="2"/>
        <v>5</v>
      </c>
      <c r="J37" s="100">
        <f t="shared" si="3"/>
        <v>6</v>
      </c>
      <c r="K37" s="113">
        <f t="shared" si="6"/>
        <v>9</v>
      </c>
      <c r="L37" s="115">
        <f t="shared" si="5"/>
        <v>11</v>
      </c>
    </row>
    <row r="38" spans="1:12">
      <c r="A38" s="98">
        <v>40855</v>
      </c>
      <c r="B38" s="97"/>
      <c r="C38" s="113"/>
      <c r="D38" s="100">
        <v>3</v>
      </c>
      <c r="E38" s="132">
        <v>3</v>
      </c>
      <c r="F38" s="134">
        <v>2</v>
      </c>
      <c r="G38" s="97">
        <f t="shared" si="0"/>
        <v>5</v>
      </c>
      <c r="H38" s="97">
        <f t="shared" si="1"/>
        <v>5</v>
      </c>
      <c r="I38" s="109">
        <f t="shared" si="2"/>
        <v>5</v>
      </c>
      <c r="J38" s="100">
        <f t="shared" si="3"/>
        <v>5</v>
      </c>
      <c r="K38" s="113">
        <f t="shared" si="6"/>
        <v>9</v>
      </c>
      <c r="L38" s="115">
        <f t="shared" si="5"/>
        <v>10</v>
      </c>
    </row>
    <row r="39" spans="1:12">
      <c r="A39" s="98">
        <v>40856</v>
      </c>
      <c r="B39" s="97"/>
      <c r="C39" s="113"/>
      <c r="D39" s="100">
        <v>3</v>
      </c>
      <c r="E39" s="132">
        <v>3</v>
      </c>
      <c r="F39" s="134">
        <v>2</v>
      </c>
      <c r="G39" s="97">
        <f t="shared" si="0"/>
        <v>5</v>
      </c>
      <c r="H39" s="97">
        <f t="shared" si="1"/>
        <v>5</v>
      </c>
      <c r="I39" s="109">
        <f t="shared" si="2"/>
        <v>5</v>
      </c>
      <c r="J39" s="100">
        <f>C39+E31+F33+B39</f>
        <v>5</v>
      </c>
      <c r="K39" s="113">
        <f t="shared" si="6"/>
        <v>9</v>
      </c>
      <c r="L39" s="115">
        <f t="shared" si="5"/>
        <v>9</v>
      </c>
    </row>
    <row r="40" spans="1:12">
      <c r="A40" s="98">
        <v>40857</v>
      </c>
      <c r="B40" s="97"/>
      <c r="C40" s="113"/>
      <c r="D40" s="100">
        <v>3</v>
      </c>
      <c r="E40" s="132">
        <v>3</v>
      </c>
      <c r="F40" s="134">
        <v>2</v>
      </c>
      <c r="G40" s="97">
        <f t="shared" si="0"/>
        <v>5</v>
      </c>
      <c r="H40" s="97">
        <f t="shared" si="1"/>
        <v>5</v>
      </c>
      <c r="I40" s="109">
        <f t="shared" si="2"/>
        <v>5</v>
      </c>
      <c r="J40" s="100">
        <f t="shared" si="3"/>
        <v>5</v>
      </c>
      <c r="K40" s="113">
        <f t="shared" si="6"/>
        <v>8</v>
      </c>
      <c r="L40" s="115">
        <f t="shared" si="5"/>
        <v>9</v>
      </c>
    </row>
    <row r="41" spans="1:12">
      <c r="A41" s="98">
        <v>40858</v>
      </c>
      <c r="B41" s="97">
        <v>1</v>
      </c>
      <c r="C41" s="113"/>
      <c r="D41" s="100">
        <v>3</v>
      </c>
      <c r="E41" s="132">
        <v>3</v>
      </c>
      <c r="F41" s="134">
        <v>1</v>
      </c>
      <c r="G41" s="97">
        <f>C41+E36+F38</f>
        <v>5</v>
      </c>
      <c r="H41" s="97">
        <f>C41+E35+F37</f>
        <v>5</v>
      </c>
      <c r="I41" s="109">
        <f>C41+E34+F36+B41/2</f>
        <v>5.5</v>
      </c>
      <c r="J41" s="100">
        <f>C41+E33+F35+B41</f>
        <v>6</v>
      </c>
      <c r="K41" s="113">
        <f>C41+E31+F33+B41+D40</f>
        <v>9</v>
      </c>
      <c r="L41" s="115">
        <f>C41+E29+F33+B41*1.25+D38</f>
        <v>10.25</v>
      </c>
    </row>
    <row r="42" spans="1:12">
      <c r="A42" s="98">
        <v>40859</v>
      </c>
      <c r="B42" s="97">
        <v>2</v>
      </c>
      <c r="C42" s="113"/>
      <c r="D42" s="100">
        <v>3</v>
      </c>
      <c r="E42" s="132">
        <v>3</v>
      </c>
      <c r="F42" s="134">
        <v>1</v>
      </c>
      <c r="G42" s="97">
        <f>C42+E37+F39</f>
        <v>5</v>
      </c>
      <c r="H42" s="97">
        <f>C42+E36+F38</f>
        <v>5</v>
      </c>
      <c r="I42" s="109">
        <f>C42+E35+F37+B42/2</f>
        <v>6</v>
      </c>
      <c r="J42" s="100">
        <f>C42+E34+F36+B42</f>
        <v>7</v>
      </c>
      <c r="K42" s="113">
        <f>C42+E32+F34+B42+D41</f>
        <v>10</v>
      </c>
      <c r="L42" s="115">
        <f>C42+E30+F34+B42*1.25+D39</f>
        <v>10.5</v>
      </c>
    </row>
    <row r="43" spans="1:12">
      <c r="A43" s="98">
        <v>40860</v>
      </c>
      <c r="B43" s="97">
        <v>3</v>
      </c>
      <c r="C43" s="113"/>
      <c r="D43" s="100">
        <v>3</v>
      </c>
      <c r="E43" s="132">
        <v>3</v>
      </c>
      <c r="F43" s="134">
        <v>2</v>
      </c>
      <c r="G43" s="97">
        <f>C43+E38+F40</f>
        <v>5</v>
      </c>
      <c r="H43" s="97">
        <f>C43+E37+F39</f>
        <v>5</v>
      </c>
      <c r="I43" s="109">
        <f>C43+E36+F38+B43/2</f>
        <v>6.5</v>
      </c>
      <c r="J43" s="100">
        <f>C43+E35+F37+B43</f>
        <v>8</v>
      </c>
      <c r="K43" s="113">
        <f>C43+E33+F35+B43+D42</f>
        <v>11</v>
      </c>
      <c r="L43" s="115">
        <f>C43+E31+F35+B43*1.25+D40</f>
        <v>11.75</v>
      </c>
    </row>
    <row r="44" spans="1:12">
      <c r="A44" s="98">
        <v>40861</v>
      </c>
      <c r="B44" s="135">
        <v>2</v>
      </c>
      <c r="C44" s="113"/>
      <c r="D44" s="100">
        <v>3</v>
      </c>
      <c r="E44" s="132">
        <v>3</v>
      </c>
      <c r="F44" s="134">
        <v>2</v>
      </c>
      <c r="G44" s="97">
        <f>C44+E39+F41</f>
        <v>4</v>
      </c>
      <c r="H44" s="97">
        <f>C44+E38+F40</f>
        <v>5</v>
      </c>
      <c r="I44" s="109">
        <f>C44+E37+F39+B44/2</f>
        <v>6</v>
      </c>
      <c r="J44" s="100">
        <f>C44+E36+F38+B44</f>
        <v>7</v>
      </c>
      <c r="K44" s="113">
        <f>C44+E34+F36+B44+D43</f>
        <v>10</v>
      </c>
      <c r="L44" s="115">
        <f>C44+E32+F36+B44*1.25+D41</f>
        <v>10.5</v>
      </c>
    </row>
    <row r="45" spans="1:12">
      <c r="A45" s="98">
        <v>40862</v>
      </c>
      <c r="B45" s="135">
        <v>2</v>
      </c>
      <c r="C45" s="113"/>
      <c r="D45" s="100">
        <v>3</v>
      </c>
      <c r="E45" s="132">
        <v>2</v>
      </c>
      <c r="F45" s="134">
        <v>2</v>
      </c>
      <c r="G45" s="97">
        <f>C45+E40+F42</f>
        <v>4</v>
      </c>
      <c r="H45" s="97">
        <f>C45+E39+F41</f>
        <v>4</v>
      </c>
      <c r="I45" s="109">
        <f>C45+E38+F40+B45/2</f>
        <v>6</v>
      </c>
      <c r="J45" s="100">
        <f>C45+E37+F39+B45</f>
        <v>7</v>
      </c>
      <c r="K45" s="113">
        <f>C45+E35+F37+B45+D44</f>
        <v>10</v>
      </c>
      <c r="L45" s="115">
        <f>C45+E33+F37+B45*1.25+D42</f>
        <v>10.5</v>
      </c>
    </row>
    <row r="46" spans="1:12">
      <c r="A46" s="98">
        <v>40863</v>
      </c>
      <c r="B46" s="97">
        <v>1.3333333333333299</v>
      </c>
      <c r="C46" s="113"/>
      <c r="D46" s="100">
        <v>3</v>
      </c>
      <c r="E46" s="132">
        <v>2</v>
      </c>
      <c r="F46" s="134">
        <v>2</v>
      </c>
      <c r="G46" s="97">
        <f t="shared" ref="G46:G55" si="7">C46+E41+F43</f>
        <v>5</v>
      </c>
      <c r="H46" s="97">
        <f t="shared" ref="H46:H55" si="8">C46+E40+F42</f>
        <v>4</v>
      </c>
      <c r="I46" s="109">
        <f t="shared" ref="I46:I55" si="9">C46+E39+F41+B46/2</f>
        <v>4.6666666666666652</v>
      </c>
      <c r="J46" s="100">
        <f t="shared" ref="J46:J55" si="10">C46+E38+F40+B46</f>
        <v>6.3333333333333304</v>
      </c>
      <c r="K46" s="113">
        <f t="shared" ref="K46:K55" si="11">C46+E36+F38+B46+D45</f>
        <v>9.3333333333333304</v>
      </c>
      <c r="L46" s="115">
        <f t="shared" ref="L46:L55" si="12">C46+E34+F38+B46*1.25+D43</f>
        <v>9.6666666666666625</v>
      </c>
    </row>
    <row r="47" spans="1:12">
      <c r="A47" s="98">
        <v>40864</v>
      </c>
      <c r="B47" s="135">
        <v>0.83333333333333304</v>
      </c>
      <c r="C47" s="113"/>
      <c r="D47" s="100">
        <v>3</v>
      </c>
      <c r="E47" s="132">
        <v>2</v>
      </c>
      <c r="F47" s="134">
        <v>2</v>
      </c>
      <c r="G47" s="97">
        <f t="shared" si="7"/>
        <v>5</v>
      </c>
      <c r="H47" s="97">
        <f t="shared" si="8"/>
        <v>5</v>
      </c>
      <c r="I47" s="109">
        <f t="shared" si="9"/>
        <v>4.4166666666666661</v>
      </c>
      <c r="J47" s="100">
        <f t="shared" si="10"/>
        <v>4.833333333333333</v>
      </c>
      <c r="K47" s="113">
        <f t="shared" si="11"/>
        <v>8.8333333333333321</v>
      </c>
      <c r="L47" s="115">
        <f t="shared" si="12"/>
        <v>9.0416666666666661</v>
      </c>
    </row>
    <row r="48" spans="1:12">
      <c r="A48" s="98">
        <v>40865</v>
      </c>
      <c r="B48" s="135">
        <v>0.33333333333333298</v>
      </c>
      <c r="C48" s="113"/>
      <c r="D48" s="100">
        <v>3</v>
      </c>
      <c r="E48" s="132">
        <v>2</v>
      </c>
      <c r="F48" s="134">
        <v>2</v>
      </c>
      <c r="G48" s="97">
        <f t="shared" si="7"/>
        <v>5</v>
      </c>
      <c r="H48" s="97">
        <f t="shared" si="8"/>
        <v>5</v>
      </c>
      <c r="I48" s="109">
        <f t="shared" si="9"/>
        <v>5.1666666666666661</v>
      </c>
      <c r="J48" s="100">
        <f t="shared" si="10"/>
        <v>4.333333333333333</v>
      </c>
      <c r="K48" s="113">
        <f t="shared" si="11"/>
        <v>8.3333333333333321</v>
      </c>
      <c r="L48" s="115">
        <f t="shared" si="12"/>
        <v>8.4166666666666661</v>
      </c>
    </row>
    <row r="49" spans="1:12">
      <c r="A49" s="98">
        <v>40866</v>
      </c>
      <c r="B49" s="97"/>
      <c r="C49" s="113"/>
      <c r="D49" s="100">
        <v>3</v>
      </c>
      <c r="E49" s="117">
        <v>6</v>
      </c>
      <c r="F49" s="111">
        <v>2</v>
      </c>
      <c r="G49" s="97">
        <f t="shared" si="7"/>
        <v>5</v>
      </c>
      <c r="H49" s="97">
        <f t="shared" si="8"/>
        <v>5</v>
      </c>
      <c r="I49" s="109">
        <f t="shared" si="9"/>
        <v>5</v>
      </c>
      <c r="J49" s="100">
        <f t="shared" si="10"/>
        <v>5</v>
      </c>
      <c r="K49" s="113">
        <f t="shared" si="11"/>
        <v>7</v>
      </c>
      <c r="L49" s="115">
        <f t="shared" si="12"/>
        <v>7</v>
      </c>
    </row>
    <row r="50" spans="1:12">
      <c r="A50" s="98">
        <v>40867</v>
      </c>
      <c r="B50" s="135"/>
      <c r="C50" s="113"/>
      <c r="D50" s="100">
        <v>3</v>
      </c>
      <c r="E50" s="117">
        <v>6</v>
      </c>
      <c r="F50" s="111">
        <v>2</v>
      </c>
      <c r="G50" s="97">
        <f t="shared" si="7"/>
        <v>4</v>
      </c>
      <c r="H50" s="97">
        <f t="shared" si="8"/>
        <v>5</v>
      </c>
      <c r="I50" s="109">
        <f t="shared" si="9"/>
        <v>5</v>
      </c>
      <c r="J50" s="100">
        <f t="shared" si="10"/>
        <v>5</v>
      </c>
      <c r="K50" s="113">
        <f t="shared" si="11"/>
        <v>7</v>
      </c>
      <c r="L50" s="115">
        <f t="shared" si="12"/>
        <v>7</v>
      </c>
    </row>
    <row r="51" spans="1:12">
      <c r="A51" s="98">
        <v>40868</v>
      </c>
      <c r="B51" s="135"/>
      <c r="C51" s="113"/>
      <c r="D51" s="100">
        <v>3</v>
      </c>
      <c r="E51" s="117">
        <v>6</v>
      </c>
      <c r="F51" s="111">
        <v>2</v>
      </c>
      <c r="G51" s="97">
        <f t="shared" si="7"/>
        <v>4</v>
      </c>
      <c r="H51" s="97">
        <f t="shared" si="8"/>
        <v>4</v>
      </c>
      <c r="I51" s="109">
        <f t="shared" si="9"/>
        <v>5</v>
      </c>
      <c r="J51" s="100">
        <f t="shared" si="10"/>
        <v>5</v>
      </c>
      <c r="K51" s="113">
        <f t="shared" si="11"/>
        <v>8</v>
      </c>
      <c r="L51" s="115">
        <f t="shared" si="12"/>
        <v>8</v>
      </c>
    </row>
    <row r="52" spans="1:12">
      <c r="A52" s="98">
        <v>40869</v>
      </c>
      <c r="B52" s="97"/>
      <c r="C52" s="113"/>
      <c r="D52" s="100">
        <v>3</v>
      </c>
      <c r="E52" s="117">
        <v>6</v>
      </c>
      <c r="F52" s="111">
        <v>2</v>
      </c>
      <c r="G52" s="97">
        <f t="shared" si="7"/>
        <v>4</v>
      </c>
      <c r="H52" s="97">
        <f t="shared" si="8"/>
        <v>4</v>
      </c>
      <c r="I52" s="109">
        <f t="shared" si="9"/>
        <v>4</v>
      </c>
      <c r="J52" s="100">
        <f t="shared" si="10"/>
        <v>5</v>
      </c>
      <c r="K52" s="113">
        <f t="shared" si="11"/>
        <v>8</v>
      </c>
      <c r="L52" s="115">
        <f t="shared" si="12"/>
        <v>8</v>
      </c>
    </row>
    <row r="53" spans="1:12">
      <c r="A53" s="98">
        <v>40870</v>
      </c>
      <c r="B53" s="135"/>
      <c r="C53" s="113"/>
      <c r="D53" s="100">
        <v>3</v>
      </c>
      <c r="E53" s="117">
        <v>6</v>
      </c>
      <c r="F53" s="111">
        <v>2</v>
      </c>
      <c r="G53" s="97">
        <f t="shared" si="7"/>
        <v>4</v>
      </c>
      <c r="H53" s="97">
        <f t="shared" si="8"/>
        <v>4</v>
      </c>
      <c r="I53" s="109">
        <f t="shared" si="9"/>
        <v>4</v>
      </c>
      <c r="J53" s="100">
        <f t="shared" si="10"/>
        <v>4</v>
      </c>
      <c r="K53" s="113">
        <f t="shared" si="11"/>
        <v>8</v>
      </c>
      <c r="L53" s="115">
        <f t="shared" si="12"/>
        <v>8</v>
      </c>
    </row>
    <row r="54" spans="1:12">
      <c r="A54" s="98">
        <v>40871</v>
      </c>
      <c r="B54" s="135"/>
      <c r="C54" s="113"/>
      <c r="D54" s="100">
        <v>3</v>
      </c>
      <c r="E54" s="117">
        <v>6</v>
      </c>
      <c r="F54" s="111">
        <v>2</v>
      </c>
      <c r="G54" s="97">
        <f t="shared" si="7"/>
        <v>8</v>
      </c>
      <c r="H54" s="97">
        <f t="shared" si="8"/>
        <v>4</v>
      </c>
      <c r="I54" s="109">
        <f t="shared" si="9"/>
        <v>4</v>
      </c>
      <c r="J54" s="100">
        <f t="shared" si="10"/>
        <v>4</v>
      </c>
      <c r="K54" s="113">
        <f t="shared" si="11"/>
        <v>8</v>
      </c>
      <c r="L54" s="115">
        <f t="shared" si="12"/>
        <v>8</v>
      </c>
    </row>
    <row r="55" spans="1:12">
      <c r="A55" s="98">
        <v>40872</v>
      </c>
      <c r="B55" s="97"/>
      <c r="C55" s="113"/>
      <c r="D55" s="100">
        <v>3</v>
      </c>
      <c r="E55" s="117">
        <v>6</v>
      </c>
      <c r="F55" s="111">
        <v>2</v>
      </c>
      <c r="G55" s="97">
        <f t="shared" si="7"/>
        <v>8</v>
      </c>
      <c r="H55" s="97">
        <f t="shared" si="8"/>
        <v>8</v>
      </c>
      <c r="I55" s="109">
        <f t="shared" si="9"/>
        <v>4</v>
      </c>
      <c r="J55" s="100">
        <f t="shared" si="10"/>
        <v>4</v>
      </c>
      <c r="K55" s="113">
        <f t="shared" si="11"/>
        <v>7</v>
      </c>
      <c r="L55" s="115">
        <f t="shared" si="12"/>
        <v>8</v>
      </c>
    </row>
    <row r="56" spans="1:12">
      <c r="D56" s="54" t="s">
        <v>96</v>
      </c>
      <c r="E56" s="54" t="s">
        <v>85</v>
      </c>
      <c r="F56" s="54" t="s">
        <v>91</v>
      </c>
    </row>
    <row r="57" spans="1:12">
      <c r="D57" t="s">
        <v>87</v>
      </c>
      <c r="E57">
        <v>5</v>
      </c>
      <c r="F57" s="54">
        <v>3</v>
      </c>
    </row>
    <row r="58" spans="1:12">
      <c r="D58" t="s">
        <v>86</v>
      </c>
      <c r="E58">
        <f t="shared" ref="E58:F61" si="13">E57+1</f>
        <v>6</v>
      </c>
      <c r="F58">
        <f t="shared" si="13"/>
        <v>4</v>
      </c>
    </row>
    <row r="59" spans="1:12">
      <c r="D59" s="54" t="s">
        <v>88</v>
      </c>
      <c r="E59">
        <f t="shared" si="13"/>
        <v>7</v>
      </c>
      <c r="F59">
        <f t="shared" si="13"/>
        <v>5</v>
      </c>
    </row>
    <row r="60" spans="1:12">
      <c r="D60" s="54" t="s">
        <v>89</v>
      </c>
      <c r="E60">
        <f t="shared" si="13"/>
        <v>8</v>
      </c>
      <c r="F60">
        <f t="shared" si="13"/>
        <v>6</v>
      </c>
    </row>
    <row r="61" spans="1:12">
      <c r="D61" s="54" t="s">
        <v>90</v>
      </c>
      <c r="E61">
        <f t="shared" si="13"/>
        <v>9</v>
      </c>
      <c r="F61">
        <f t="shared" si="13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51" t="s">
        <v>160</v>
      </c>
      <c r="C1" s="252"/>
      <c r="D1" s="252"/>
      <c r="E1" s="252"/>
      <c r="F1" s="252"/>
      <c r="G1" s="252"/>
      <c r="H1" s="252"/>
      <c r="I1" s="252"/>
      <c r="J1" s="252"/>
    </row>
    <row r="2" spans="1:13">
      <c r="B2" s="108">
        <v>40846</v>
      </c>
      <c r="C2" s="108">
        <v>40847</v>
      </c>
      <c r="D2" s="108">
        <v>40848</v>
      </c>
      <c r="E2" s="108">
        <v>40849</v>
      </c>
      <c r="F2" s="108">
        <v>40850</v>
      </c>
      <c r="G2" s="108">
        <v>40851</v>
      </c>
      <c r="H2" s="108">
        <v>40852</v>
      </c>
      <c r="I2" s="108">
        <v>40853</v>
      </c>
      <c r="J2" s="108">
        <v>40854</v>
      </c>
    </row>
    <row r="3" spans="1:13" ht="18.75" customHeight="1">
      <c r="A3" s="106" t="s">
        <v>97</v>
      </c>
      <c r="B3" s="107">
        <v>40846</v>
      </c>
      <c r="C3" s="107">
        <v>40847</v>
      </c>
      <c r="D3" s="107">
        <v>40848</v>
      </c>
      <c r="E3" s="107">
        <v>40849</v>
      </c>
      <c r="F3" s="107">
        <v>40850</v>
      </c>
      <c r="G3" s="107">
        <v>40851</v>
      </c>
      <c r="H3" s="107">
        <v>40852</v>
      </c>
      <c r="I3" s="107">
        <v>40853</v>
      </c>
      <c r="J3" s="107">
        <v>40854</v>
      </c>
      <c r="M3" t="s">
        <v>98</v>
      </c>
    </row>
    <row r="4" spans="1:13">
      <c r="A4" s="104" t="s">
        <v>87</v>
      </c>
      <c r="B4" s="110">
        <f>VLOOKUP(B$3,'Crissis Table'!$A$3:$L$55,$M4,FALSE)</f>
        <v>9</v>
      </c>
      <c r="C4" s="110">
        <f>VLOOKUP(C$3,'Crissis Table'!$A$3:$L$55,$M4,FALSE)</f>
        <v>8</v>
      </c>
      <c r="D4" s="110">
        <f>VLOOKUP(D$3,'Crissis Table'!$A$3:$L$55,$M4,FALSE)</f>
        <v>7</v>
      </c>
      <c r="E4" s="110">
        <f>VLOOKUP(E$3,'Crissis Table'!$A$3:$L$55,$M4,FALSE)</f>
        <v>6</v>
      </c>
      <c r="F4" s="110">
        <f>VLOOKUP(F$3,'Crissis Table'!$A$3:$L$55,$M4,FALSE)</f>
        <v>6</v>
      </c>
      <c r="G4" s="110">
        <f>VLOOKUP(G$3,'Crissis Table'!$A$3:$L$55,$M4,FALSE)</f>
        <v>6</v>
      </c>
      <c r="H4" s="110">
        <f>VLOOKUP(H$3,'Crissis Table'!$A$3:$L$55,$M4,FALSE)</f>
        <v>5</v>
      </c>
      <c r="I4" s="110">
        <f>VLOOKUP(I$3,'Crissis Table'!$A$3:$L$55,$M4,FALSE)</f>
        <v>5</v>
      </c>
      <c r="J4" s="110">
        <f>VLOOKUP(J$3,'Crissis Table'!$A$3:$L$55,$M4,FALSE)</f>
        <v>5</v>
      </c>
      <c r="M4">
        <v>7</v>
      </c>
    </row>
    <row r="5" spans="1:13">
      <c r="A5" s="104" t="s">
        <v>86</v>
      </c>
      <c r="B5" s="110">
        <f>VLOOKUP(B$3,'Crissis Table'!$A$3:$L$55,$M5,FALSE)</f>
        <v>8</v>
      </c>
      <c r="C5" s="110">
        <f>VLOOKUP(C$3,'Crissis Table'!$A$3:$L$55,$M5,FALSE)</f>
        <v>8</v>
      </c>
      <c r="D5" s="110">
        <f>VLOOKUP(D$3,'Crissis Table'!$A$3:$L$55,$M5,FALSE)</f>
        <v>8</v>
      </c>
      <c r="E5" s="110">
        <f>VLOOKUP(E$3,'Crissis Table'!$A$3:$L$55,$M5,FALSE)</f>
        <v>7</v>
      </c>
      <c r="F5" s="110">
        <f>VLOOKUP(F$3,'Crissis Table'!$A$3:$L$55,$M5,FALSE)</f>
        <v>6</v>
      </c>
      <c r="G5" s="110">
        <f>VLOOKUP(G$3,'Crissis Table'!$A$3:$L$55,$M5,FALSE)</f>
        <v>6</v>
      </c>
      <c r="H5" s="110">
        <f>VLOOKUP(H$3,'Crissis Table'!$A$3:$L$55,$M5,FALSE)</f>
        <v>6</v>
      </c>
      <c r="I5" s="110">
        <f>VLOOKUP(I$3,'Crissis Table'!$A$3:$L$55,$M5,FALSE)</f>
        <v>5</v>
      </c>
      <c r="J5" s="110">
        <f>VLOOKUP(J$3,'Crissis Table'!$A$3:$L$55,$M5,FALSE)</f>
        <v>5</v>
      </c>
      <c r="M5">
        <v>8</v>
      </c>
    </row>
    <row r="6" spans="1:13">
      <c r="A6" s="105" t="s">
        <v>88</v>
      </c>
      <c r="B6" s="110">
        <f>VLOOKUP(B$3,'Crissis Table'!$A$3:$L$55,$M6,FALSE)</f>
        <v>9.5</v>
      </c>
      <c r="C6" s="110">
        <f>VLOOKUP(C$3,'Crissis Table'!$A$3:$L$55,$M6,FALSE)</f>
        <v>8.5</v>
      </c>
      <c r="D6" s="110">
        <f>VLOOKUP(D$3,'Crissis Table'!$A$3:$L$55,$M6,FALSE)</f>
        <v>9</v>
      </c>
      <c r="E6" s="110">
        <f>VLOOKUP(E$3,'Crissis Table'!$A$3:$L$55,$M6,FALSE)</f>
        <v>8.5</v>
      </c>
      <c r="F6" s="110">
        <f>VLOOKUP(F$3,'Crissis Table'!$A$3:$L$55,$M6,FALSE)</f>
        <v>7.5</v>
      </c>
      <c r="G6" s="110">
        <f>VLOOKUP(G$3,'Crissis Table'!$A$3:$L$55,$M6,FALSE)</f>
        <v>6</v>
      </c>
      <c r="H6" s="110">
        <f>VLOOKUP(H$3,'Crissis Table'!$A$3:$L$55,$M6,FALSE)</f>
        <v>6</v>
      </c>
      <c r="I6" s="110">
        <f>VLOOKUP(I$3,'Crissis Table'!$A$3:$L$55,$M6,FALSE)</f>
        <v>6</v>
      </c>
      <c r="J6" s="110">
        <f>VLOOKUP(J$3,'Crissis Table'!$A$3:$L$55,$M6,FALSE)</f>
        <v>5</v>
      </c>
      <c r="M6">
        <v>9</v>
      </c>
    </row>
    <row r="7" spans="1:13" ht="69.75">
      <c r="A7" s="131" t="s">
        <v>158</v>
      </c>
      <c r="B7" s="110">
        <f>VLOOKUP(B$3,'Crissis Table'!$A$3:$L$55,$M7,FALSE)</f>
        <v>11</v>
      </c>
      <c r="C7" s="110">
        <f>VLOOKUP(C$3,'Crissis Table'!$A$3:$L$55,$M7,FALSE)</f>
        <v>10</v>
      </c>
      <c r="D7" s="110">
        <f>VLOOKUP(D$3,'Crissis Table'!$A$3:$L$55,$M7,FALSE)</f>
        <v>9</v>
      </c>
      <c r="E7" s="110">
        <f>VLOOKUP(E$3,'Crissis Table'!$A$3:$L$55,$M7,FALSE)</f>
        <v>9</v>
      </c>
      <c r="F7" s="110">
        <f>VLOOKUP(F$3,'Crissis Table'!$A$3:$L$55,$M7,FALSE)</f>
        <v>9</v>
      </c>
      <c r="G7" s="110">
        <f>VLOOKUP(G$3,'Crissis Table'!$A$3:$L$55,$M7,FALSE)</f>
        <v>7</v>
      </c>
      <c r="H7" s="110">
        <f>VLOOKUP(H$3,'Crissis Table'!$A$3:$L$55,$M7,FALSE)</f>
        <v>6</v>
      </c>
      <c r="I7" s="110">
        <f>VLOOKUP(I$3,'Crissis Table'!$A$3:$L$55,$M7,FALSE)</f>
        <v>6</v>
      </c>
      <c r="J7" s="110">
        <f>VLOOKUP(J$3,'Crissis Table'!$A$3:$L$55,$M7,FALSE)</f>
        <v>6</v>
      </c>
      <c r="M7">
        <v>10</v>
      </c>
    </row>
    <row r="8" spans="1:13">
      <c r="A8" s="131" t="s">
        <v>157</v>
      </c>
      <c r="B8" s="110">
        <f>VLOOKUP(B$3,'Crissis Table'!$A$3:$L$55,$M8,FALSE)</f>
        <v>12</v>
      </c>
      <c r="C8" s="110">
        <f>VLOOKUP(C$3,'Crissis Table'!$A$3:$L$55,$M8,FALSE)</f>
        <v>11</v>
      </c>
      <c r="D8" s="110">
        <f>VLOOKUP(D$3,'Crissis Table'!$A$3:$L$55,$M8,FALSE)</f>
        <v>11</v>
      </c>
      <c r="E8" s="110">
        <f>VLOOKUP(E$3,'Crissis Table'!$A$3:$L$55,$M8,FALSE)</f>
        <v>11</v>
      </c>
      <c r="F8" s="110">
        <f>VLOOKUP(F$3,'Crissis Table'!$A$3:$L$55,$M8,FALSE)</f>
        <v>11</v>
      </c>
      <c r="G8" s="110">
        <f>VLOOKUP(G$3,'Crissis Table'!$A$3:$L$55,$M8,FALSE)</f>
        <v>11</v>
      </c>
      <c r="H8" s="110">
        <f>VLOOKUP(H$3,'Crissis Table'!$A$3:$L$55,$M8,FALSE)</f>
        <v>11</v>
      </c>
      <c r="I8" s="110">
        <f>VLOOKUP(I$3,'Crissis Table'!$A$3:$L$55,$M8,FALSE)</f>
        <v>10</v>
      </c>
      <c r="J8" s="110">
        <f>VLOOKUP(J$3,'Crissis Table'!$A$3:$L$55,$M8,FALSE)</f>
        <v>9</v>
      </c>
      <c r="M8">
        <v>11</v>
      </c>
    </row>
    <row r="9" spans="1:13" ht="69.75">
      <c r="A9" s="128" t="s">
        <v>159</v>
      </c>
      <c r="B9" s="110">
        <f>VLOOKUP(B$3,'Crissis Table'!$A$3:$L$55,$M9,FALSE)</f>
        <v>11.75</v>
      </c>
      <c r="C9" s="110">
        <f>VLOOKUP(C$3,'Crissis Table'!$A$3:$L$55,$M9,FALSE)</f>
        <v>11.75</v>
      </c>
      <c r="D9" s="110">
        <f>VLOOKUP(D$3,'Crissis Table'!$A$3:$L$55,$M9,FALSE)</f>
        <v>10.5</v>
      </c>
      <c r="E9" s="110">
        <f>VLOOKUP(E$3,'Crissis Table'!$A$3:$L$55,$M9,FALSE)</f>
        <v>9.25</v>
      </c>
      <c r="F9" s="110">
        <f>VLOOKUP(F$3,'Crissis Table'!$A$3:$L$55,$M9,FALSE)</f>
        <v>10.25</v>
      </c>
      <c r="G9" s="110">
        <f>VLOOKUP(G$3,'Crissis Table'!$A$3:$L$55,$M9,FALSE)</f>
        <v>11</v>
      </c>
      <c r="H9" s="110">
        <f>VLOOKUP(H$3,'Crissis Table'!$A$3:$L$55,$M9,FALSE)</f>
        <v>11</v>
      </c>
      <c r="I9" s="110">
        <f>VLOOKUP(I$3,'Crissis Table'!$A$3:$L$55,$M9,FALSE)</f>
        <v>11</v>
      </c>
      <c r="J9" s="110">
        <f>VLOOKUP(J$3,'Crissis Table'!$A$3:$L$55,$M9,FALSE)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51" t="s">
        <v>100</v>
      </c>
      <c r="B1" s="251"/>
      <c r="C1" s="251"/>
      <c r="D1" s="251"/>
      <c r="E1" s="251"/>
      <c r="F1" s="251"/>
    </row>
    <row r="2" spans="1:7" ht="18.75" customHeight="1">
      <c r="A2" s="106" t="s">
        <v>97</v>
      </c>
      <c r="B2" s="112">
        <v>40836</v>
      </c>
      <c r="C2" s="112">
        <v>40837</v>
      </c>
      <c r="D2" s="112">
        <v>40838</v>
      </c>
      <c r="E2" s="112">
        <v>40839</v>
      </c>
      <c r="F2" s="112">
        <v>40840</v>
      </c>
      <c r="G2" t="s">
        <v>98</v>
      </c>
    </row>
    <row r="3" spans="1:7">
      <c r="A3" s="104" t="s">
        <v>87</v>
      </c>
      <c r="B3" s="104">
        <f>VLOOKUP(B$2,'Crissis Table'!$A$3:$L$40,$G3,FALSE)</f>
        <v>9</v>
      </c>
      <c r="C3" s="104">
        <f>VLOOKUP(C$2,'Crissis Table'!$A$3:$L$40,$G3,FALSE)</f>
        <v>8</v>
      </c>
      <c r="D3" s="104">
        <f>VLOOKUP(D$2,'Crissis Table'!$A$3:$L$40,$G3,FALSE)</f>
        <v>7</v>
      </c>
      <c r="E3" s="104">
        <f>VLOOKUP(E$2,'Crissis Table'!$A$3:$L$40,$G3,FALSE)</f>
        <v>7</v>
      </c>
      <c r="F3" s="110">
        <f>VLOOKUP(F$2,'Crissis Table'!$A$3:$L$40,$G3,FALSE)</f>
        <v>8</v>
      </c>
      <c r="G3">
        <v>7</v>
      </c>
    </row>
    <row r="4" spans="1:7">
      <c r="A4" s="104" t="s">
        <v>86</v>
      </c>
      <c r="B4" s="104">
        <f>VLOOKUP(B$2,'Crissis Table'!$A$3:$L$40,$G4,FALSE)</f>
        <v>9</v>
      </c>
      <c r="C4" s="104">
        <f>VLOOKUP(C$2,'Crissis Table'!$A$3:$L$40,$G4,FALSE)</f>
        <v>9</v>
      </c>
      <c r="D4" s="104">
        <f>VLOOKUP(D$2,'Crissis Table'!$A$3:$L$40,$G4,FALSE)</f>
        <v>8</v>
      </c>
      <c r="E4" s="104">
        <f>VLOOKUP(E$2,'Crissis Table'!$A$3:$L$40,$G4,FALSE)</f>
        <v>7</v>
      </c>
      <c r="F4" s="110">
        <f>VLOOKUP(F$2,'Crissis Table'!$A$3:$L$40,$G4,FALSE)</f>
        <v>7</v>
      </c>
      <c r="G4">
        <v>8</v>
      </c>
    </row>
    <row r="5" spans="1:7">
      <c r="A5" s="105" t="s">
        <v>88</v>
      </c>
      <c r="B5" s="104">
        <f>VLOOKUP(B$2,'Crissis Table'!$A$3:$L$40,$G5,FALSE)</f>
        <v>11.5</v>
      </c>
      <c r="C5" s="104">
        <f>VLOOKUP(C$2,'Crissis Table'!$A$3:$L$40,$G5,FALSE)</f>
        <v>9</v>
      </c>
      <c r="D5" s="104">
        <f>VLOOKUP(D$2,'Crissis Table'!$A$3:$L$40,$G5,FALSE)</f>
        <v>9</v>
      </c>
      <c r="E5" s="104">
        <f>VLOOKUP(E$2,'Crissis Table'!$A$3:$L$40,$G5,FALSE)</f>
        <v>8</v>
      </c>
      <c r="F5" s="110">
        <f>VLOOKUP(F$2,'Crissis Table'!$A$3:$L$40,$G5,FALSE)</f>
        <v>7.5</v>
      </c>
      <c r="G5">
        <v>9</v>
      </c>
    </row>
    <row r="6" spans="1:7" ht="69.75">
      <c r="A6" s="131" t="s">
        <v>158</v>
      </c>
      <c r="B6" s="104">
        <f>VLOOKUP(B$2,'Crissis Table'!$A$3:$L$40,$G6,FALSE)</f>
        <v>13</v>
      </c>
      <c r="C6" s="104">
        <f>VLOOKUP(C$2,'Crissis Table'!$A$3:$L$40,$G6,FALSE)</f>
        <v>11</v>
      </c>
      <c r="D6" s="104">
        <f>VLOOKUP(D$2,'Crissis Table'!$A$3:$L$40,$G6,FALSE)</f>
        <v>9</v>
      </c>
      <c r="E6" s="104">
        <f>VLOOKUP(E$2,'Crissis Table'!$A$3:$L$40,$G6,FALSE)</f>
        <v>9</v>
      </c>
      <c r="F6" s="110">
        <f>VLOOKUP(F$2,'Crissis Table'!$A$3:$L$40,$G6,FALSE)</f>
        <v>9</v>
      </c>
      <c r="G6">
        <v>10</v>
      </c>
    </row>
    <row r="7" spans="1:7">
      <c r="A7" s="131" t="s">
        <v>157</v>
      </c>
      <c r="B7" s="104">
        <f>VLOOKUP(B$2,'Crissis Table'!$A$3:$L$40,$G7,FALSE)</f>
        <v>15</v>
      </c>
      <c r="C7" s="104">
        <f>VLOOKUP(C$2,'Crissis Table'!$A$3:$L$40,$G7,FALSE)</f>
        <v>13</v>
      </c>
      <c r="D7" s="104">
        <f>VLOOKUP(D$2,'Crissis Table'!$A$3:$L$40,$G7,FALSE)</f>
        <v>14</v>
      </c>
      <c r="E7" s="104">
        <f>VLOOKUP(E$2,'Crissis Table'!$A$3:$L$40,$G7,FALSE)</f>
        <v>13</v>
      </c>
      <c r="F7" s="110">
        <f>VLOOKUP(F$2,'Crissis Table'!$A$3:$L$40,$G7,FALSE)</f>
        <v>11</v>
      </c>
      <c r="G7">
        <v>11</v>
      </c>
    </row>
    <row r="8" spans="1:7" ht="69.75">
      <c r="A8" s="128" t="s">
        <v>159</v>
      </c>
      <c r="B8" s="104">
        <f>VLOOKUP(B$2,'Crissis Table'!$A$3:$L$40,$G8,FALSE)</f>
        <v>15.25</v>
      </c>
      <c r="C8" s="104">
        <f>VLOOKUP(C$2,'Crissis Table'!$A$3:$L$40,$G8,FALSE)</f>
        <v>13</v>
      </c>
      <c r="D8" s="104">
        <f>VLOOKUP(D$2,'Crissis Table'!$A$3:$L$40,$G8,FALSE)</f>
        <v>13</v>
      </c>
      <c r="E8" s="104">
        <f>VLOOKUP(E$2,'Crissis Table'!$A$3:$L$40,$G8,FALSE)</f>
        <v>13</v>
      </c>
      <c r="F8" s="110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2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2">
        <v>1454</v>
      </c>
      <c r="C38" s="123">
        <v>148</v>
      </c>
      <c r="D38" s="124">
        <v>180</v>
      </c>
      <c r="E38" s="125">
        <v>1565</v>
      </c>
      <c r="F38" s="125">
        <v>4632</v>
      </c>
      <c r="G38" s="124">
        <v>1365</v>
      </c>
      <c r="H38" s="125">
        <v>202</v>
      </c>
      <c r="I38" s="124">
        <v>3979</v>
      </c>
    </row>
    <row r="39" spans="1:9">
      <c r="A39" s="55">
        <v>40833</v>
      </c>
      <c r="B39" s="122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53" t="s">
        <v>69</v>
      </c>
      <c r="B1" s="69" t="s">
        <v>50</v>
      </c>
      <c r="C1" s="255" t="s">
        <v>53</v>
      </c>
      <c r="D1" s="255"/>
      <c r="E1" s="69" t="s">
        <v>70</v>
      </c>
      <c r="F1" s="69" t="s">
        <v>71</v>
      </c>
      <c r="G1" s="73">
        <v>40827</v>
      </c>
      <c r="I1" s="262" t="s">
        <v>69</v>
      </c>
      <c r="J1" s="87" t="s">
        <v>50</v>
      </c>
      <c r="K1" s="264" t="s">
        <v>53</v>
      </c>
      <c r="L1" s="265"/>
      <c r="M1" s="87" t="s">
        <v>70</v>
      </c>
      <c r="N1" s="88" t="s">
        <v>71</v>
      </c>
    </row>
    <row r="2" spans="1:14">
      <c r="A2" s="254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63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53" t="s">
        <v>69</v>
      </c>
      <c r="B6" s="69" t="s">
        <v>50</v>
      </c>
      <c r="C6" s="255" t="s">
        <v>53</v>
      </c>
      <c r="D6" s="255"/>
      <c r="E6" s="69" t="s">
        <v>70</v>
      </c>
      <c r="F6" s="69" t="s">
        <v>71</v>
      </c>
      <c r="G6" s="73">
        <v>40829</v>
      </c>
    </row>
    <row r="7" spans="1:14">
      <c r="A7" s="254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56" t="s">
        <v>53</v>
      </c>
      <c r="D11" s="257"/>
      <c r="E11" s="257"/>
      <c r="F11" s="257"/>
      <c r="G11" s="258"/>
      <c r="H11" s="256" t="s">
        <v>54</v>
      </c>
      <c r="I11" s="257"/>
      <c r="J11" s="257"/>
      <c r="K11" s="258"/>
      <c r="L11" s="256" t="s">
        <v>55</v>
      </c>
      <c r="M11" s="258"/>
    </row>
    <row r="12" spans="1:14" ht="27">
      <c r="A12" s="75" t="s">
        <v>49</v>
      </c>
      <c r="B12" s="75" t="s">
        <v>51</v>
      </c>
      <c r="C12" s="259"/>
      <c r="D12" s="260"/>
      <c r="E12" s="260"/>
      <c r="F12" s="260"/>
      <c r="G12" s="261"/>
      <c r="H12" s="259"/>
      <c r="I12" s="260"/>
      <c r="J12" s="260"/>
      <c r="K12" s="261"/>
      <c r="L12" s="259"/>
      <c r="M12" s="261"/>
    </row>
    <row r="13" spans="1:14" ht="27">
      <c r="A13" s="75"/>
      <c r="B13" s="75" t="s">
        <v>52</v>
      </c>
      <c r="C13" s="74" t="s">
        <v>73</v>
      </c>
      <c r="D13" s="256" t="s">
        <v>56</v>
      </c>
      <c r="E13" s="258"/>
      <c r="F13" s="256" t="s">
        <v>57</v>
      </c>
      <c r="G13" s="258"/>
      <c r="H13" s="74" t="s">
        <v>58</v>
      </c>
      <c r="I13" s="74" t="s">
        <v>60</v>
      </c>
      <c r="J13" s="256" t="s">
        <v>75</v>
      </c>
      <c r="K13" s="258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59"/>
      <c r="E14" s="261"/>
      <c r="F14" s="259"/>
      <c r="G14" s="261"/>
      <c r="H14" s="75" t="s">
        <v>59</v>
      </c>
      <c r="I14" s="75" t="s">
        <v>72</v>
      </c>
      <c r="J14" s="259"/>
      <c r="K14" s="261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S67"/>
  <sheetViews>
    <sheetView workbookViewId="0">
      <pane xSplit="7620" ySplit="1980" topLeftCell="AU46" activePane="bottomRight"/>
      <selection activeCell="D1" sqref="D1"/>
      <selection pane="topRight" activeCell="M1" sqref="M1:M56"/>
      <selection pane="bottomLeft" activeCell="A56" sqref="A56"/>
      <selection pane="bottomRight" activeCell="AO56" sqref="AO56:BR56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9.28515625" bestFit="1" customWidth="1"/>
    <col min="9" max="9" width="3.28515625" customWidth="1"/>
    <col min="10" max="10" width="8.7109375" customWidth="1"/>
    <col min="11" max="11" width="5.140625" customWidth="1"/>
    <col min="12" max="12" width="6.42578125" bestFit="1" customWidth="1"/>
    <col min="13" max="13" width="6.42578125" customWidth="1"/>
    <col min="14" max="16" width="5.85546875" customWidth="1"/>
    <col min="17" max="17" width="9.28515625" bestFit="1" customWidth="1"/>
    <col min="18" max="20" width="5.85546875" customWidth="1"/>
    <col min="21" max="21" width="7.85546875" customWidth="1"/>
    <col min="22" max="22" width="22" customWidth="1"/>
    <col min="23" max="26" width="6.42578125" customWidth="1"/>
    <col min="27" max="27" width="5.85546875" customWidth="1"/>
    <col min="28" max="28" width="8.85546875" bestFit="1" customWidth="1"/>
    <col min="29" max="29" width="9.5703125" customWidth="1"/>
    <col min="30" max="33" width="9.85546875" customWidth="1"/>
    <col min="34" max="34" width="14.7109375" customWidth="1"/>
    <col min="35" max="35" width="2.5703125" customWidth="1"/>
    <col min="36" max="36" width="6.85546875" customWidth="1"/>
    <col min="37" max="37" width="9.85546875" bestFit="1" customWidth="1"/>
    <col min="38" max="38" width="7.85546875" customWidth="1"/>
    <col min="39" max="39" width="8.5703125" customWidth="1"/>
    <col min="40" max="40" width="7" customWidth="1"/>
    <col min="41" max="41" width="13.5703125" customWidth="1"/>
    <col min="42" max="42" width="5.5703125" bestFit="1" customWidth="1"/>
    <col min="43" max="62" width="13.5703125" customWidth="1"/>
  </cols>
  <sheetData>
    <row r="1" spans="1:71" ht="52.5" customHeight="1">
      <c r="A1" s="148" t="s">
        <v>161</v>
      </c>
      <c r="B1" s="148" t="s">
        <v>211</v>
      </c>
      <c r="C1" s="148" t="s">
        <v>97</v>
      </c>
      <c r="D1" s="148" t="s">
        <v>311</v>
      </c>
      <c r="E1" s="148" t="s">
        <v>345</v>
      </c>
      <c r="F1" s="148" t="s">
        <v>346</v>
      </c>
      <c r="G1" s="148" t="s">
        <v>208</v>
      </c>
      <c r="H1" s="148" t="s">
        <v>200</v>
      </c>
      <c r="I1" s="148" t="s">
        <v>201</v>
      </c>
      <c r="J1" s="203" t="s">
        <v>373</v>
      </c>
      <c r="K1" s="203" t="s">
        <v>374</v>
      </c>
      <c r="L1" s="203" t="s">
        <v>375</v>
      </c>
      <c r="M1" s="239" t="s">
        <v>384</v>
      </c>
      <c r="N1" s="231" t="s">
        <v>235</v>
      </c>
      <c r="O1" s="232" t="s">
        <v>404</v>
      </c>
      <c r="P1" s="194" t="s">
        <v>426</v>
      </c>
      <c r="Q1" s="194" t="s">
        <v>385</v>
      </c>
      <c r="R1" s="194" t="s">
        <v>373</v>
      </c>
      <c r="S1" s="194" t="s">
        <v>374</v>
      </c>
      <c r="T1" s="194" t="s">
        <v>375</v>
      </c>
      <c r="U1" s="239" t="s">
        <v>384</v>
      </c>
      <c r="V1" s="136" t="s">
        <v>243</v>
      </c>
      <c r="W1" s="172" t="s">
        <v>272</v>
      </c>
      <c r="X1" s="172" t="s">
        <v>273</v>
      </c>
      <c r="Y1" s="172" t="s">
        <v>274</v>
      </c>
      <c r="Z1" s="172" t="s">
        <v>275</v>
      </c>
      <c r="AA1" s="188" t="s">
        <v>344</v>
      </c>
      <c r="AB1" s="149" t="s">
        <v>276</v>
      </c>
      <c r="AC1" s="202" t="s">
        <v>334</v>
      </c>
      <c r="AD1" s="202" t="s">
        <v>335</v>
      </c>
      <c r="AE1" s="222" t="s">
        <v>396</v>
      </c>
      <c r="AF1" s="222" t="s">
        <v>397</v>
      </c>
      <c r="AG1" s="202"/>
      <c r="AH1" s="136"/>
      <c r="AI1" s="206" t="s">
        <v>394</v>
      </c>
      <c r="AJ1" s="162"/>
      <c r="AK1" s="155" t="s">
        <v>194</v>
      </c>
      <c r="AL1" s="162"/>
      <c r="AM1" s="163" t="s">
        <v>199</v>
      </c>
      <c r="AO1" s="155" t="s">
        <v>267</v>
      </c>
      <c r="AP1" s="156"/>
      <c r="AQ1" s="155" t="s">
        <v>286</v>
      </c>
      <c r="AR1" s="168">
        <v>0.8125</v>
      </c>
      <c r="AS1" s="155" t="s">
        <v>336</v>
      </c>
      <c r="AT1" s="168">
        <v>0.27083333333333331</v>
      </c>
      <c r="AU1" t="s">
        <v>340</v>
      </c>
      <c r="AV1" s="187">
        <v>0.21875</v>
      </c>
      <c r="AW1" t="s">
        <v>341</v>
      </c>
      <c r="AX1" s="187">
        <v>0.23611111111111113</v>
      </c>
      <c r="AY1" s="191" t="s">
        <v>360</v>
      </c>
      <c r="AZ1" s="187">
        <v>0</v>
      </c>
      <c r="BA1" s="206" t="s">
        <v>371</v>
      </c>
      <c r="BB1" s="207">
        <v>0.20833333333333334</v>
      </c>
      <c r="BC1" s="204" t="s">
        <v>380</v>
      </c>
      <c r="BD1" s="205"/>
      <c r="BE1" s="208" t="s">
        <v>381</v>
      </c>
      <c r="BF1" s="205"/>
      <c r="BG1" s="191" t="s">
        <v>392</v>
      </c>
      <c r="BH1" s="198">
        <v>6</v>
      </c>
      <c r="BI1" s="191" t="s">
        <v>393</v>
      </c>
      <c r="BJ1" s="198">
        <v>10</v>
      </c>
      <c r="BK1" s="198" t="s">
        <v>395</v>
      </c>
      <c r="BL1" s="198">
        <v>12</v>
      </c>
      <c r="BM1" s="198" t="s">
        <v>398</v>
      </c>
      <c r="BN1" s="198">
        <v>14</v>
      </c>
      <c r="BO1" s="198" t="s">
        <v>439</v>
      </c>
      <c r="BP1" s="198">
        <v>16</v>
      </c>
      <c r="BQ1" s="198" t="s">
        <v>438</v>
      </c>
      <c r="BR1" s="198">
        <v>18</v>
      </c>
    </row>
    <row r="2" spans="1:71" ht="24" thickBot="1">
      <c r="A2" s="136"/>
      <c r="B2" s="136" t="s">
        <v>172</v>
      </c>
      <c r="E2" s="216" t="s">
        <v>383</v>
      </c>
      <c r="F2" s="217"/>
      <c r="G2" s="136"/>
      <c r="H2" s="136"/>
      <c r="I2" s="136"/>
      <c r="J2" s="136"/>
      <c r="K2" s="136"/>
      <c r="L2" s="136"/>
      <c r="M2" s="136"/>
      <c r="N2" s="233">
        <v>35</v>
      </c>
      <c r="O2" s="234">
        <v>4</v>
      </c>
      <c r="P2" s="136"/>
      <c r="Q2" s="201">
        <v>16</v>
      </c>
      <c r="R2" s="200">
        <v>16</v>
      </c>
      <c r="S2" s="200">
        <v>17</v>
      </c>
      <c r="T2" s="200">
        <v>18</v>
      </c>
      <c r="U2" s="136"/>
      <c r="V2" s="136"/>
      <c r="W2" s="136"/>
      <c r="X2" s="136"/>
      <c r="Y2" s="136"/>
      <c r="Z2" s="136"/>
      <c r="AA2" s="136"/>
      <c r="AB2" s="149"/>
      <c r="AC2" s="136"/>
      <c r="AD2" s="136"/>
      <c r="AE2" s="136"/>
      <c r="AF2" s="136"/>
      <c r="AG2" s="136"/>
      <c r="AH2" s="136"/>
      <c r="AI2" s="157"/>
      <c r="AJ2" s="99"/>
      <c r="AK2" s="158"/>
      <c r="AM2" s="157"/>
      <c r="AN2" s="158"/>
      <c r="AY2" s="157"/>
      <c r="AZ2" s="99"/>
      <c r="BA2" s="157" t="s">
        <v>382</v>
      </c>
      <c r="BB2" s="99" t="s">
        <v>383</v>
      </c>
      <c r="BC2" s="157" t="s">
        <v>382</v>
      </c>
      <c r="BD2" s="99" t="s">
        <v>383</v>
      </c>
      <c r="BE2" s="157" t="s">
        <v>382</v>
      </c>
      <c r="BF2" s="99" t="s">
        <v>383</v>
      </c>
      <c r="BG2" s="157" t="s">
        <v>382</v>
      </c>
      <c r="BH2" s="99" t="s">
        <v>383</v>
      </c>
      <c r="BI2" s="157" t="s">
        <v>382</v>
      </c>
      <c r="BJ2" s="99" t="s">
        <v>383</v>
      </c>
    </row>
    <row r="3" spans="1:71">
      <c r="A3" s="136" t="s">
        <v>170</v>
      </c>
      <c r="B3" s="136" t="s">
        <v>218</v>
      </c>
      <c r="C3" s="136" t="s">
        <v>312</v>
      </c>
      <c r="D3" s="136" t="s">
        <v>171</v>
      </c>
      <c r="E3" s="140">
        <f>AA3</f>
        <v>1.17</v>
      </c>
      <c r="F3" s="189">
        <f>AB3</f>
        <v>2</v>
      </c>
      <c r="G3">
        <f t="shared" ref="G3:G48" si="0">Y3</f>
        <v>1</v>
      </c>
      <c r="H3" s="138">
        <f>L3-AB3</f>
        <v>54.666666666667012</v>
      </c>
      <c r="I3" s="136">
        <f>IF(N3&lt;-5,-1,IF(N3&lt;-1,0,IF(N3&lt;1,1,IF(N3&lt;5,2,3))))</f>
        <v>0</v>
      </c>
      <c r="J3" s="140">
        <f>N3</f>
        <v>-4.4999999999999982</v>
      </c>
      <c r="K3" s="140">
        <f>AE3</f>
        <v>-1</v>
      </c>
      <c r="L3" s="140">
        <f>AF3</f>
        <v>56.666666666667012</v>
      </c>
      <c r="M3" s="136">
        <v>0</v>
      </c>
      <c r="N3" s="223">
        <f>(INDEX(AI3:CD3,1,$N$2)-INDEX(AI3:CD3,1,$N$2-2))/$O$2*100</f>
        <v>-4.4999999999999982</v>
      </c>
      <c r="O3" s="139"/>
      <c r="P3" s="139">
        <f>(S3-R3)/10*100</f>
        <v>-0.29999999999999805</v>
      </c>
      <c r="Q3" s="138">
        <f>INDEX('OBS data INSIDE'!$E$3:$Y$62,'OBS data INSIDE'!D3,$Q$2)</f>
        <v>1.31</v>
      </c>
      <c r="R3" s="195">
        <f>TREND('OBS data INSIDE'!$R3:$T3,'OBS data INSIDE'!$R$58:$T$58,R$2)-$Q3+$E3</f>
        <v>1.3499999999999996</v>
      </c>
      <c r="S3" s="195">
        <f>TREND('OBS data INSIDE'!$R3:$T3,'OBS data INSIDE'!$R$58:$T$58,S$2)-$Q3+$E3</f>
        <v>1.3199999999999998</v>
      </c>
      <c r="T3" s="195">
        <f>TREND('OBS data INSIDE'!$R3:$T3,'OBS data INSIDE'!$R$58:$T$58,T$2)-$Q3+$E3</f>
        <v>1.2899999999999998</v>
      </c>
      <c r="U3" s="136">
        <v>0</v>
      </c>
      <c r="V3" s="150" t="s">
        <v>362</v>
      </c>
      <c r="W3" s="196">
        <f t="shared" ref="W3:W11" si="1">$AB3-AC3</f>
        <v>0.83000000000000007</v>
      </c>
      <c r="X3" s="197">
        <f t="shared" ref="X3:X11" si="2">$AB3-AD3</f>
        <v>0.83000000000000007</v>
      </c>
      <c r="Y3" s="136">
        <f>IF(W3&gt;0.8,1,IF(W3&gt;0.5,2,IF(W3&gt;0.3,3,IF(W3&gt;0.1,4,IF(W3&gt;0,5,6)))))</f>
        <v>1</v>
      </c>
      <c r="Z3" s="136">
        <f>IF(X3&gt;0.8,1,IF(X3&gt;0.5,2,IF(X3&gt;0.3,3,IF(X3&gt;0.1,4,IF(X3&gt;0,5,6)))))</f>
        <v>1</v>
      </c>
      <c r="AA3" s="136">
        <f>AC3</f>
        <v>1.17</v>
      </c>
      <c r="AB3" s="173">
        <v>2</v>
      </c>
      <c r="AC3" s="139">
        <f>MAX(BO3:BP3)</f>
        <v>1.17</v>
      </c>
      <c r="AD3" s="195">
        <f>MIN(BO3:BP3)</f>
        <v>1.17</v>
      </c>
      <c r="AE3" s="195">
        <f>IFERROR(IF((E3-1.5)&gt;0,(E3-1.5)/P$3*-100,-1),120)</f>
        <v>-1</v>
      </c>
      <c r="AF3" s="195">
        <f>IFERROR(IF((E3-1)&gt;0,(E3-1)/$P3*-100,0),120)</f>
        <v>56.666666666667012</v>
      </c>
      <c r="AG3" s="195"/>
      <c r="AH3" s="139"/>
      <c r="AI3" s="157"/>
      <c r="AJ3" s="99"/>
      <c r="AK3" s="158">
        <v>1.47</v>
      </c>
      <c r="AM3" s="157">
        <v>1.5349999999999999</v>
      </c>
      <c r="AN3" s="158"/>
      <c r="AO3">
        <v>1.58</v>
      </c>
      <c r="AQ3">
        <v>1.6</v>
      </c>
      <c r="AS3">
        <v>1.61</v>
      </c>
      <c r="AU3">
        <v>1.62</v>
      </c>
      <c r="AW3">
        <v>1.61</v>
      </c>
      <c r="AY3" s="157">
        <v>1.6</v>
      </c>
      <c r="AZ3" s="99"/>
      <c r="BA3" s="157">
        <v>1.59</v>
      </c>
      <c r="BB3" s="158"/>
      <c r="BC3" s="99">
        <v>1.57</v>
      </c>
      <c r="BD3" s="158"/>
      <c r="BE3">
        <v>1.56</v>
      </c>
      <c r="BF3" s="140"/>
      <c r="BG3">
        <v>1.54</v>
      </c>
      <c r="BH3" s="140"/>
      <c r="BI3">
        <v>1.52</v>
      </c>
      <c r="BJ3" s="140"/>
      <c r="BK3">
        <v>1.43</v>
      </c>
      <c r="BM3">
        <v>1.31</v>
      </c>
      <c r="BO3">
        <v>1.17</v>
      </c>
      <c r="BQ3">
        <v>0.99</v>
      </c>
    </row>
    <row r="4" spans="1:71">
      <c r="A4" s="136" t="s">
        <v>163</v>
      </c>
      <c r="B4" s="136" t="s">
        <v>219</v>
      </c>
      <c r="C4" s="136" t="s">
        <v>317</v>
      </c>
      <c r="D4" s="136" t="s">
        <v>162</v>
      </c>
      <c r="E4" s="140">
        <f t="shared" ref="E4:E11" si="3">AA4</f>
        <v>-0.6</v>
      </c>
      <c r="F4" s="189">
        <f t="shared" ref="F4:F11" si="4">AB4</f>
        <v>2</v>
      </c>
      <c r="G4">
        <f>Z4</f>
        <v>1</v>
      </c>
      <c r="H4" s="138">
        <f t="shared" ref="H4:H11" si="5">L4-AB4</f>
        <v>-2</v>
      </c>
      <c r="I4" s="136">
        <f t="shared" ref="I4:I11" si="6">IF(N4&lt;-5,-1,IF(N4&lt;-1,0,IF(N4&lt;1,1,IF(N4&lt;5,2,3))))</f>
        <v>0</v>
      </c>
      <c r="J4" s="140">
        <f t="shared" ref="J4:J11" si="7">N4</f>
        <v>-5.0000000000000018</v>
      </c>
      <c r="K4" s="140">
        <f t="shared" ref="K4:K11" si="8">AE4</f>
        <v>-1</v>
      </c>
      <c r="L4" s="140">
        <f t="shared" ref="L4:L11" si="9">AF4</f>
        <v>0</v>
      </c>
      <c r="M4" s="136">
        <v>0</v>
      </c>
      <c r="N4" s="223">
        <f>(INDEX(AI4:CD4,1,$N$2)-INDEX(AI4:CD4,1,$N$2-2))/$O$2*100</f>
        <v>-5.0000000000000018</v>
      </c>
      <c r="O4" s="139"/>
      <c r="P4" s="139">
        <f t="shared" ref="P4:P11" si="10">(S4-R4)/10*100</f>
        <v>-0.47972972972972988</v>
      </c>
      <c r="Q4" s="138">
        <f>INDEX('OBS data INSIDE'!$E$3:$Y$62,'OBS data INSIDE'!D4,$Q$2)</f>
        <v>-0.75</v>
      </c>
      <c r="R4" s="195">
        <f>TREND('OBS data INSIDE'!$R4:$T4,'OBS data INSIDE'!$R$58:$T$58,R$2)-$Q4+$E4</f>
        <v>-0.35472972972972983</v>
      </c>
      <c r="S4" s="195">
        <f>TREND('OBS data INSIDE'!$R4:$T4,'OBS data INSIDE'!$R$58:$T$58,S$2)-$Q4+$E4</f>
        <v>-0.40270270270270281</v>
      </c>
      <c r="T4" s="195">
        <f>TREND('OBS data INSIDE'!$R4:$T4,'OBS data INSIDE'!$R$58:$T$58,T$2)-$Q4+$E4</f>
        <v>-0.45067567567567579</v>
      </c>
      <c r="U4" s="136">
        <v>0</v>
      </c>
      <c r="V4" s="150" t="s">
        <v>363</v>
      </c>
      <c r="W4" s="151">
        <f t="shared" si="1"/>
        <v>2.6</v>
      </c>
      <c r="X4" s="136">
        <f t="shared" si="2"/>
        <v>2.6</v>
      </c>
      <c r="Y4" s="136">
        <f t="shared" ref="Y4:Y9" si="11">IF(W4&gt;0.8,1,IF(W4&gt;0.5,2,IF(W4&gt;0.3,3,IF(W4&gt;0.1,4,IF(W4&gt;0,5,6)))))</f>
        <v>1</v>
      </c>
      <c r="Z4" s="136">
        <f t="shared" ref="Z4:Z9" si="12">IF(X4&gt;0.8,1,IF(X4&gt;0.5,2,IF(X4&gt;0.3,3,IF(X4&gt;0.1,4,IF(X4&gt;0,5,6)))))</f>
        <v>1</v>
      </c>
      <c r="AA4" s="136">
        <f>AD4</f>
        <v>-0.6</v>
      </c>
      <c r="AB4" s="173">
        <v>2</v>
      </c>
      <c r="AC4" s="139">
        <f>MAX(BO4:BP4)</f>
        <v>-0.6</v>
      </c>
      <c r="AD4" s="195">
        <f>MIN(BO4:BP4)</f>
        <v>-0.6</v>
      </c>
      <c r="AE4" s="195">
        <f t="shared" ref="AE4:AE56" si="13">IFERROR(IF((E4-1.5)&gt;0,(E4-1.5)/P$3*-100,-1),120)</f>
        <v>-1</v>
      </c>
      <c r="AF4" s="195">
        <f t="shared" ref="AF4:AF56" si="14">IFERROR(IF((E4-1)&gt;0,(E4-1)/$P4*-100,0),120)</f>
        <v>0</v>
      </c>
      <c r="AG4" s="195"/>
      <c r="AH4" s="139"/>
      <c r="AI4" s="157"/>
      <c r="AJ4" s="99"/>
      <c r="AK4" s="158">
        <v>-0.1</v>
      </c>
      <c r="AM4" s="157">
        <v>-0.1</v>
      </c>
      <c r="AN4" s="158">
        <v>2.5099999999999998</v>
      </c>
      <c r="AO4" s="169">
        <v>0.19</v>
      </c>
      <c r="AP4" s="169">
        <v>2.4</v>
      </c>
      <c r="AQ4" s="169">
        <v>0.1</v>
      </c>
      <c r="AR4" s="169">
        <v>2.2200000000000002</v>
      </c>
      <c r="AS4" s="169">
        <v>0.2</v>
      </c>
      <c r="AT4" s="169">
        <v>2.2599999999999998</v>
      </c>
      <c r="AU4" s="169">
        <v>-0.1</v>
      </c>
      <c r="AV4">
        <v>2.27</v>
      </c>
      <c r="AW4">
        <v>0</v>
      </c>
      <c r="AY4" s="157">
        <v>-0.2</v>
      </c>
      <c r="AZ4" s="99"/>
      <c r="BA4" s="157">
        <v>-0.2</v>
      </c>
      <c r="BB4" s="158">
        <v>2.4</v>
      </c>
      <c r="BC4" s="169">
        <v>-0.31</v>
      </c>
      <c r="BD4" s="158">
        <v>2.5499999999999998</v>
      </c>
      <c r="BE4" s="169">
        <v>-0.32</v>
      </c>
      <c r="BF4" s="140"/>
      <c r="BG4" s="169">
        <v>-0.45</v>
      </c>
      <c r="BH4" s="140"/>
      <c r="BI4" s="169">
        <v>-0.4</v>
      </c>
      <c r="BJ4" s="140"/>
      <c r="BK4">
        <v>-0.7</v>
      </c>
      <c r="BM4">
        <v>-0.75</v>
      </c>
      <c r="BO4">
        <v>-0.6</v>
      </c>
      <c r="BQ4">
        <v>-0.8</v>
      </c>
    </row>
    <row r="5" spans="1:71">
      <c r="A5" s="136" t="s">
        <v>164</v>
      </c>
      <c r="B5" s="136" t="s">
        <v>220</v>
      </c>
      <c r="C5" s="136" t="s">
        <v>318</v>
      </c>
      <c r="D5" s="136" t="s">
        <v>299</v>
      </c>
      <c r="E5" s="218">
        <f t="shared" si="3"/>
        <v>0.3</v>
      </c>
      <c r="F5" s="189">
        <f t="shared" si="4"/>
        <v>1</v>
      </c>
      <c r="G5">
        <f t="shared" si="0"/>
        <v>2</v>
      </c>
      <c r="H5" s="138">
        <f t="shared" si="5"/>
        <v>-1</v>
      </c>
      <c r="I5" s="136">
        <f t="shared" si="6"/>
        <v>0</v>
      </c>
      <c r="J5" s="140">
        <f t="shared" si="7"/>
        <v>-3.2499999999999996</v>
      </c>
      <c r="K5" s="140">
        <f t="shared" si="8"/>
        <v>-1</v>
      </c>
      <c r="L5" s="140">
        <f t="shared" si="9"/>
        <v>0</v>
      </c>
      <c r="M5" s="136">
        <v>1</v>
      </c>
      <c r="N5" s="223">
        <f t="shared" ref="N5:N11" si="15">(INDEX(AI5:CD5,1,$N$2)-INDEX(AI5:CD5,1,$N$2-2))/$O$2*100</f>
        <v>-3.2499999999999996</v>
      </c>
      <c r="O5" s="139"/>
      <c r="P5" s="139">
        <f t="shared" si="10"/>
        <v>-0.27837837837837887</v>
      </c>
      <c r="Q5" s="138">
        <f>INDEX('OBS data OUTSIDE'!$E$3:$W$60,'OBS data OUTSIDE'!D5,$Q$2)</f>
        <v>0.48</v>
      </c>
      <c r="R5" s="195">
        <f>TREND('OBS data OUTSIDE'!$R5:$T5,'OBS data OUTSIDE'!$R$58:$T$58,R$2)-$Q5+$E5</f>
        <v>0.45162162162162173</v>
      </c>
      <c r="S5" s="195">
        <f>TREND('OBS data OUTSIDE'!$R5:$T5,'OBS data OUTSIDE'!$R$58:$T$58,S$2)-$Q5+$E5</f>
        <v>0.42378378378378384</v>
      </c>
      <c r="T5" s="195">
        <f>TREND('OBS data OUTSIDE'!$R5:$T5,'OBS data OUTSIDE'!$R$58:$T$58,T$2)-$Q5+$E5</f>
        <v>0.39594594594594607</v>
      </c>
      <c r="U5" s="136">
        <v>1</v>
      </c>
      <c r="V5" s="150" t="s">
        <v>362</v>
      </c>
      <c r="W5" s="151">
        <f t="shared" si="1"/>
        <v>0.7</v>
      </c>
      <c r="X5" s="136">
        <f t="shared" si="2"/>
        <v>0.7</v>
      </c>
      <c r="Y5" s="136">
        <f t="shared" si="11"/>
        <v>2</v>
      </c>
      <c r="Z5" s="136">
        <f t="shared" si="12"/>
        <v>2</v>
      </c>
      <c r="AA5" s="136">
        <f>AC5</f>
        <v>0.3</v>
      </c>
      <c r="AB5" s="173">
        <v>1</v>
      </c>
      <c r="AC5" s="195">
        <f>MAX(BO5:BP5)</f>
        <v>0.3</v>
      </c>
      <c r="AD5" s="195">
        <f>MIN(BO5:BP5)</f>
        <v>0.3</v>
      </c>
      <c r="AE5" s="195">
        <f t="shared" si="13"/>
        <v>-1</v>
      </c>
      <c r="AF5" s="195">
        <f t="shared" si="14"/>
        <v>0</v>
      </c>
      <c r="AG5" s="195"/>
      <c r="AH5" s="139"/>
      <c r="AI5" s="157"/>
      <c r="AJ5" s="99"/>
      <c r="AK5" s="158"/>
      <c r="AL5">
        <v>0.49</v>
      </c>
      <c r="AM5" s="157">
        <v>0.53</v>
      </c>
      <c r="AN5" s="158">
        <v>0.56999999999999995</v>
      </c>
      <c r="AO5" s="169">
        <v>0.6</v>
      </c>
      <c r="AP5" s="169">
        <v>0.61</v>
      </c>
      <c r="AQ5" s="169">
        <v>0.62</v>
      </c>
      <c r="AR5" s="169">
        <v>0.67</v>
      </c>
      <c r="AS5" s="169">
        <v>0.66</v>
      </c>
      <c r="AT5" s="169">
        <v>0.71</v>
      </c>
      <c r="AU5" s="169">
        <v>0.72</v>
      </c>
      <c r="AV5" s="169">
        <v>0.77</v>
      </c>
      <c r="AW5" s="169">
        <v>0.73</v>
      </c>
      <c r="AX5" s="169">
        <v>0.79</v>
      </c>
      <c r="AY5" s="209">
        <v>0.75</v>
      </c>
      <c r="AZ5" s="99">
        <v>0.79</v>
      </c>
      <c r="BA5" s="157">
        <v>0.8</v>
      </c>
      <c r="BB5" s="158">
        <v>0.85</v>
      </c>
      <c r="BC5" s="169">
        <v>0.75</v>
      </c>
      <c r="BD5" s="158">
        <v>0.78</v>
      </c>
      <c r="BE5" s="169">
        <v>0.72</v>
      </c>
      <c r="BF5" s="218">
        <v>0.75</v>
      </c>
      <c r="BG5" s="169">
        <v>0.69</v>
      </c>
      <c r="BH5" s="218">
        <v>0.71</v>
      </c>
      <c r="BI5" s="169">
        <v>0.65</v>
      </c>
      <c r="BJ5" s="218">
        <v>0.68</v>
      </c>
      <c r="BK5" s="169">
        <v>0.54</v>
      </c>
      <c r="BL5" s="220">
        <v>0.54</v>
      </c>
      <c r="BM5" s="169">
        <v>0.46</v>
      </c>
      <c r="BN5" s="220">
        <v>0.48</v>
      </c>
      <c r="BO5" s="169">
        <v>0.3</v>
      </c>
      <c r="BP5" s="220">
        <v>0.3</v>
      </c>
      <c r="BQ5" s="169">
        <v>0.17</v>
      </c>
      <c r="BR5" s="220">
        <v>0.17</v>
      </c>
    </row>
    <row r="6" spans="1:71">
      <c r="A6" s="136" t="s">
        <v>165</v>
      </c>
      <c r="B6" s="136" t="s">
        <v>221</v>
      </c>
      <c r="C6" s="136" t="s">
        <v>319</v>
      </c>
      <c r="D6" s="136" t="s">
        <v>166</v>
      </c>
      <c r="E6" s="140">
        <f t="shared" si="3"/>
        <v>-1.3</v>
      </c>
      <c r="F6" s="189">
        <f t="shared" si="4"/>
        <v>2</v>
      </c>
      <c r="G6">
        <f>Z6</f>
        <v>1</v>
      </c>
      <c r="H6" s="138">
        <f t="shared" si="5"/>
        <v>-2</v>
      </c>
      <c r="I6" s="136">
        <f t="shared" si="6"/>
        <v>1</v>
      </c>
      <c r="J6" s="140">
        <f t="shared" si="7"/>
        <v>0</v>
      </c>
      <c r="K6" s="140">
        <f t="shared" si="8"/>
        <v>-1</v>
      </c>
      <c r="L6" s="140">
        <f t="shared" si="9"/>
        <v>0</v>
      </c>
      <c r="M6" s="136">
        <v>0</v>
      </c>
      <c r="N6" s="223">
        <f t="shared" si="15"/>
        <v>0</v>
      </c>
      <c r="O6" s="139"/>
      <c r="P6" s="139">
        <f t="shared" si="10"/>
        <v>-0.48243243243243361</v>
      </c>
      <c r="Q6" s="138">
        <f>INDEX('OBS data INSIDE'!$E$3:$Y$62,'OBS data INSIDE'!D6,$Q$2)</f>
        <v>-1.5</v>
      </c>
      <c r="R6" s="195">
        <f>TREND('OBS data INSIDE'!$R6:$T6,'OBS data INSIDE'!$R$58:$T$58,R$2)-$Q6+$E6</f>
        <v>-0.95743243243243237</v>
      </c>
      <c r="S6" s="195">
        <f>TREND('OBS data INSIDE'!$R6:$T6,'OBS data INSIDE'!$R$58:$T$58,S$2)-$Q6+$E6</f>
        <v>-1.0056756756756757</v>
      </c>
      <c r="T6" s="195">
        <f>TREND('OBS data INSIDE'!$R6:$T6,'OBS data INSIDE'!$R$58:$T$58,T$2)-$Q6+$E6</f>
        <v>-1.0539189189189189</v>
      </c>
      <c r="U6" s="136">
        <v>0</v>
      </c>
      <c r="V6" s="150" t="s">
        <v>363</v>
      </c>
      <c r="W6" s="151">
        <f t="shared" si="1"/>
        <v>3.3</v>
      </c>
      <c r="X6" s="136">
        <f t="shared" si="2"/>
        <v>3.3</v>
      </c>
      <c r="Y6" s="136">
        <f t="shared" si="11"/>
        <v>1</v>
      </c>
      <c r="Z6" s="136">
        <f t="shared" si="12"/>
        <v>1</v>
      </c>
      <c r="AA6" s="136">
        <f>AD6</f>
        <v>-1.3</v>
      </c>
      <c r="AB6" s="173">
        <v>2</v>
      </c>
      <c r="AC6" s="139">
        <f>MAX(BO6:BP6)</f>
        <v>-1.3</v>
      </c>
      <c r="AD6" s="195">
        <f>MIN(BO6:BP6)</f>
        <v>-1.3</v>
      </c>
      <c r="AE6" s="195">
        <f t="shared" si="13"/>
        <v>-1</v>
      </c>
      <c r="AF6" s="195">
        <f t="shared" si="14"/>
        <v>0</v>
      </c>
      <c r="AG6" s="195"/>
      <c r="AH6" s="139"/>
      <c r="AI6" s="157"/>
      <c r="AJ6" s="99"/>
      <c r="AK6" s="158">
        <v>-0.9</v>
      </c>
      <c r="AM6" s="157">
        <v>-0.85</v>
      </c>
      <c r="AN6" s="158">
        <v>2.37</v>
      </c>
      <c r="AO6" s="169">
        <v>-0.8</v>
      </c>
      <c r="AP6" s="169">
        <v>2.25</v>
      </c>
      <c r="AQ6" s="169">
        <v>-0.9</v>
      </c>
      <c r="AR6" s="169">
        <v>2.0499999999999998</v>
      </c>
      <c r="AS6" s="169">
        <v>-0.78</v>
      </c>
      <c r="AT6" s="169">
        <v>2.1</v>
      </c>
      <c r="AU6" s="169">
        <v>-0.92</v>
      </c>
      <c r="AV6" s="169">
        <v>2.12</v>
      </c>
      <c r="AW6" s="169">
        <v>-0.75</v>
      </c>
      <c r="AY6" s="209">
        <v>-1</v>
      </c>
      <c r="AZ6" s="99"/>
      <c r="BA6" s="157">
        <v>-1.19</v>
      </c>
      <c r="BB6" s="158">
        <v>2.2999999999999998</v>
      </c>
      <c r="BC6" s="169">
        <v>-1.1200000000000001</v>
      </c>
      <c r="BD6" s="158">
        <v>2.48</v>
      </c>
      <c r="BE6" s="169">
        <v>-1.1200000000000001</v>
      </c>
      <c r="BF6" s="140"/>
      <c r="BG6" s="169">
        <v>-1.08</v>
      </c>
      <c r="BH6" s="140"/>
      <c r="BI6" s="169">
        <v>-1.18</v>
      </c>
      <c r="BJ6" s="140"/>
      <c r="BK6" s="169">
        <v>-1.1299999999999999</v>
      </c>
      <c r="BM6" s="169">
        <v>-1.5</v>
      </c>
      <c r="BP6">
        <v>-1.3</v>
      </c>
      <c r="BR6">
        <v>-1.4</v>
      </c>
    </row>
    <row r="7" spans="1:71">
      <c r="A7" s="136" t="s">
        <v>168</v>
      </c>
      <c r="B7" s="136" t="s">
        <v>222</v>
      </c>
      <c r="C7" s="136" t="s">
        <v>320</v>
      </c>
      <c r="D7" s="136" t="s">
        <v>167</v>
      </c>
      <c r="E7" s="140">
        <f t="shared" si="3"/>
        <v>-0.12</v>
      </c>
      <c r="F7" s="189">
        <f t="shared" si="4"/>
        <v>2</v>
      </c>
      <c r="G7">
        <f t="shared" si="0"/>
        <v>1</v>
      </c>
      <c r="H7" s="138">
        <f t="shared" si="5"/>
        <v>-2</v>
      </c>
      <c r="I7" s="136">
        <f t="shared" si="6"/>
        <v>2</v>
      </c>
      <c r="J7" s="140">
        <f t="shared" si="7"/>
        <v>3</v>
      </c>
      <c r="K7" s="140">
        <f t="shared" si="8"/>
        <v>-1</v>
      </c>
      <c r="L7" s="140">
        <f t="shared" si="9"/>
        <v>0</v>
      </c>
      <c r="M7" s="136">
        <v>0</v>
      </c>
      <c r="N7" s="223">
        <f t="shared" si="15"/>
        <v>3</v>
      </c>
      <c r="O7" s="139"/>
      <c r="P7" s="139">
        <f t="shared" si="10"/>
        <v>0.6351351351351342</v>
      </c>
      <c r="Q7" s="138">
        <f>INDEX('OBS data INSIDE'!$E$3:$Y$62,'OBS data INSIDE'!D7,$Q$2)</f>
        <v>-0.46</v>
      </c>
      <c r="R7" s="195">
        <f>TREND('OBS data INSIDE'!$R7:$T7,'OBS data INSIDE'!$R$58:$T$58,R$2)-$Q7+$E7</f>
        <v>-0.57486486486486466</v>
      </c>
      <c r="S7" s="195">
        <f>TREND('OBS data INSIDE'!$R7:$T7,'OBS data INSIDE'!$R$58:$T$58,S$2)-$Q7+$E7</f>
        <v>-0.51135135135135124</v>
      </c>
      <c r="T7" s="195">
        <f>TREND('OBS data INSIDE'!$R7:$T7,'OBS data INSIDE'!$R$58:$T$58,T$2)-$Q7+$E7</f>
        <v>-0.44783783783783765</v>
      </c>
      <c r="U7" s="136">
        <v>0</v>
      </c>
      <c r="V7" s="150" t="s">
        <v>362</v>
      </c>
      <c r="W7" s="151">
        <f t="shared" si="1"/>
        <v>2.12</v>
      </c>
      <c r="X7" s="136">
        <f t="shared" si="2"/>
        <v>2.36</v>
      </c>
      <c r="Y7" s="136">
        <f t="shared" si="11"/>
        <v>1</v>
      </c>
      <c r="Z7" s="136">
        <f t="shared" si="12"/>
        <v>1</v>
      </c>
      <c r="AA7" s="136">
        <f>AC7</f>
        <v>-0.12</v>
      </c>
      <c r="AB7" s="173">
        <v>2</v>
      </c>
      <c r="AC7" s="139">
        <f>MAX(BO7:BS7)</f>
        <v>-0.12</v>
      </c>
      <c r="AD7" s="195">
        <f>MIN(BO7:BS7)</f>
        <v>-0.36</v>
      </c>
      <c r="AE7" s="195">
        <f t="shared" si="13"/>
        <v>-1</v>
      </c>
      <c r="AF7" s="195">
        <f t="shared" si="14"/>
        <v>0</v>
      </c>
      <c r="AG7" s="195"/>
      <c r="AH7" s="139"/>
      <c r="AI7" s="157"/>
      <c r="AJ7" s="99"/>
      <c r="AK7" s="158">
        <v>-0.92</v>
      </c>
      <c r="AM7" s="157">
        <v>-0.92</v>
      </c>
      <c r="AN7" s="158">
        <v>0</v>
      </c>
      <c r="AO7" s="169">
        <v>-1.18</v>
      </c>
      <c r="AP7" s="169">
        <v>0</v>
      </c>
      <c r="AQ7" s="169">
        <v>-1.08</v>
      </c>
      <c r="AR7" s="169">
        <v>0</v>
      </c>
      <c r="AS7" s="169">
        <v>-0.51</v>
      </c>
      <c r="AT7" s="169"/>
      <c r="AU7" s="169">
        <v>-0.62</v>
      </c>
      <c r="AV7" s="169">
        <v>0</v>
      </c>
      <c r="AW7" s="169">
        <v>-0.78</v>
      </c>
      <c r="AX7" s="169"/>
      <c r="AY7" s="209">
        <v>-0.86</v>
      </c>
      <c r="AZ7" s="99"/>
      <c r="BA7" s="157">
        <v>-0.99</v>
      </c>
      <c r="BB7" s="158"/>
      <c r="BC7" s="169">
        <v>-0.91</v>
      </c>
      <c r="BD7" s="158"/>
      <c r="BE7" s="169">
        <v>-0.86</v>
      </c>
      <c r="BF7" s="140"/>
      <c r="BG7" s="169">
        <v>-0.88</v>
      </c>
      <c r="BH7" s="140"/>
      <c r="BI7" s="169">
        <v>-0.88</v>
      </c>
      <c r="BJ7" s="140"/>
      <c r="BK7" s="169">
        <v>-0.96</v>
      </c>
      <c r="BM7" s="192">
        <v>-0.46</v>
      </c>
      <c r="BO7">
        <v>-0.12</v>
      </c>
      <c r="BR7">
        <v>-0.36</v>
      </c>
      <c r="BS7" s="191" t="s">
        <v>399</v>
      </c>
    </row>
    <row r="8" spans="1:71">
      <c r="A8" s="136" t="s">
        <v>169</v>
      </c>
      <c r="B8" s="136" t="s">
        <v>223</v>
      </c>
      <c r="C8" s="136" t="s">
        <v>300</v>
      </c>
      <c r="D8" s="136" t="s">
        <v>300</v>
      </c>
      <c r="E8" s="140">
        <f t="shared" si="3"/>
        <v>0.19</v>
      </c>
      <c r="F8" s="189">
        <f t="shared" si="4"/>
        <v>2</v>
      </c>
      <c r="G8">
        <f t="shared" si="0"/>
        <v>1</v>
      </c>
      <c r="H8" s="138">
        <f t="shared" si="5"/>
        <v>-2</v>
      </c>
      <c r="I8" s="136">
        <f t="shared" si="6"/>
        <v>0</v>
      </c>
      <c r="J8" s="140">
        <f t="shared" si="7"/>
        <v>-4.75</v>
      </c>
      <c r="K8" s="140">
        <f t="shared" si="8"/>
        <v>-1</v>
      </c>
      <c r="L8" s="140">
        <f t="shared" si="9"/>
        <v>0</v>
      </c>
      <c r="M8" s="136">
        <v>0</v>
      </c>
      <c r="N8" s="223">
        <f t="shared" si="15"/>
        <v>-4.75</v>
      </c>
      <c r="O8" s="139"/>
      <c r="P8" s="139">
        <f t="shared" si="10"/>
        <v>-7.4324324324324675E-2</v>
      </c>
      <c r="Q8" s="138">
        <f>INDEX('OBS data INSIDE'!$E$3:$Y$62,'OBS data INSIDE'!D8,$Q$2)</f>
        <v>0.36</v>
      </c>
      <c r="R8" s="195">
        <f>TREND('OBS data INSIDE'!$R8:$T8,'OBS data INSIDE'!$R$58:$T$58,R$2)-$Q8+$E8</f>
        <v>0.24067567567567572</v>
      </c>
      <c r="S8" s="195">
        <f>TREND('OBS data INSIDE'!$R8:$T8,'OBS data INSIDE'!$R$58:$T$58,S$2)-$Q8+$E8</f>
        <v>0.23324324324324325</v>
      </c>
      <c r="T8" s="195">
        <f>TREND('OBS data INSIDE'!$R8:$T8,'OBS data INSIDE'!$R$58:$T$58,T$2)-$Q8+$E8</f>
        <v>0.22581081081081084</v>
      </c>
      <c r="U8" s="136">
        <v>0</v>
      </c>
      <c r="V8" s="150" t="s">
        <v>362</v>
      </c>
      <c r="W8" s="151">
        <f t="shared" si="1"/>
        <v>1.81</v>
      </c>
      <c r="X8" s="136">
        <f t="shared" si="2"/>
        <v>1.92</v>
      </c>
      <c r="Y8" s="136">
        <f t="shared" si="11"/>
        <v>1</v>
      </c>
      <c r="Z8" s="136">
        <f t="shared" si="12"/>
        <v>1</v>
      </c>
      <c r="AA8" s="136">
        <f>AC8</f>
        <v>0.19</v>
      </c>
      <c r="AB8" s="173">
        <v>2</v>
      </c>
      <c r="AC8" s="139">
        <f>MAX(BO8:BS8)</f>
        <v>0.19</v>
      </c>
      <c r="AD8" s="195">
        <f>MIN(BO8:BS8)</f>
        <v>0.08</v>
      </c>
      <c r="AE8" s="195">
        <f t="shared" si="13"/>
        <v>-1</v>
      </c>
      <c r="AF8" s="195">
        <f t="shared" si="14"/>
        <v>0</v>
      </c>
      <c r="AG8" s="195"/>
      <c r="AH8" s="139"/>
      <c r="AI8" s="157"/>
      <c r="AJ8" s="99"/>
      <c r="AK8" s="158">
        <v>7.0000000000000007E-2</v>
      </c>
      <c r="AM8" s="157">
        <v>0.14000000000000001</v>
      </c>
      <c r="AN8" s="159"/>
      <c r="AO8" s="169">
        <v>0.16</v>
      </c>
      <c r="AQ8" s="169">
        <v>0.18</v>
      </c>
      <c r="AS8" s="169">
        <v>0.26</v>
      </c>
      <c r="AU8" s="169">
        <v>0.3</v>
      </c>
      <c r="AW8" s="169">
        <v>0.38</v>
      </c>
      <c r="AY8" s="157">
        <v>0.37</v>
      </c>
      <c r="AZ8" s="99"/>
      <c r="BA8" s="157">
        <v>0.43</v>
      </c>
      <c r="BB8" s="158"/>
      <c r="BC8" s="169">
        <v>0.46</v>
      </c>
      <c r="BD8" s="158"/>
      <c r="BE8" s="169">
        <v>0.45</v>
      </c>
      <c r="BF8" s="140"/>
      <c r="BG8" s="169">
        <v>0.44</v>
      </c>
      <c r="BH8" s="140"/>
      <c r="BI8" s="169">
        <v>0.41</v>
      </c>
      <c r="BJ8" s="140"/>
      <c r="BK8" s="169">
        <v>0.41</v>
      </c>
      <c r="BM8" s="192">
        <v>0.36</v>
      </c>
      <c r="BO8">
        <v>0.19</v>
      </c>
      <c r="BR8">
        <v>0.08</v>
      </c>
      <c r="BS8" s="191" t="s">
        <v>399</v>
      </c>
    </row>
    <row r="9" spans="1:71">
      <c r="A9" s="136" t="s">
        <v>255</v>
      </c>
      <c r="B9" s="136" t="s">
        <v>256</v>
      </c>
      <c r="C9" t="s">
        <v>257</v>
      </c>
      <c r="D9" t="s">
        <v>257</v>
      </c>
      <c r="E9" s="140">
        <f t="shared" si="3"/>
        <v>0.19</v>
      </c>
      <c r="F9" s="189">
        <f t="shared" si="4"/>
        <v>2</v>
      </c>
      <c r="G9">
        <f t="shared" si="0"/>
        <v>1</v>
      </c>
      <c r="H9" s="138">
        <f t="shared" si="5"/>
        <v>-2</v>
      </c>
      <c r="I9" s="136">
        <f t="shared" si="6"/>
        <v>0</v>
      </c>
      <c r="J9" s="140">
        <f t="shared" si="7"/>
        <v>-4.75</v>
      </c>
      <c r="K9" s="140">
        <f t="shared" si="8"/>
        <v>-1</v>
      </c>
      <c r="L9" s="140">
        <f t="shared" si="9"/>
        <v>0</v>
      </c>
      <c r="M9" s="136">
        <v>0</v>
      </c>
      <c r="N9" s="223">
        <f t="shared" si="15"/>
        <v>-4.75</v>
      </c>
      <c r="O9" s="139"/>
      <c r="P9" s="139">
        <f t="shared" si="10"/>
        <v>-0.56081081081081174</v>
      </c>
      <c r="Q9" s="138">
        <f>INDEX('OBS data INSIDE'!$E$3:$Y$62,'OBS data INSIDE'!D9,$Q$2)</f>
        <v>0.25</v>
      </c>
      <c r="R9" s="195">
        <f>TREND('OBS data INSIDE'!$R9:$T9,'OBS data INSIDE'!$R$58:$T$58,R$2)-$Q9+$E9</f>
        <v>0.5041891891891892</v>
      </c>
      <c r="S9" s="195">
        <f>TREND('OBS data INSIDE'!$R9:$T9,'OBS data INSIDE'!$R$58:$T$58,S$2)-$Q9+$E9</f>
        <v>0.44810810810810803</v>
      </c>
      <c r="T9" s="195">
        <f>TREND('OBS data INSIDE'!$R9:$T9,'OBS data INSIDE'!$R$58:$T$58,T$2)-$Q9+$E9</f>
        <v>0.39202702702702702</v>
      </c>
      <c r="U9" s="136">
        <v>0</v>
      </c>
      <c r="V9" s="150" t="s">
        <v>362</v>
      </c>
      <c r="W9" s="151">
        <f t="shared" si="1"/>
        <v>1.81</v>
      </c>
      <c r="X9" s="136">
        <f t="shared" si="2"/>
        <v>1.81</v>
      </c>
      <c r="Y9" s="136">
        <f t="shared" si="11"/>
        <v>1</v>
      </c>
      <c r="Z9" s="136">
        <f t="shared" si="12"/>
        <v>1</v>
      </c>
      <c r="AA9" s="136">
        <f>AC9</f>
        <v>0.19</v>
      </c>
      <c r="AB9" s="173">
        <v>2</v>
      </c>
      <c r="AC9" s="139">
        <f>MAX(BO9:BP9)</f>
        <v>0.19</v>
      </c>
      <c r="AD9" s="195">
        <f>MIN(BO9:BP9)</f>
        <v>0.19</v>
      </c>
      <c r="AE9" s="195">
        <f t="shared" si="13"/>
        <v>-1</v>
      </c>
      <c r="AF9" s="195">
        <f t="shared" si="14"/>
        <v>0</v>
      </c>
      <c r="AG9" s="195"/>
      <c r="AH9" s="139"/>
      <c r="AI9" s="157"/>
      <c r="AJ9" s="99"/>
      <c r="AK9" s="158">
        <v>0.36</v>
      </c>
      <c r="AM9" s="157">
        <v>0.43</v>
      </c>
      <c r="AN9" s="159"/>
      <c r="AO9" s="169">
        <v>0.3</v>
      </c>
      <c r="AQ9" s="169">
        <v>0.54</v>
      </c>
      <c r="AS9" s="169">
        <v>0.64</v>
      </c>
      <c r="AU9" s="169">
        <v>0.56000000000000005</v>
      </c>
      <c r="AW9" s="169">
        <v>0.56999999999999995</v>
      </c>
      <c r="AY9" s="157">
        <v>0.44</v>
      </c>
      <c r="AZ9" s="99"/>
      <c r="BA9" s="157">
        <v>0.45</v>
      </c>
      <c r="BB9" s="158"/>
      <c r="BC9" s="169">
        <v>0.6</v>
      </c>
      <c r="BD9" s="158"/>
      <c r="BE9" s="169">
        <v>0.93</v>
      </c>
      <c r="BF9" s="140"/>
      <c r="BG9" s="169">
        <v>0.93</v>
      </c>
      <c r="BH9" s="140"/>
      <c r="BI9" s="169">
        <v>0.65</v>
      </c>
      <c r="BJ9" s="140"/>
      <c r="BK9" s="169">
        <v>0.4</v>
      </c>
      <c r="BM9" s="169">
        <v>0.25</v>
      </c>
      <c r="BO9">
        <v>0.19</v>
      </c>
      <c r="BR9">
        <v>0</v>
      </c>
    </row>
    <row r="10" spans="1:71">
      <c r="A10" s="136" t="s">
        <v>289</v>
      </c>
      <c r="B10" s="136" t="s">
        <v>308</v>
      </c>
      <c r="C10" s="136" t="s">
        <v>321</v>
      </c>
      <c r="D10" s="136" t="s">
        <v>291</v>
      </c>
      <c r="E10" s="140">
        <f t="shared" si="3"/>
        <v>3.1599999999999997</v>
      </c>
      <c r="F10" s="189">
        <f t="shared" si="4"/>
        <v>2</v>
      </c>
      <c r="G10">
        <v>6</v>
      </c>
      <c r="H10" s="138">
        <f t="shared" si="5"/>
        <v>1077.9999999999989</v>
      </c>
      <c r="I10" s="136">
        <f t="shared" si="6"/>
        <v>0</v>
      </c>
      <c r="J10" s="140">
        <f t="shared" si="7"/>
        <v>-2.0000000000000018</v>
      </c>
      <c r="K10" s="140">
        <f t="shared" si="8"/>
        <v>553.3333333333369</v>
      </c>
      <c r="L10" s="140">
        <f t="shared" si="9"/>
        <v>1079.9999999999989</v>
      </c>
      <c r="M10" s="136">
        <v>0</v>
      </c>
      <c r="N10" s="223">
        <f t="shared" si="15"/>
        <v>-2.0000000000000018</v>
      </c>
      <c r="O10" s="139"/>
      <c r="P10" s="139">
        <f t="shared" si="10"/>
        <v>-0.20000000000000018</v>
      </c>
      <c r="Q10" s="138">
        <f>INDEX('OBS data INSIDE'!$E$3:$Y$62,'OBS data INSIDE'!D10,$Q$2)</f>
        <v>3.2399999999999998</v>
      </c>
      <c r="R10" s="195">
        <f>TREND('OBS data INSIDE'!$R10:$T10,'OBS data INSIDE'!$R$58:$T$58,R$2)-$Q10+$E10</f>
        <v>3.28</v>
      </c>
      <c r="S10" s="195">
        <f>TREND('OBS data INSIDE'!$R10:$T10,'OBS data INSIDE'!$R$58:$T$58,S$2)-$Q10+$E10</f>
        <v>3.26</v>
      </c>
      <c r="T10" s="195">
        <f>TREND('OBS data INSIDE'!$R10:$T10,'OBS data INSIDE'!$R$58:$T$58,T$2)-$Q10+$E10</f>
        <v>3.2399999999999998</v>
      </c>
      <c r="U10" s="136">
        <v>0</v>
      </c>
      <c r="V10" s="150" t="s">
        <v>307</v>
      </c>
      <c r="W10" s="151">
        <f t="shared" si="1"/>
        <v>-1.1599999999999997</v>
      </c>
      <c r="X10" s="136">
        <f t="shared" si="2"/>
        <v>-1.1599999999999997</v>
      </c>
      <c r="Y10" s="136"/>
      <c r="Z10" s="136"/>
      <c r="AA10" s="136">
        <f>AC10</f>
        <v>3.1599999999999997</v>
      </c>
      <c r="AB10" s="173">
        <v>2</v>
      </c>
      <c r="AC10" s="139">
        <f>MAX(BO10:BP10)</f>
        <v>3.1599999999999997</v>
      </c>
      <c r="AD10" s="195">
        <f>MIN(BO10:BP10)</f>
        <v>3.1599999999999997</v>
      </c>
      <c r="AE10" s="195">
        <f t="shared" si="13"/>
        <v>553.3333333333369</v>
      </c>
      <c r="AF10" s="195">
        <f t="shared" si="14"/>
        <v>1079.9999999999989</v>
      </c>
      <c r="AG10" s="195"/>
      <c r="AH10" s="139"/>
      <c r="AI10" s="157"/>
      <c r="AJ10" s="99"/>
      <c r="AK10" s="158"/>
      <c r="AM10" s="157"/>
      <c r="AN10" s="159"/>
      <c r="AO10" s="169">
        <v>0</v>
      </c>
      <c r="AQ10" s="169">
        <v>0</v>
      </c>
      <c r="AS10" s="169">
        <v>3.5</v>
      </c>
      <c r="AT10" s="169">
        <v>3.5</v>
      </c>
      <c r="AU10" s="169">
        <v>3.5</v>
      </c>
      <c r="AV10" s="169">
        <v>3.5</v>
      </c>
      <c r="AW10" s="169">
        <v>3.5</v>
      </c>
      <c r="AX10" s="169">
        <v>3.5</v>
      </c>
      <c r="AY10" s="150">
        <f t="shared" ref="AY10:BD11" si="16">AW10-0.02</f>
        <v>3.48</v>
      </c>
      <c r="AZ10" s="150">
        <f t="shared" si="16"/>
        <v>3.48</v>
      </c>
      <c r="BA10" s="150">
        <f t="shared" si="16"/>
        <v>3.46</v>
      </c>
      <c r="BB10" s="150">
        <f t="shared" si="16"/>
        <v>3.46</v>
      </c>
      <c r="BC10" s="150">
        <f t="shared" si="16"/>
        <v>3.44</v>
      </c>
      <c r="BD10" s="150">
        <f t="shared" si="16"/>
        <v>3.44</v>
      </c>
      <c r="BE10" s="170">
        <f>BC10-0.02</f>
        <v>3.42</v>
      </c>
      <c r="BF10" s="170">
        <f t="shared" ref="BF10:BJ11" si="17">BD10-0.02</f>
        <v>3.42</v>
      </c>
      <c r="BG10" s="170">
        <f t="shared" si="17"/>
        <v>3.4</v>
      </c>
      <c r="BH10" s="170">
        <f t="shared" si="17"/>
        <v>3.4</v>
      </c>
      <c r="BI10" s="170">
        <f t="shared" si="17"/>
        <v>3.38</v>
      </c>
      <c r="BJ10" s="170">
        <f t="shared" si="17"/>
        <v>3.38</v>
      </c>
      <c r="BK10" s="170">
        <f>BI10-0.02*3</f>
        <v>3.32</v>
      </c>
      <c r="BL10" s="170">
        <f>BJ10-0.02*3</f>
        <v>3.32</v>
      </c>
      <c r="BM10" s="170">
        <f t="shared" ref="BM10:BR11" si="18">BK10-0.02*4</f>
        <v>3.2399999999999998</v>
      </c>
      <c r="BN10" s="170">
        <f t="shared" si="18"/>
        <v>3.2399999999999998</v>
      </c>
      <c r="BO10" s="170">
        <f t="shared" si="18"/>
        <v>3.1599999999999997</v>
      </c>
      <c r="BP10" s="170">
        <f t="shared" si="18"/>
        <v>3.1599999999999997</v>
      </c>
      <c r="BQ10" s="170">
        <f t="shared" si="18"/>
        <v>3.0799999999999996</v>
      </c>
      <c r="BR10" s="170">
        <f t="shared" si="18"/>
        <v>3.0799999999999996</v>
      </c>
      <c r="BS10" s="170" t="s">
        <v>372</v>
      </c>
    </row>
    <row r="11" spans="1:71">
      <c r="A11" s="136" t="s">
        <v>290</v>
      </c>
      <c r="B11" s="136" t="s">
        <v>309</v>
      </c>
      <c r="C11" s="136" t="s">
        <v>322</v>
      </c>
      <c r="D11" s="136" t="s">
        <v>292</v>
      </c>
      <c r="E11" s="140">
        <f t="shared" si="3"/>
        <v>3.1599999999999997</v>
      </c>
      <c r="F11" s="189">
        <f t="shared" si="4"/>
        <v>2</v>
      </c>
      <c r="G11">
        <v>6</v>
      </c>
      <c r="H11" s="138">
        <f t="shared" si="5"/>
        <v>1077.9999999999989</v>
      </c>
      <c r="I11" s="136">
        <f t="shared" si="6"/>
        <v>0</v>
      </c>
      <c r="J11" s="140">
        <f t="shared" si="7"/>
        <v>-2.0000000000000018</v>
      </c>
      <c r="K11" s="140">
        <f t="shared" si="8"/>
        <v>553.3333333333369</v>
      </c>
      <c r="L11" s="140">
        <f t="shared" si="9"/>
        <v>1079.9999999999989</v>
      </c>
      <c r="M11" s="136">
        <v>0</v>
      </c>
      <c r="N11" s="223">
        <f t="shared" si="15"/>
        <v>-2.0000000000000018</v>
      </c>
      <c r="O11" s="139"/>
      <c r="P11" s="139">
        <f t="shared" si="10"/>
        <v>-0.20000000000000018</v>
      </c>
      <c r="Q11" s="138">
        <f>INDEX('OBS data INSIDE'!$E$3:$Y$62,'OBS data INSIDE'!D11,$Q$2)</f>
        <v>3.2399999999999998</v>
      </c>
      <c r="R11" s="195">
        <f>TREND('OBS data INSIDE'!$R11:$T11,'OBS data INSIDE'!$R$58:$T$58,R$2)-$Q11+$E11</f>
        <v>3.28</v>
      </c>
      <c r="S11" s="195">
        <f>TREND('OBS data INSIDE'!$R11:$T11,'OBS data INSIDE'!$R$58:$T$58,S$2)-$Q11+$E11</f>
        <v>3.26</v>
      </c>
      <c r="T11" s="195">
        <f>TREND('OBS data INSIDE'!$R11:$T11,'OBS data INSIDE'!$R$58:$T$58,T$2)-$Q11+$E11</f>
        <v>3.2399999999999998</v>
      </c>
      <c r="U11" s="136">
        <v>0</v>
      </c>
      <c r="V11" s="150" t="s">
        <v>307</v>
      </c>
      <c r="W11" s="151">
        <f t="shared" si="1"/>
        <v>-1.1599999999999997</v>
      </c>
      <c r="X11" s="136">
        <f t="shared" si="2"/>
        <v>-1.1599999999999997</v>
      </c>
      <c r="Y11" s="136"/>
      <c r="Z11" s="136"/>
      <c r="AA11" s="136">
        <f>AC11</f>
        <v>3.1599999999999997</v>
      </c>
      <c r="AB11" s="173">
        <v>2</v>
      </c>
      <c r="AC11" s="139">
        <f>MAX(BO11:BP11)</f>
        <v>3.1599999999999997</v>
      </c>
      <c r="AD11" s="195">
        <f>MIN(BO11:BP11)</f>
        <v>3.1599999999999997</v>
      </c>
      <c r="AE11" s="195">
        <f t="shared" si="13"/>
        <v>553.3333333333369</v>
      </c>
      <c r="AF11" s="195">
        <f t="shared" si="14"/>
        <v>1079.9999999999989</v>
      </c>
      <c r="AG11" s="195"/>
      <c r="AH11" s="139"/>
      <c r="AI11" s="157"/>
      <c r="AJ11" s="99"/>
      <c r="AK11" s="158"/>
      <c r="AM11" s="169">
        <v>1.02</v>
      </c>
      <c r="AN11">
        <v>1.94</v>
      </c>
      <c r="AO11" s="169">
        <v>1.02</v>
      </c>
      <c r="AP11">
        <v>1.94</v>
      </c>
      <c r="AQ11" s="169">
        <v>1.02</v>
      </c>
      <c r="AR11" s="169">
        <v>1.94</v>
      </c>
      <c r="AS11" s="169">
        <v>3.5</v>
      </c>
      <c r="AT11" s="169">
        <v>3.5</v>
      </c>
      <c r="AU11" s="169">
        <v>3.5</v>
      </c>
      <c r="AV11" s="169">
        <v>3.5</v>
      </c>
      <c r="AW11" s="169">
        <v>3.5</v>
      </c>
      <c r="AX11" s="169">
        <v>3.5</v>
      </c>
      <c r="AY11" s="150">
        <f t="shared" si="16"/>
        <v>3.48</v>
      </c>
      <c r="AZ11" s="150">
        <f t="shared" si="16"/>
        <v>3.48</v>
      </c>
      <c r="BA11" s="150">
        <f t="shared" si="16"/>
        <v>3.46</v>
      </c>
      <c r="BB11" s="150">
        <f t="shared" si="16"/>
        <v>3.46</v>
      </c>
      <c r="BC11" s="150">
        <f t="shared" si="16"/>
        <v>3.44</v>
      </c>
      <c r="BD11" s="150">
        <f t="shared" si="16"/>
        <v>3.44</v>
      </c>
      <c r="BE11" s="170">
        <f>BC11-0.02</f>
        <v>3.42</v>
      </c>
      <c r="BF11" s="170">
        <f t="shared" si="17"/>
        <v>3.42</v>
      </c>
      <c r="BG11" s="170">
        <f t="shared" si="17"/>
        <v>3.4</v>
      </c>
      <c r="BH11" s="170">
        <f t="shared" si="17"/>
        <v>3.4</v>
      </c>
      <c r="BI11" s="170">
        <f t="shared" si="17"/>
        <v>3.38</v>
      </c>
      <c r="BJ11" s="170">
        <f t="shared" si="17"/>
        <v>3.38</v>
      </c>
      <c r="BK11" s="170">
        <f>BI11-0.02*3</f>
        <v>3.32</v>
      </c>
      <c r="BL11" s="170">
        <f>BJ11-0.02*3</f>
        <v>3.32</v>
      </c>
      <c r="BM11" s="170">
        <f t="shared" si="18"/>
        <v>3.2399999999999998</v>
      </c>
      <c r="BN11" s="170">
        <f t="shared" si="18"/>
        <v>3.2399999999999998</v>
      </c>
      <c r="BO11" s="170">
        <f t="shared" si="18"/>
        <v>3.1599999999999997</v>
      </c>
      <c r="BP11" s="170">
        <f t="shared" si="18"/>
        <v>3.1599999999999997</v>
      </c>
      <c r="BQ11" s="170">
        <f t="shared" si="18"/>
        <v>3.0799999999999996</v>
      </c>
      <c r="BR11" s="170">
        <f t="shared" si="18"/>
        <v>3.0799999999999996</v>
      </c>
      <c r="BS11" s="170" t="s">
        <v>372</v>
      </c>
    </row>
    <row r="12" spans="1:71">
      <c r="A12" s="178"/>
      <c r="B12" s="178"/>
      <c r="C12" s="178"/>
      <c r="D12" s="178"/>
      <c r="E12" s="140"/>
      <c r="F12" s="177"/>
      <c r="G12" s="178"/>
      <c r="H12" s="178"/>
      <c r="I12" s="176"/>
      <c r="J12" s="176"/>
      <c r="K12" s="176"/>
      <c r="L12" s="176"/>
      <c r="M12" s="176"/>
      <c r="N12" s="224"/>
      <c r="O12" s="179"/>
      <c r="P12" s="179"/>
      <c r="Q12" s="179"/>
      <c r="R12" s="179"/>
      <c r="S12" s="179"/>
      <c r="T12" s="179"/>
      <c r="U12" s="176"/>
      <c r="V12" s="176"/>
      <c r="W12" s="181"/>
      <c r="X12" s="176"/>
      <c r="Y12" s="176"/>
      <c r="Z12" s="176"/>
      <c r="AA12" s="176"/>
      <c r="AB12" s="179"/>
      <c r="AC12" s="139">
        <f>MAX(BO12:BP12)</f>
        <v>0</v>
      </c>
      <c r="AD12" s="195">
        <f>MIN(BO12:BP12)</f>
        <v>0</v>
      </c>
      <c r="AE12" s="195">
        <f t="shared" si="13"/>
        <v>-1</v>
      </c>
      <c r="AF12" s="195">
        <f t="shared" si="14"/>
        <v>0</v>
      </c>
      <c r="AG12" s="195"/>
      <c r="AH12" s="179"/>
      <c r="AI12" s="182"/>
      <c r="AJ12" s="183"/>
      <c r="AK12" s="184"/>
      <c r="AL12" s="178"/>
      <c r="AM12" s="182"/>
      <c r="AN12" s="184"/>
      <c r="AO12" s="178"/>
      <c r="AP12" s="178"/>
      <c r="AQ12" s="178"/>
      <c r="AR12" s="178"/>
      <c r="AY12" s="157"/>
      <c r="AZ12" s="99"/>
      <c r="BA12" s="157"/>
      <c r="BB12" s="158"/>
      <c r="BC12" s="99"/>
      <c r="BD12" s="158"/>
      <c r="BF12" s="140"/>
      <c r="BH12" s="140"/>
      <c r="BJ12" s="140"/>
    </row>
    <row r="13" spans="1:71">
      <c r="B13" s="136" t="s">
        <v>173</v>
      </c>
      <c r="E13" s="140"/>
      <c r="F13" s="138"/>
      <c r="H13" s="136"/>
      <c r="I13" s="136"/>
      <c r="J13" s="136"/>
      <c r="K13" s="136"/>
      <c r="L13" s="136"/>
      <c r="M13" s="136"/>
      <c r="N13" s="223"/>
      <c r="O13" s="139"/>
      <c r="P13" s="139"/>
      <c r="Q13" s="139"/>
      <c r="R13" s="139"/>
      <c r="S13" s="139"/>
      <c r="T13" s="139"/>
      <c r="U13" s="136"/>
      <c r="V13" s="136"/>
      <c r="W13" s="151"/>
      <c r="X13" s="136"/>
      <c r="Y13" s="136"/>
      <c r="Z13" s="136"/>
      <c r="AA13" s="136"/>
      <c r="AB13" s="173"/>
      <c r="AC13" s="139">
        <f>MAX(BO13:BP13)</f>
        <v>0</v>
      </c>
      <c r="AD13" s="195">
        <f>MIN(BO13:BP13)</f>
        <v>0</v>
      </c>
      <c r="AE13" s="195">
        <f t="shared" si="13"/>
        <v>-1</v>
      </c>
      <c r="AF13" s="195">
        <f t="shared" si="14"/>
        <v>0</v>
      </c>
      <c r="AG13" s="195"/>
      <c r="AH13" s="139"/>
      <c r="AI13" s="157"/>
      <c r="AJ13" s="99"/>
      <c r="AK13" s="158"/>
      <c r="AM13" s="157"/>
      <c r="AN13" s="158"/>
      <c r="AY13" s="157"/>
      <c r="AZ13" s="99"/>
      <c r="BA13" s="157"/>
      <c r="BB13" s="158"/>
      <c r="BC13" s="99"/>
      <c r="BD13" s="158"/>
      <c r="BF13" s="140"/>
      <c r="BH13" s="140"/>
      <c r="BJ13" s="140"/>
    </row>
    <row r="14" spans="1:71">
      <c r="A14" s="136" t="s">
        <v>176</v>
      </c>
      <c r="B14" s="136" t="s">
        <v>212</v>
      </c>
      <c r="C14" t="s">
        <v>323</v>
      </c>
      <c r="D14" t="s">
        <v>175</v>
      </c>
      <c r="E14" s="218">
        <f>AA14</f>
        <v>1.67</v>
      </c>
      <c r="F14" s="189">
        <f>AB14</f>
        <v>2</v>
      </c>
      <c r="G14">
        <f t="shared" si="0"/>
        <v>3</v>
      </c>
      <c r="H14" s="138">
        <f>L14-AB14</f>
        <v>291.37278106508961</v>
      </c>
      <c r="I14" s="136">
        <f>IF(N14&lt;-5,-1,IF(N14&lt;-1,0,IF(N14&lt;1,1,IF(N14&lt;5,2,3))))</f>
        <v>0</v>
      </c>
      <c r="J14" s="140">
        <f>N14</f>
        <v>-2.5000000000000022</v>
      </c>
      <c r="K14" s="140">
        <f>AE14</f>
        <v>56.666666666667012</v>
      </c>
      <c r="L14" s="140">
        <f>AF14</f>
        <v>293.37278106508961</v>
      </c>
      <c r="M14" s="191">
        <v>1</v>
      </c>
      <c r="N14" s="223">
        <f>(INDEX(AI14:CD14,1,$N$2)-INDEX(AI14:CD14,1,$N$2-2))/$O$2*100</f>
        <v>-2.5000000000000022</v>
      </c>
      <c r="O14" s="139"/>
      <c r="P14" s="139">
        <f>(S14-R14)/10*100</f>
        <v>-0.22837837837837771</v>
      </c>
      <c r="Q14" s="138">
        <f>INDEX('OBS data OUTSIDE'!$E$3:$W$60,'OBS data OUTSIDE'!D14,$Q$2)</f>
        <v>1.79</v>
      </c>
      <c r="R14" s="195">
        <f>TREND('OBS data OUTSIDE'!$R14:$T14,'OBS data OUTSIDE'!$R$58:$T$58,R$2)-$Q14+$E14</f>
        <v>1.8066216216216215</v>
      </c>
      <c r="S14" s="195">
        <f>TREND('OBS data OUTSIDE'!$R14:$T14,'OBS data OUTSIDE'!$R$58:$T$58,S$2)-$Q14+$E14</f>
        <v>1.7837837837837838</v>
      </c>
      <c r="T14" s="195">
        <f>TREND('OBS data OUTSIDE'!$R14:$T14,'OBS data OUTSIDE'!$R$58:$T$58,T$2)-$Q14+$E14</f>
        <v>1.760945945945946</v>
      </c>
      <c r="U14" s="191">
        <v>1</v>
      </c>
      <c r="V14" s="150" t="s">
        <v>362</v>
      </c>
      <c r="W14" s="151">
        <f t="shared" ref="W14:W33" si="19">$AB14-AC14</f>
        <v>0.33000000000000007</v>
      </c>
      <c r="X14" s="136">
        <f t="shared" ref="X14:X33" si="20">$AB14-AD14</f>
        <v>0.75</v>
      </c>
      <c r="Y14" s="136">
        <f>IF(W14&gt;0.8,1,IF(W14&gt;0.5,2,IF(W14&gt;0.3,3,IF(W14&gt;0.1,4,IF(W14&gt;0,5,6)))))</f>
        <v>3</v>
      </c>
      <c r="Z14" s="136">
        <f>IF(X14&gt;0.8,1,IF(X14&gt;0.5,2,IF(X14&gt;0.3,3,IF(X14&gt;0.1,4,IF(X14&gt;0,5,6)))))</f>
        <v>2</v>
      </c>
      <c r="AA14" s="136">
        <f t="shared" ref="AA14:AA33" si="21">AC14</f>
        <v>1.67</v>
      </c>
      <c r="AB14" s="173">
        <v>2</v>
      </c>
      <c r="AC14" s="139">
        <f>MAX(BO14:BP14)</f>
        <v>1.67</v>
      </c>
      <c r="AD14" s="195">
        <f>MIN(BO14:BP14)</f>
        <v>1.25</v>
      </c>
      <c r="AE14" s="195">
        <f t="shared" si="13"/>
        <v>56.666666666667012</v>
      </c>
      <c r="AF14" s="195">
        <f t="shared" si="14"/>
        <v>293.37278106508961</v>
      </c>
      <c r="AG14" s="195"/>
      <c r="AH14" s="139"/>
      <c r="AI14" s="157"/>
      <c r="AJ14" s="99"/>
      <c r="AK14" s="158">
        <v>1.29</v>
      </c>
      <c r="AL14">
        <v>1.92</v>
      </c>
      <c r="AM14" s="157">
        <v>1.29</v>
      </c>
      <c r="AN14" s="158">
        <v>2</v>
      </c>
      <c r="AO14" s="169">
        <v>1.34</v>
      </c>
      <c r="AP14" s="169">
        <v>2.0499999999999998</v>
      </c>
      <c r="AQ14" s="169">
        <v>1.4</v>
      </c>
      <c r="AR14" s="169">
        <v>2.02</v>
      </c>
      <c r="AS14" s="169">
        <v>1.44</v>
      </c>
      <c r="AT14" s="169">
        <v>2.04</v>
      </c>
      <c r="AU14" s="169">
        <v>1.48</v>
      </c>
      <c r="AV14" s="169">
        <v>2.06</v>
      </c>
      <c r="AW14" s="169">
        <v>1.5</v>
      </c>
      <c r="AX14" s="169">
        <v>2.0499999999999998</v>
      </c>
      <c r="AY14" s="209">
        <v>1.51</v>
      </c>
      <c r="AZ14" s="169">
        <v>2.06</v>
      </c>
      <c r="BA14" s="157">
        <v>1.5</v>
      </c>
      <c r="BB14" s="158">
        <v>2.02</v>
      </c>
      <c r="BC14" s="169">
        <v>1.5</v>
      </c>
      <c r="BD14" s="158">
        <v>2.02</v>
      </c>
      <c r="BE14" s="169">
        <v>1.49</v>
      </c>
      <c r="BF14" s="218">
        <v>2.0099999999999998</v>
      </c>
      <c r="BG14" s="169">
        <v>1.49</v>
      </c>
      <c r="BH14" s="218">
        <v>1.97</v>
      </c>
      <c r="BI14" s="169">
        <v>1.48</v>
      </c>
      <c r="BJ14" s="218">
        <v>1.95</v>
      </c>
      <c r="BK14" s="169">
        <v>1.42</v>
      </c>
      <c r="BL14" s="169">
        <v>1.88</v>
      </c>
      <c r="BM14" s="169">
        <v>1.33</v>
      </c>
      <c r="BN14" s="169">
        <v>1.79</v>
      </c>
      <c r="BO14" s="169">
        <v>1.25</v>
      </c>
      <c r="BP14" s="169">
        <v>1.67</v>
      </c>
      <c r="BQ14" s="169">
        <v>1.1499999999999999</v>
      </c>
      <c r="BR14" s="169">
        <v>1.57</v>
      </c>
    </row>
    <row r="15" spans="1:71">
      <c r="A15" s="136" t="s">
        <v>174</v>
      </c>
      <c r="B15" s="136" t="s">
        <v>213</v>
      </c>
      <c r="C15" s="136" t="s">
        <v>301</v>
      </c>
      <c r="D15" s="136" t="s">
        <v>301</v>
      </c>
      <c r="E15" s="218">
        <f t="shared" ref="E15:F30" si="22">AA15</f>
        <v>0.78</v>
      </c>
      <c r="F15" s="189">
        <f t="shared" si="22"/>
        <v>1</v>
      </c>
      <c r="G15">
        <f t="shared" si="0"/>
        <v>4</v>
      </c>
      <c r="H15" s="138">
        <f t="shared" ref="H15:H31" si="23">L15-AB15</f>
        <v>-1</v>
      </c>
      <c r="I15" s="136">
        <f t="shared" ref="I15:I33" si="24">IF(N15&lt;-5,-1,IF(N15&lt;-1,0,IF(N15&lt;1,1,IF(N15&lt;5,2,3))))</f>
        <v>0</v>
      </c>
      <c r="J15" s="140">
        <f t="shared" ref="J15:J33" si="25">N15</f>
        <v>-3</v>
      </c>
      <c r="K15" s="140">
        <f t="shared" ref="K15:K23" si="26">AE15</f>
        <v>-1</v>
      </c>
      <c r="L15" s="140">
        <f t="shared" ref="L15:L23" si="27">AF15</f>
        <v>0</v>
      </c>
      <c r="M15" s="191">
        <v>1</v>
      </c>
      <c r="N15" s="223">
        <f>(INDEX(AI15:CD15,1,$N$2)-INDEX(AI15:CD15,1,$N$2-2))/$O$2*100</f>
        <v>-3</v>
      </c>
      <c r="O15" s="139"/>
      <c r="P15" s="139">
        <f t="shared" ref="P15:P33" si="28">(S15-R15)/10*100</f>
        <v>-0.17567567567567499</v>
      </c>
      <c r="Q15" s="138">
        <f>INDEX('OBS data OUTSIDE'!$E$3:$W$60,'OBS data OUTSIDE'!D15,$Q$2)</f>
        <v>0.9</v>
      </c>
      <c r="R15" s="195">
        <f>TREND('OBS data OUTSIDE'!$R15:$T15,'OBS data OUTSIDE'!$R$58:$T$58,R$2)-$Q15+$E15</f>
        <v>0.89432432432432429</v>
      </c>
      <c r="S15" s="195">
        <f>TREND('OBS data OUTSIDE'!$R15:$T15,'OBS data OUTSIDE'!$R$58:$T$58,S$2)-$Q15+$E15</f>
        <v>0.87675675675675679</v>
      </c>
      <c r="T15" s="195">
        <f>TREND('OBS data OUTSIDE'!$R15:$T15,'OBS data OUTSIDE'!$R$58:$T$58,T$2)-$Q15+$E15</f>
        <v>0.8591891891891893</v>
      </c>
      <c r="U15" s="191">
        <v>1</v>
      </c>
      <c r="V15" s="150" t="s">
        <v>362</v>
      </c>
      <c r="W15" s="151">
        <f t="shared" si="19"/>
        <v>0.21999999999999997</v>
      </c>
      <c r="X15" s="136">
        <f t="shared" si="20"/>
        <v>0.28000000000000003</v>
      </c>
      <c r="Y15" s="136">
        <f t="shared" ref="Y15:Y20" si="29">IF(W15&gt;0.8,1,IF(W15&gt;0.5,2,IF(W15&gt;0.3,3,IF(W15&gt;0.1,4,IF(W15&gt;0,5,6)))))</f>
        <v>4</v>
      </c>
      <c r="Z15" s="136">
        <f t="shared" ref="Z15:Z20" si="30">IF(X15&gt;0.8,1,IF(X15&gt;0.5,2,IF(X15&gt;0.3,3,IF(X15&gt;0.1,4,IF(X15&gt;0,5,6)))))</f>
        <v>4</v>
      </c>
      <c r="AA15" s="136">
        <f t="shared" si="21"/>
        <v>0.78</v>
      </c>
      <c r="AB15" s="173">
        <v>1</v>
      </c>
      <c r="AC15" s="195">
        <f>MAX(BO15:BP15)</f>
        <v>0.78</v>
      </c>
      <c r="AD15" s="195">
        <f>MIN(BO15:BP15)</f>
        <v>0.72</v>
      </c>
      <c r="AE15" s="195">
        <f t="shared" si="13"/>
        <v>-1</v>
      </c>
      <c r="AF15" s="195">
        <f t="shared" si="14"/>
        <v>0</v>
      </c>
      <c r="AG15" s="195"/>
      <c r="AH15" s="139"/>
      <c r="AI15" s="157"/>
      <c r="AJ15" s="99"/>
      <c r="AK15" s="158">
        <v>0.6</v>
      </c>
      <c r="AM15" s="157">
        <v>0.65</v>
      </c>
      <c r="AN15" s="158">
        <v>0.71</v>
      </c>
      <c r="AO15" s="169">
        <v>0.7</v>
      </c>
      <c r="AP15" s="169">
        <v>0.76</v>
      </c>
      <c r="AQ15" s="169">
        <v>0.76</v>
      </c>
      <c r="AR15" s="169">
        <v>0.84</v>
      </c>
      <c r="AS15" s="169">
        <v>0.8</v>
      </c>
      <c r="AT15" s="169">
        <v>0.88</v>
      </c>
      <c r="AU15" s="169">
        <v>0.85</v>
      </c>
      <c r="AV15" s="169">
        <v>0.92</v>
      </c>
      <c r="AW15" s="169">
        <v>0.88</v>
      </c>
      <c r="AX15" s="169">
        <v>0.97</v>
      </c>
      <c r="AY15" s="209">
        <v>0.91</v>
      </c>
      <c r="AZ15" s="169">
        <v>1.01</v>
      </c>
      <c r="BA15" s="157">
        <v>0.93</v>
      </c>
      <c r="BB15" s="158">
        <v>1.02</v>
      </c>
      <c r="BC15" s="169">
        <v>0.95</v>
      </c>
      <c r="BD15" s="158">
        <v>1.04</v>
      </c>
      <c r="BE15" s="169">
        <v>0.96</v>
      </c>
      <c r="BF15" s="218">
        <v>1.04</v>
      </c>
      <c r="BG15" s="169">
        <v>0.95</v>
      </c>
      <c r="BH15" s="218">
        <v>1.03</v>
      </c>
      <c r="BI15" s="169">
        <v>0.94</v>
      </c>
      <c r="BJ15" s="218">
        <v>1.02</v>
      </c>
      <c r="BK15" s="169">
        <v>0.91</v>
      </c>
      <c r="BL15" s="220">
        <v>1</v>
      </c>
      <c r="BM15" s="169">
        <v>0.82</v>
      </c>
      <c r="BN15" s="220">
        <v>0.9</v>
      </c>
      <c r="BO15" s="169">
        <v>0.72</v>
      </c>
      <c r="BP15" s="169">
        <v>0.78</v>
      </c>
      <c r="BQ15" s="169">
        <v>0.6</v>
      </c>
      <c r="BR15" s="169">
        <v>0.68</v>
      </c>
    </row>
    <row r="16" spans="1:71">
      <c r="A16" s="136" t="s">
        <v>178</v>
      </c>
      <c r="B16" s="136" t="s">
        <v>214</v>
      </c>
      <c r="C16" t="s">
        <v>177</v>
      </c>
      <c r="D16" t="s">
        <v>177</v>
      </c>
      <c r="E16" s="218">
        <f t="shared" si="22"/>
        <v>1.35</v>
      </c>
      <c r="F16" s="189">
        <f t="shared" si="22"/>
        <v>2</v>
      </c>
      <c r="G16">
        <f t="shared" si="0"/>
        <v>2</v>
      </c>
      <c r="H16" s="138">
        <f t="shared" si="23"/>
        <v>182.99999999999977</v>
      </c>
      <c r="I16" s="136">
        <f t="shared" si="24"/>
        <v>0</v>
      </c>
      <c r="J16" s="140">
        <f t="shared" si="25"/>
        <v>-2.4999999999999996</v>
      </c>
      <c r="K16" s="140">
        <f t="shared" si="26"/>
        <v>-1</v>
      </c>
      <c r="L16" s="140">
        <f t="shared" si="27"/>
        <v>184.99999999999977</v>
      </c>
      <c r="M16" s="191">
        <v>1</v>
      </c>
      <c r="N16" s="223">
        <f t="shared" ref="N16:N33" si="31">(INDEX(AI16:CD16,1,$N$2)-INDEX(AI16:CD16,1,$N$2-2))/$O$2*100</f>
        <v>-2.4999999999999996</v>
      </c>
      <c r="O16" s="139"/>
      <c r="P16" s="139">
        <f t="shared" si="28"/>
        <v>-0.18918918918918948</v>
      </c>
      <c r="Q16" s="138">
        <f>INDEX('OBS data OUTSIDE'!$E$3:$W$60,'OBS data OUTSIDE'!D16,$Q$2)</f>
        <v>1.46</v>
      </c>
      <c r="R16" s="195">
        <f>TREND('OBS data OUTSIDE'!$R16:$T16,'OBS data OUTSIDE'!$R$58:$T$58,R$2)-$Q16+$E16</f>
        <v>1.4708108108108111</v>
      </c>
      <c r="S16" s="195">
        <f>TREND('OBS data OUTSIDE'!$R16:$T16,'OBS data OUTSIDE'!$R$58:$T$58,S$2)-$Q16+$E16</f>
        <v>1.4518918918918922</v>
      </c>
      <c r="T16" s="195">
        <f>TREND('OBS data OUTSIDE'!$R16:$T16,'OBS data OUTSIDE'!$R$58:$T$58,T$2)-$Q16+$E16</f>
        <v>1.4329729729729732</v>
      </c>
      <c r="U16" s="191">
        <v>1</v>
      </c>
      <c r="V16" s="150" t="s">
        <v>362</v>
      </c>
      <c r="W16" s="151">
        <f t="shared" si="19"/>
        <v>0.64999999999999991</v>
      </c>
      <c r="X16" s="136">
        <f t="shared" si="20"/>
        <v>1.06</v>
      </c>
      <c r="Y16" s="136">
        <f t="shared" si="29"/>
        <v>2</v>
      </c>
      <c r="Z16" s="136">
        <f t="shared" si="30"/>
        <v>1</v>
      </c>
      <c r="AA16" s="136">
        <f t="shared" si="21"/>
        <v>1.35</v>
      </c>
      <c r="AB16" s="173">
        <v>2</v>
      </c>
      <c r="AC16" s="195">
        <f>MAX(BO16:BP16)</f>
        <v>1.35</v>
      </c>
      <c r="AD16" s="195">
        <f>MIN(BO16:BP16)</f>
        <v>0.94</v>
      </c>
      <c r="AE16" s="195">
        <f t="shared" si="13"/>
        <v>-1</v>
      </c>
      <c r="AF16" s="195">
        <f t="shared" si="14"/>
        <v>184.99999999999977</v>
      </c>
      <c r="AG16" s="195"/>
      <c r="AH16" s="139"/>
      <c r="AI16" s="157"/>
      <c r="AJ16" s="99"/>
      <c r="AK16" s="158">
        <v>0.92</v>
      </c>
      <c r="AL16">
        <v>1.5</v>
      </c>
      <c r="AM16" s="157">
        <v>0.96</v>
      </c>
      <c r="AN16" s="158">
        <v>1.55</v>
      </c>
      <c r="AO16" s="169">
        <v>1</v>
      </c>
      <c r="AP16" s="169">
        <v>1.61</v>
      </c>
      <c r="AQ16" s="169">
        <v>1.08</v>
      </c>
      <c r="AR16" s="169">
        <v>1.64</v>
      </c>
      <c r="AS16" s="169">
        <v>1.1299999999999999</v>
      </c>
      <c r="AT16" s="169">
        <v>1.65</v>
      </c>
      <c r="AU16" s="169">
        <v>1.17</v>
      </c>
      <c r="AV16" s="169">
        <v>1.65</v>
      </c>
      <c r="AW16" s="169">
        <v>1.19</v>
      </c>
      <c r="AX16" s="169">
        <v>1.66</v>
      </c>
      <c r="AY16" s="209">
        <v>1.21</v>
      </c>
      <c r="AZ16" s="169">
        <v>1.65</v>
      </c>
      <c r="BA16" s="157">
        <v>1.2</v>
      </c>
      <c r="BB16" s="158">
        <v>1.65</v>
      </c>
      <c r="BC16" s="169">
        <v>1.21</v>
      </c>
      <c r="BD16" s="158">
        <v>1.64</v>
      </c>
      <c r="BE16" s="169">
        <v>1.22</v>
      </c>
      <c r="BF16" s="218">
        <v>1.63</v>
      </c>
      <c r="BG16" s="169">
        <v>1.21</v>
      </c>
      <c r="BH16" s="218">
        <v>1.61</v>
      </c>
      <c r="BI16" s="169">
        <v>1.2</v>
      </c>
      <c r="BJ16" s="218">
        <v>1.59</v>
      </c>
      <c r="BK16" s="169">
        <v>1.1399999999999999</v>
      </c>
      <c r="BL16" s="220">
        <v>1.56</v>
      </c>
      <c r="BM16" s="169">
        <v>1.04</v>
      </c>
      <c r="BN16" s="220">
        <v>1.46</v>
      </c>
      <c r="BO16" s="169">
        <v>0.94</v>
      </c>
      <c r="BP16" s="220">
        <v>1.35</v>
      </c>
      <c r="BQ16" s="169">
        <v>0.84</v>
      </c>
      <c r="BR16" s="220">
        <v>1.2</v>
      </c>
    </row>
    <row r="17" spans="1:71">
      <c r="A17" s="136" t="s">
        <v>180</v>
      </c>
      <c r="B17" s="136" t="s">
        <v>215</v>
      </c>
      <c r="C17" t="s">
        <v>179</v>
      </c>
      <c r="D17" t="s">
        <v>179</v>
      </c>
      <c r="E17" s="218">
        <f t="shared" si="22"/>
        <v>1.63</v>
      </c>
      <c r="F17" s="189">
        <f t="shared" si="22"/>
        <v>2</v>
      </c>
      <c r="G17">
        <f t="shared" si="0"/>
        <v>3</v>
      </c>
      <c r="H17" s="138">
        <f t="shared" si="23"/>
        <v>429.66666666667101</v>
      </c>
      <c r="I17" s="136">
        <f t="shared" si="24"/>
        <v>0</v>
      </c>
      <c r="J17" s="140">
        <f t="shared" si="25"/>
        <v>-2.0000000000000018</v>
      </c>
      <c r="K17" s="140">
        <f t="shared" si="26"/>
        <v>43.333333333333577</v>
      </c>
      <c r="L17" s="140">
        <f t="shared" si="27"/>
        <v>431.66666666667101</v>
      </c>
      <c r="M17" s="191">
        <v>1</v>
      </c>
      <c r="N17" s="223">
        <f t="shared" si="31"/>
        <v>-2.0000000000000018</v>
      </c>
      <c r="O17" s="139"/>
      <c r="P17" s="139">
        <f t="shared" si="28"/>
        <v>-0.14594594594594446</v>
      </c>
      <c r="Q17" s="138">
        <f>INDEX('OBS data OUTSIDE'!$E$3:$W$60,'OBS data OUTSIDE'!D17,$Q$2)</f>
        <v>1.71</v>
      </c>
      <c r="R17" s="195">
        <f>TREND('OBS data OUTSIDE'!$R17:$T17,'OBS data OUTSIDE'!$R$58:$T$58,R$2)-$Q17+$E17</f>
        <v>1.7240540540540543</v>
      </c>
      <c r="S17" s="195">
        <f>TREND('OBS data OUTSIDE'!$R17:$T17,'OBS data OUTSIDE'!$R$58:$T$58,S$2)-$Q17+$E17</f>
        <v>1.7094594594594599</v>
      </c>
      <c r="T17" s="195">
        <f>TREND('OBS data OUTSIDE'!$R17:$T17,'OBS data OUTSIDE'!$R$58:$T$58,T$2)-$Q17+$E17</f>
        <v>1.6948648648648652</v>
      </c>
      <c r="U17" s="191">
        <v>1</v>
      </c>
      <c r="V17" s="150" t="s">
        <v>362</v>
      </c>
      <c r="W17" s="151">
        <f t="shared" si="19"/>
        <v>0.37000000000000011</v>
      </c>
      <c r="X17" s="136">
        <f t="shared" si="20"/>
        <v>0.89999999999999991</v>
      </c>
      <c r="Y17" s="136">
        <f t="shared" si="29"/>
        <v>3</v>
      </c>
      <c r="Z17" s="136">
        <f t="shared" si="30"/>
        <v>1</v>
      </c>
      <c r="AA17" s="136">
        <f t="shared" si="21"/>
        <v>1.63</v>
      </c>
      <c r="AB17" s="173">
        <v>2</v>
      </c>
      <c r="AC17" s="195">
        <f>MAX(BO17:BP17)</f>
        <v>1.63</v>
      </c>
      <c r="AD17" s="195">
        <f>MIN(BO17:BP17)</f>
        <v>1.1000000000000001</v>
      </c>
      <c r="AE17" s="195">
        <f t="shared" si="13"/>
        <v>43.333333333333577</v>
      </c>
      <c r="AF17" s="195">
        <f t="shared" si="14"/>
        <v>431.66666666667101</v>
      </c>
      <c r="AG17" s="195"/>
      <c r="AH17" s="139"/>
      <c r="AI17" s="157">
        <v>1.62</v>
      </c>
      <c r="AJ17" s="99">
        <v>2.42</v>
      </c>
      <c r="AK17" s="158">
        <v>1.4</v>
      </c>
      <c r="AL17">
        <v>1.72</v>
      </c>
      <c r="AM17" s="157">
        <v>1.44</v>
      </c>
      <c r="AN17" s="158">
        <v>1.73</v>
      </c>
      <c r="AO17" s="169">
        <v>1.46</v>
      </c>
      <c r="AP17" s="169">
        <v>1.73</v>
      </c>
      <c r="AQ17" s="169">
        <v>1.35</v>
      </c>
      <c r="AR17" s="169">
        <v>1.83</v>
      </c>
      <c r="AS17" s="169">
        <v>1.39</v>
      </c>
      <c r="AT17" s="169">
        <v>1.81</v>
      </c>
      <c r="AU17" s="169">
        <v>1.39</v>
      </c>
      <c r="AV17" s="169">
        <v>1.82</v>
      </c>
      <c r="AW17" s="169">
        <v>1.42</v>
      </c>
      <c r="AX17" s="169">
        <v>1.84</v>
      </c>
      <c r="AY17" s="209">
        <v>1.42</v>
      </c>
      <c r="AZ17" s="169">
        <v>1.85</v>
      </c>
      <c r="BA17" s="157">
        <v>1.38</v>
      </c>
      <c r="BB17" s="158">
        <v>1.85</v>
      </c>
      <c r="BC17" s="169">
        <v>1.38</v>
      </c>
      <c r="BD17" s="158">
        <v>1.83</v>
      </c>
      <c r="BE17">
        <v>1.38</v>
      </c>
      <c r="BF17" s="218">
        <v>1.82</v>
      </c>
      <c r="BG17">
        <v>1.34</v>
      </c>
      <c r="BH17" s="218">
        <v>1.82</v>
      </c>
      <c r="BI17" s="169">
        <v>1.32</v>
      </c>
      <c r="BJ17" s="218">
        <v>1.81</v>
      </c>
      <c r="BK17" s="169">
        <v>1.3</v>
      </c>
      <c r="BL17" s="220">
        <v>1.79</v>
      </c>
      <c r="BM17" s="169">
        <v>1.22</v>
      </c>
      <c r="BN17" s="225">
        <v>1.71</v>
      </c>
      <c r="BO17">
        <v>1.1000000000000001</v>
      </c>
      <c r="BP17" s="225">
        <v>1.63</v>
      </c>
      <c r="BQ17" s="169">
        <v>1.02</v>
      </c>
      <c r="BR17" s="225">
        <v>1.5</v>
      </c>
    </row>
    <row r="18" spans="1:71">
      <c r="A18" s="137" t="s">
        <v>197</v>
      </c>
      <c r="B18" s="136" t="s">
        <v>216</v>
      </c>
      <c r="C18" s="137" t="s">
        <v>313</v>
      </c>
      <c r="D18" s="137" t="s">
        <v>198</v>
      </c>
      <c r="E18" s="140">
        <f t="shared" si="22"/>
        <v>1.36</v>
      </c>
      <c r="F18" s="189">
        <f t="shared" si="22"/>
        <v>2</v>
      </c>
      <c r="G18">
        <f t="shared" si="0"/>
        <v>2</v>
      </c>
      <c r="H18" s="138">
        <f t="shared" si="23"/>
        <v>176.79194630872524</v>
      </c>
      <c r="I18" s="136">
        <f t="shared" si="24"/>
        <v>0</v>
      </c>
      <c r="J18" s="140">
        <f t="shared" si="25"/>
        <v>-2.5000000000000022</v>
      </c>
      <c r="K18" s="140">
        <f t="shared" si="26"/>
        <v>-1</v>
      </c>
      <c r="L18" s="140">
        <f t="shared" si="27"/>
        <v>178.79194630872524</v>
      </c>
      <c r="M18" s="191">
        <v>0</v>
      </c>
      <c r="N18" s="223">
        <f t="shared" si="31"/>
        <v>-2.5000000000000022</v>
      </c>
      <c r="O18" s="139"/>
      <c r="P18" s="139">
        <f t="shared" si="28"/>
        <v>-0.20135135135135096</v>
      </c>
      <c r="Q18" s="138">
        <f>INDEX('OBS data INSIDE'!$E$3:$Y$62,'OBS data INSIDE'!D18,$Q$2)</f>
        <v>1.46</v>
      </c>
      <c r="R18" s="195">
        <f>TREND('OBS data INSIDE'!$R18:$T18,'OBS data INSIDE'!$R$58:$T$58,R$2)-$Q18+$E18</f>
        <v>1.4836486486486489</v>
      </c>
      <c r="S18" s="195">
        <f>TREND('OBS data INSIDE'!$R18:$T18,'OBS data INSIDE'!$R$58:$T$58,S$2)-$Q18+$E18</f>
        <v>1.4635135135135138</v>
      </c>
      <c r="T18" s="195">
        <f>TREND('OBS data INSIDE'!$R18:$T18,'OBS data INSIDE'!$R$58:$T$58,T$2)-$Q18+$E18</f>
        <v>1.4433783783783787</v>
      </c>
      <c r="U18" s="191">
        <v>0</v>
      </c>
      <c r="V18" s="150" t="s">
        <v>362</v>
      </c>
      <c r="W18" s="151">
        <f t="shared" si="19"/>
        <v>0.6399999999999999</v>
      </c>
      <c r="X18" s="136">
        <f t="shared" si="20"/>
        <v>0.6399999999999999</v>
      </c>
      <c r="Y18" s="136">
        <f t="shared" si="29"/>
        <v>2</v>
      </c>
      <c r="Z18" s="136">
        <f t="shared" si="30"/>
        <v>2</v>
      </c>
      <c r="AA18" s="136">
        <f t="shared" si="21"/>
        <v>1.36</v>
      </c>
      <c r="AB18" s="173">
        <v>2</v>
      </c>
      <c r="AC18" s="139">
        <f>MAX(BO18:BP18)</f>
        <v>1.36</v>
      </c>
      <c r="AD18" s="195">
        <f>MIN(BO18:BP18)</f>
        <v>1.36</v>
      </c>
      <c r="AE18" s="195">
        <f t="shared" si="13"/>
        <v>-1</v>
      </c>
      <c r="AF18" s="195">
        <f t="shared" si="14"/>
        <v>178.79194630872524</v>
      </c>
      <c r="AG18" s="195"/>
      <c r="AH18" s="139"/>
      <c r="AI18" s="157"/>
      <c r="AJ18" s="99"/>
      <c r="AK18" s="164">
        <v>1.66</v>
      </c>
      <c r="AL18" s="141">
        <v>0</v>
      </c>
      <c r="AM18" s="157">
        <v>1.67</v>
      </c>
      <c r="AN18" s="158">
        <v>0</v>
      </c>
      <c r="AO18" s="141">
        <v>1.68</v>
      </c>
      <c r="AP18" s="141">
        <v>0</v>
      </c>
      <c r="AQ18" s="186">
        <v>1.66</v>
      </c>
      <c r="AR18" s="186">
        <v>0</v>
      </c>
      <c r="AS18" s="186">
        <v>1.67</v>
      </c>
      <c r="AT18" s="186">
        <v>0</v>
      </c>
      <c r="AU18" s="186">
        <v>1.67</v>
      </c>
      <c r="AV18" s="186">
        <v>0</v>
      </c>
      <c r="AW18" s="186">
        <v>1.68</v>
      </c>
      <c r="AX18" s="186">
        <v>0</v>
      </c>
      <c r="AY18" s="210">
        <v>1.71</v>
      </c>
      <c r="AZ18" s="99"/>
      <c r="BA18" s="157">
        <v>1.67</v>
      </c>
      <c r="BB18" s="158"/>
      <c r="BC18" s="169">
        <v>1.65</v>
      </c>
      <c r="BD18" s="158"/>
      <c r="BE18">
        <v>1.64</v>
      </c>
      <c r="BF18" s="140"/>
      <c r="BG18">
        <v>1.62</v>
      </c>
      <c r="BH18" s="140"/>
      <c r="BI18" s="169">
        <v>1.6</v>
      </c>
      <c r="BJ18" s="140"/>
      <c r="BK18" s="169">
        <v>1.55</v>
      </c>
      <c r="BM18" s="169">
        <v>1.46</v>
      </c>
      <c r="BO18">
        <v>1.36</v>
      </c>
      <c r="BP18" s="169"/>
      <c r="BQ18" s="169">
        <v>1.26</v>
      </c>
    </row>
    <row r="19" spans="1:71">
      <c r="A19" s="136" t="s">
        <v>182</v>
      </c>
      <c r="B19" s="136" t="s">
        <v>217</v>
      </c>
      <c r="C19" t="s">
        <v>181</v>
      </c>
      <c r="D19" t="s">
        <v>181</v>
      </c>
      <c r="E19" s="218">
        <f t="shared" si="22"/>
        <v>0.53</v>
      </c>
      <c r="F19" s="189">
        <f t="shared" si="22"/>
        <v>2</v>
      </c>
      <c r="G19">
        <f t="shared" si="0"/>
        <v>1</v>
      </c>
      <c r="H19" s="138">
        <f t="shared" si="23"/>
        <v>-2</v>
      </c>
      <c r="I19" s="136">
        <f t="shared" si="24"/>
        <v>0</v>
      </c>
      <c r="J19" s="140">
        <f t="shared" si="25"/>
        <v>-2.5000000000000009</v>
      </c>
      <c r="K19" s="140">
        <f t="shared" si="26"/>
        <v>-1</v>
      </c>
      <c r="L19" s="140">
        <f t="shared" si="27"/>
        <v>0</v>
      </c>
      <c r="M19" s="191">
        <v>1</v>
      </c>
      <c r="N19" s="223">
        <f t="shared" si="31"/>
        <v>-2.5000000000000009</v>
      </c>
      <c r="O19" s="139"/>
      <c r="P19" s="139">
        <f t="shared" si="28"/>
        <v>-0.11621621621621613</v>
      </c>
      <c r="Q19" s="138">
        <f>INDEX('OBS data OUTSIDE'!$E$3:$W$60,'OBS data OUTSIDE'!D19,$Q$2)</f>
        <v>0.63</v>
      </c>
      <c r="R19" s="195">
        <f>TREND('OBS data OUTSIDE'!$R19:$T19,'OBS data OUTSIDE'!$R$58:$T$58,R$2)-$Q19+$E19</f>
        <v>0.60378378378378372</v>
      </c>
      <c r="S19" s="195">
        <f>TREND('OBS data OUTSIDE'!$R19:$T19,'OBS data OUTSIDE'!$R$58:$T$58,S$2)-$Q19+$E19</f>
        <v>0.59216216216216211</v>
      </c>
      <c r="T19" s="195">
        <f>TREND('OBS data OUTSIDE'!$R19:$T19,'OBS data OUTSIDE'!$R$58:$T$58,T$2)-$Q19+$E19</f>
        <v>0.5805405405405405</v>
      </c>
      <c r="U19" s="191">
        <v>1</v>
      </c>
      <c r="V19" s="150" t="s">
        <v>362</v>
      </c>
      <c r="W19" s="151">
        <f t="shared" si="19"/>
        <v>1.47</v>
      </c>
      <c r="X19" s="136">
        <f t="shared" si="20"/>
        <v>1.55</v>
      </c>
      <c r="Y19" s="136">
        <f t="shared" si="29"/>
        <v>1</v>
      </c>
      <c r="Z19" s="136">
        <f t="shared" si="30"/>
        <v>1</v>
      </c>
      <c r="AA19" s="136">
        <f t="shared" si="21"/>
        <v>0.53</v>
      </c>
      <c r="AB19" s="173">
        <v>2</v>
      </c>
      <c r="AC19" s="195">
        <f>MAX(BO19:BP19)</f>
        <v>0.53</v>
      </c>
      <c r="AD19" s="195">
        <f>MIN(BO19:BP19)</f>
        <v>0.45</v>
      </c>
      <c r="AE19" s="195">
        <f t="shared" si="13"/>
        <v>-1</v>
      </c>
      <c r="AF19" s="195">
        <f t="shared" si="14"/>
        <v>0</v>
      </c>
      <c r="AG19" s="195"/>
      <c r="AH19" s="139"/>
      <c r="AI19" s="157"/>
      <c r="AJ19" s="99"/>
      <c r="AK19" s="158">
        <v>0.37</v>
      </c>
      <c r="AL19">
        <v>0.5</v>
      </c>
      <c r="AM19" s="157">
        <v>0.36</v>
      </c>
      <c r="AN19" s="158">
        <v>0.5</v>
      </c>
      <c r="AO19" s="169">
        <v>0.38</v>
      </c>
      <c r="AP19" s="169">
        <v>0.51</v>
      </c>
      <c r="AQ19" s="169">
        <v>0.41</v>
      </c>
      <c r="AR19" s="169">
        <v>0.56000000000000005</v>
      </c>
      <c r="AS19" s="169">
        <v>0.44</v>
      </c>
      <c r="AT19" s="169">
        <v>0.56000000000000005</v>
      </c>
      <c r="AU19" s="169">
        <v>0.47</v>
      </c>
      <c r="AV19" s="169">
        <v>0.61</v>
      </c>
      <c r="AW19" s="169">
        <v>0.52</v>
      </c>
      <c r="AX19" s="169">
        <v>0.64</v>
      </c>
      <c r="AY19" s="209">
        <v>0.54</v>
      </c>
      <c r="AZ19" s="169">
        <v>0.67</v>
      </c>
      <c r="BA19" s="157">
        <v>0.56000000000000005</v>
      </c>
      <c r="BB19" s="158">
        <v>0.68</v>
      </c>
      <c r="BC19" s="99">
        <v>0.57999999999999996</v>
      </c>
      <c r="BD19" s="158">
        <v>0.7</v>
      </c>
      <c r="BE19" s="169">
        <v>0.56999999999999995</v>
      </c>
      <c r="BF19" s="218">
        <v>0.7</v>
      </c>
      <c r="BG19" s="169">
        <v>0.59</v>
      </c>
      <c r="BH19" s="218">
        <v>0.71</v>
      </c>
      <c r="BI19" s="169">
        <v>0.6</v>
      </c>
      <c r="BJ19" s="218">
        <v>0.71</v>
      </c>
      <c r="BK19" s="169">
        <v>0.59</v>
      </c>
      <c r="BL19" s="220">
        <v>0.69</v>
      </c>
      <c r="BM19" s="169">
        <v>0.56000000000000005</v>
      </c>
      <c r="BN19" s="225">
        <v>0.63</v>
      </c>
      <c r="BO19" s="169">
        <v>0.45</v>
      </c>
      <c r="BP19" s="225">
        <v>0.53</v>
      </c>
      <c r="BQ19" s="169">
        <v>0.35</v>
      </c>
      <c r="BR19" s="225">
        <v>0.43</v>
      </c>
    </row>
    <row r="20" spans="1:71">
      <c r="A20" s="136" t="s">
        <v>280</v>
      </c>
      <c r="B20" s="136" t="s">
        <v>224</v>
      </c>
      <c r="C20" s="136" t="s">
        <v>281</v>
      </c>
      <c r="D20" s="136" t="s">
        <v>281</v>
      </c>
      <c r="E20" s="140">
        <f t="shared" si="22"/>
        <v>-1.3</v>
      </c>
      <c r="F20" s="189">
        <f t="shared" si="22"/>
        <v>2</v>
      </c>
      <c r="G20">
        <f t="shared" si="0"/>
        <v>1</v>
      </c>
      <c r="H20" s="138">
        <f t="shared" si="23"/>
        <v>-2</v>
      </c>
      <c r="I20" s="136">
        <f t="shared" si="24"/>
        <v>1</v>
      </c>
      <c r="J20" s="140">
        <f t="shared" si="25"/>
        <v>-0.75000000000000067</v>
      </c>
      <c r="K20" s="140">
        <f t="shared" si="26"/>
        <v>-1</v>
      </c>
      <c r="L20" s="140">
        <f t="shared" si="27"/>
        <v>0</v>
      </c>
      <c r="M20" s="191">
        <v>0</v>
      </c>
      <c r="N20" s="223">
        <f t="shared" si="31"/>
        <v>-0.75000000000000067</v>
      </c>
      <c r="O20" s="139"/>
      <c r="P20" s="139">
        <f t="shared" si="28"/>
        <v>0</v>
      </c>
      <c r="Q20" s="138">
        <f>INDEX('OBS data INSIDE'!$E$3:$Y$62,'OBS data INSIDE'!D20,$Q$2)</f>
        <v>-1.28</v>
      </c>
      <c r="R20" s="195">
        <f>TREND('OBS data INSIDE'!$R20:$T20,'OBS data INSIDE'!$R$58:$T$58,R$2)-$Q20+$E20</f>
        <v>-1.3</v>
      </c>
      <c r="S20" s="195">
        <f>TREND('OBS data INSIDE'!$R20:$T20,'OBS data INSIDE'!$R$58:$T$58,S$2)-$Q20+$E20</f>
        <v>-1.3</v>
      </c>
      <c r="T20" s="195">
        <f>TREND('OBS data INSIDE'!$R20:$T20,'OBS data INSIDE'!$R$58:$T$58,T$2)-$Q20+$E20</f>
        <v>-1.3</v>
      </c>
      <c r="U20" s="191">
        <v>0</v>
      </c>
      <c r="V20" s="150" t="s">
        <v>362</v>
      </c>
      <c r="W20" s="151">
        <f t="shared" si="19"/>
        <v>3.3</v>
      </c>
      <c r="X20" s="136">
        <f t="shared" si="20"/>
        <v>3.3</v>
      </c>
      <c r="Y20" s="136">
        <f t="shared" si="29"/>
        <v>1</v>
      </c>
      <c r="Z20" s="136">
        <f t="shared" si="30"/>
        <v>1</v>
      </c>
      <c r="AA20" s="136">
        <f t="shared" si="21"/>
        <v>-1.3</v>
      </c>
      <c r="AB20" s="173">
        <v>2</v>
      </c>
      <c r="AC20" s="139">
        <f>MAX(BO20:BP20)</f>
        <v>-1.3</v>
      </c>
      <c r="AD20" s="195">
        <f>MIN(BO20:BP20)</f>
        <v>-1.3</v>
      </c>
      <c r="AE20" s="195">
        <f t="shared" si="13"/>
        <v>-1</v>
      </c>
      <c r="AF20" s="195">
        <f t="shared" si="14"/>
        <v>0</v>
      </c>
      <c r="AG20" s="195"/>
      <c r="AH20" s="139"/>
      <c r="AI20" s="157"/>
      <c r="AJ20" s="99"/>
      <c r="AK20" s="158"/>
      <c r="AL20" s="147">
        <v>-1.4</v>
      </c>
      <c r="AM20" s="157">
        <v>-1.4</v>
      </c>
      <c r="AN20" s="158"/>
      <c r="AO20" s="169">
        <v>-1.37</v>
      </c>
      <c r="AQ20" s="169">
        <v>-1.33</v>
      </c>
      <c r="AS20" s="169">
        <v>-1.36</v>
      </c>
      <c r="AU20" s="169">
        <v>-1.32</v>
      </c>
      <c r="AW20" s="169">
        <v>-1.29</v>
      </c>
      <c r="AY20" s="209">
        <v>-1.28</v>
      </c>
      <c r="AZ20" s="99"/>
      <c r="BA20" s="157">
        <v>-1.28</v>
      </c>
      <c r="BB20" s="158"/>
      <c r="BC20" s="169">
        <v>-1.28</v>
      </c>
      <c r="BD20" s="158"/>
      <c r="BE20" s="169">
        <v>-1.28</v>
      </c>
      <c r="BF20" s="140"/>
      <c r="BG20" s="169">
        <v>-1.28</v>
      </c>
      <c r="BH20" s="140"/>
      <c r="BI20" s="169">
        <v>-1.28</v>
      </c>
      <c r="BJ20" s="140"/>
      <c r="BK20" s="169">
        <v>-1.28</v>
      </c>
      <c r="BM20" s="169">
        <v>-1.28</v>
      </c>
      <c r="BO20" s="169">
        <v>-1.3</v>
      </c>
      <c r="BQ20" s="169">
        <v>-1.33</v>
      </c>
    </row>
    <row r="21" spans="1:71">
      <c r="A21" s="137" t="s">
        <v>196</v>
      </c>
      <c r="B21" s="137" t="s">
        <v>225</v>
      </c>
      <c r="C21" s="137" t="s">
        <v>324</v>
      </c>
      <c r="D21" s="137" t="s">
        <v>245</v>
      </c>
      <c r="E21" s="218">
        <f t="shared" si="22"/>
        <v>1.23</v>
      </c>
      <c r="F21" s="189">
        <f t="shared" si="22"/>
        <v>2</v>
      </c>
      <c r="G21">
        <f t="shared" si="0"/>
        <v>2</v>
      </c>
      <c r="H21" s="138">
        <f t="shared" si="23"/>
        <v>155.59259259259179</v>
      </c>
      <c r="I21" s="136">
        <f t="shared" si="24"/>
        <v>1</v>
      </c>
      <c r="J21" s="140">
        <f t="shared" si="25"/>
        <v>0</v>
      </c>
      <c r="K21" s="140">
        <f t="shared" si="26"/>
        <v>-1</v>
      </c>
      <c r="L21" s="140">
        <f t="shared" si="27"/>
        <v>157.59259259259179</v>
      </c>
      <c r="M21" s="191">
        <v>1</v>
      </c>
      <c r="N21" s="223">
        <f t="shared" si="31"/>
        <v>0</v>
      </c>
      <c r="O21" s="139"/>
      <c r="P21" s="139">
        <f t="shared" si="28"/>
        <v>-0.14594594594594668</v>
      </c>
      <c r="Q21" s="138">
        <f>INDEX('OBS data OUTSIDE'!$E$3:$W$60,'OBS data OUTSIDE'!D21,$Q$2)</f>
        <v>1.3</v>
      </c>
      <c r="R21" s="195">
        <f>TREND('OBS data OUTSIDE'!$R21:$T21,'OBS data OUTSIDE'!$R$58:$T$58,R$2)-$Q21+$E21</f>
        <v>1.3240540540540542</v>
      </c>
      <c r="S21" s="195">
        <f>TREND('OBS data OUTSIDE'!$R21:$T21,'OBS data OUTSIDE'!$R$58:$T$58,S$2)-$Q21+$E21</f>
        <v>1.3094594594594595</v>
      </c>
      <c r="T21" s="195">
        <f>TREND('OBS data OUTSIDE'!$R21:$T21,'OBS data OUTSIDE'!$R$58:$T$58,T$2)-$Q21+$E21</f>
        <v>1.2948648648648649</v>
      </c>
      <c r="U21" s="191">
        <v>1</v>
      </c>
      <c r="V21" s="136"/>
      <c r="W21" s="151">
        <f t="shared" si="19"/>
        <v>0.77</v>
      </c>
      <c r="X21" s="136">
        <f t="shared" si="20"/>
        <v>0.87000000000000011</v>
      </c>
      <c r="Y21" s="136">
        <f>IF(W21&gt;0.8,1,IF(W21&gt;0.5,2,IF(W21&gt;0.3,3,IF(W21&gt;0.1,4,IF(W21&gt;0,5,6)))))</f>
        <v>2</v>
      </c>
      <c r="Z21" s="136">
        <f>IF(X21&gt;0.8,1,IF(X21&gt;0.5,2,IF(X21&gt;0.3,3,IF(X21&gt;0.1,4,IF(X21&gt;0,5,6)))))</f>
        <v>1</v>
      </c>
      <c r="AA21" s="136">
        <f t="shared" si="21"/>
        <v>1.23</v>
      </c>
      <c r="AB21" s="173">
        <v>2</v>
      </c>
      <c r="AC21" s="195">
        <f>MAX(BO21:BP21)</f>
        <v>1.23</v>
      </c>
      <c r="AD21" s="195">
        <f>MIN(BO21:BP21)</f>
        <v>1.1299999999999999</v>
      </c>
      <c r="AE21" s="195">
        <f t="shared" si="13"/>
        <v>-1</v>
      </c>
      <c r="AF21" s="195">
        <f t="shared" si="14"/>
        <v>157.59259259259179</v>
      </c>
      <c r="AG21" s="195"/>
      <c r="AH21" s="139"/>
      <c r="AI21" s="157"/>
      <c r="AJ21" s="99"/>
      <c r="AK21" s="158">
        <v>1.18</v>
      </c>
      <c r="AL21">
        <v>1.36</v>
      </c>
      <c r="AM21" s="157">
        <v>1.1299999999999999</v>
      </c>
      <c r="AN21" s="158">
        <v>1.42</v>
      </c>
      <c r="AO21" s="169">
        <v>1.1200000000000001</v>
      </c>
      <c r="AP21" s="169">
        <v>1.37</v>
      </c>
      <c r="AQ21" s="169">
        <v>1.1200000000000001</v>
      </c>
      <c r="AR21" s="169">
        <v>1.41</v>
      </c>
      <c r="AS21" s="169">
        <v>1.1299999999999999</v>
      </c>
      <c r="AT21" s="169">
        <v>1.39</v>
      </c>
      <c r="AU21" s="169">
        <v>1.1200000000000001</v>
      </c>
      <c r="AV21" s="169">
        <v>1.43</v>
      </c>
      <c r="AW21" s="169">
        <v>1.1299999999999999</v>
      </c>
      <c r="AX21" s="169">
        <v>1.44</v>
      </c>
      <c r="AY21" s="209">
        <v>1.1299999999999999</v>
      </c>
      <c r="AZ21" s="169">
        <v>1.43</v>
      </c>
      <c r="BA21" s="157">
        <v>1.1299999999999999</v>
      </c>
      <c r="BB21" s="158">
        <v>1.42</v>
      </c>
      <c r="BC21" s="169">
        <v>1.1299999999999999</v>
      </c>
      <c r="BD21" s="158">
        <v>1.41</v>
      </c>
      <c r="BE21" s="169">
        <v>1.1299999999999999</v>
      </c>
      <c r="BF21" s="140"/>
      <c r="BG21" s="169">
        <v>1.1299999999999999</v>
      </c>
      <c r="BH21" s="140"/>
      <c r="BI21" s="169">
        <v>1.1299999999999999</v>
      </c>
      <c r="BJ21" s="218">
        <v>1.4</v>
      </c>
      <c r="BK21" s="169">
        <v>1.1299999999999999</v>
      </c>
      <c r="BL21" s="218">
        <v>1.38</v>
      </c>
      <c r="BM21" s="169">
        <v>1.1299999999999999</v>
      </c>
      <c r="BN21" s="225">
        <v>1.3</v>
      </c>
      <c r="BO21" s="169">
        <v>1.1299999999999999</v>
      </c>
      <c r="BP21" s="225">
        <v>1.23</v>
      </c>
      <c r="BQ21" s="169">
        <v>1.1299999999999999</v>
      </c>
      <c r="BR21" s="225">
        <v>1.1100000000000001</v>
      </c>
    </row>
    <row r="22" spans="1:71">
      <c r="A22" t="s">
        <v>251</v>
      </c>
      <c r="B22" s="136" t="s">
        <v>254</v>
      </c>
      <c r="C22" s="136" t="s">
        <v>302</v>
      </c>
      <c r="D22" s="136" t="s">
        <v>302</v>
      </c>
      <c r="E22" s="140">
        <f t="shared" si="22"/>
        <v>1.48</v>
      </c>
      <c r="F22" s="189">
        <f t="shared" si="22"/>
        <v>2</v>
      </c>
      <c r="G22">
        <f t="shared" si="0"/>
        <v>2</v>
      </c>
      <c r="H22" s="138">
        <f t="shared" si="23"/>
        <v>420.85714285714715</v>
      </c>
      <c r="I22" s="136">
        <f t="shared" si="24"/>
        <v>0</v>
      </c>
      <c r="J22" s="140">
        <f t="shared" si="25"/>
        <v>-2.9999999999999973</v>
      </c>
      <c r="K22" s="140">
        <f t="shared" si="26"/>
        <v>-1</v>
      </c>
      <c r="L22" s="140">
        <f t="shared" si="27"/>
        <v>422.85714285714715</v>
      </c>
      <c r="M22" s="191">
        <v>0</v>
      </c>
      <c r="N22" s="223">
        <f t="shared" si="31"/>
        <v>-2.9999999999999973</v>
      </c>
      <c r="O22" s="139"/>
      <c r="P22" s="139">
        <f t="shared" si="28"/>
        <v>-0.11351351351351235</v>
      </c>
      <c r="Q22" s="138">
        <f>INDEX('OBS data INSIDE'!$E$3:$Y$62,'OBS data INSIDE'!D22,$Q$2)</f>
        <v>1.57</v>
      </c>
      <c r="R22" s="195">
        <f>TREND('OBS data INSIDE'!$R22:$T22,'OBS data INSIDE'!$R$58:$T$58,R$2)-$Q22+$E22</f>
        <v>1.5464864864864865</v>
      </c>
      <c r="S22" s="195">
        <f>TREND('OBS data INSIDE'!$R22:$T22,'OBS data INSIDE'!$R$58:$T$58,S$2)-$Q22+$E22</f>
        <v>1.5351351351351352</v>
      </c>
      <c r="T22" s="195">
        <f>TREND('OBS data INSIDE'!$R22:$T22,'OBS data INSIDE'!$R$58:$T$58,T$2)-$Q22+$E22</f>
        <v>1.5237837837837838</v>
      </c>
      <c r="U22" s="191">
        <v>0</v>
      </c>
      <c r="V22" s="136"/>
      <c r="W22" s="151">
        <f t="shared" si="19"/>
        <v>0.52</v>
      </c>
      <c r="X22" s="136">
        <f t="shared" si="20"/>
        <v>0.52</v>
      </c>
      <c r="Y22" s="136">
        <f t="shared" ref="Y22:Y27" si="32">IF(W22&gt;0.8,1,IF(W22&gt;0.5,2,IF(W22&gt;0.3,3,IF(W22&gt;0.1,4,IF(W22&gt;0,5,6)))))</f>
        <v>2</v>
      </c>
      <c r="Z22" s="136">
        <f t="shared" ref="Z22:Z27" si="33">IF(X22&gt;0.8,1,IF(X22&gt;0.5,2,IF(X22&gt;0.3,3,IF(X22&gt;0.1,4,IF(X22&gt;0,5,6)))))</f>
        <v>2</v>
      </c>
      <c r="AA22" s="136">
        <f t="shared" si="21"/>
        <v>1.48</v>
      </c>
      <c r="AB22" s="173">
        <v>2</v>
      </c>
      <c r="AC22" s="139">
        <f>MAX(BO22:BP22)</f>
        <v>1.48</v>
      </c>
      <c r="AD22" s="195">
        <f>MIN(BO22:BP22)</f>
        <v>1.48</v>
      </c>
      <c r="AE22" s="195">
        <f t="shared" si="13"/>
        <v>-1</v>
      </c>
      <c r="AF22" s="195">
        <f t="shared" si="14"/>
        <v>422.85714285714715</v>
      </c>
      <c r="AG22" s="195"/>
      <c r="AH22" s="139"/>
      <c r="AI22" s="157"/>
      <c r="AJ22" s="99"/>
      <c r="AK22" s="158">
        <v>1.5</v>
      </c>
      <c r="AM22" s="157">
        <v>1.57</v>
      </c>
      <c r="AN22" s="158"/>
      <c r="AO22" s="169">
        <v>1.61</v>
      </c>
      <c r="AQ22" s="169">
        <v>1.66</v>
      </c>
      <c r="AS22" s="169">
        <v>1.66</v>
      </c>
      <c r="AU22" s="169">
        <v>1.7</v>
      </c>
      <c r="AW22" s="169">
        <v>1.71</v>
      </c>
      <c r="AY22" s="209">
        <v>1.71</v>
      </c>
      <c r="AZ22" s="99"/>
      <c r="BA22" s="157">
        <v>1.7</v>
      </c>
      <c r="BB22" s="158"/>
      <c r="BC22" s="169">
        <v>1.69</v>
      </c>
      <c r="BD22" s="158"/>
      <c r="BE22" s="169">
        <v>1.68</v>
      </c>
      <c r="BF22" s="140"/>
      <c r="BG22" s="169">
        <v>1.67</v>
      </c>
      <c r="BH22" s="140"/>
      <c r="BI22" s="169">
        <v>1.65</v>
      </c>
      <c r="BJ22" s="140"/>
      <c r="BK22" s="169">
        <v>1.61</v>
      </c>
      <c r="BM22" s="169">
        <v>1.57</v>
      </c>
      <c r="BO22" s="169">
        <v>1.48</v>
      </c>
      <c r="BQ22" s="169">
        <v>1.36</v>
      </c>
    </row>
    <row r="23" spans="1:71">
      <c r="A23" t="s">
        <v>252</v>
      </c>
      <c r="B23" s="137" t="s">
        <v>163</v>
      </c>
      <c r="C23" t="s">
        <v>325</v>
      </c>
      <c r="D23" t="s">
        <v>253</v>
      </c>
      <c r="E23" s="218">
        <f>AA23</f>
        <v>-0.32</v>
      </c>
      <c r="F23" s="189">
        <f>AB23</f>
        <v>1</v>
      </c>
      <c r="G23">
        <f t="shared" si="0"/>
        <v>1</v>
      </c>
      <c r="H23" s="138">
        <f>L23-AB23</f>
        <v>-1</v>
      </c>
      <c r="I23" s="136">
        <f t="shared" si="24"/>
        <v>1</v>
      </c>
      <c r="J23" s="140">
        <f t="shared" si="25"/>
        <v>-0.50000000000000044</v>
      </c>
      <c r="K23" s="140">
        <f t="shared" si="26"/>
        <v>-1</v>
      </c>
      <c r="L23" s="140">
        <f t="shared" si="27"/>
        <v>0</v>
      </c>
      <c r="M23" s="136">
        <v>1</v>
      </c>
      <c r="N23" s="223">
        <f t="shared" si="31"/>
        <v>-0.50000000000000044</v>
      </c>
      <c r="O23" s="139"/>
      <c r="P23" s="139">
        <f t="shared" si="28"/>
        <v>2.5675675675675972E-2</v>
      </c>
      <c r="Q23" s="138">
        <f>INDEX('OBS data OUTSIDE'!$E$3:$W$60,'OBS data OUTSIDE'!D23,$Q$2)</f>
        <v>-0.09</v>
      </c>
      <c r="R23" s="195">
        <f>TREND('OBS data OUTSIDE'!$R23:$T23,'OBS data OUTSIDE'!$R$58:$T$58,R$2)-$Q23+$E23</f>
        <v>-0.32932432432432435</v>
      </c>
      <c r="S23" s="195">
        <f>TREND('OBS data OUTSIDE'!$R23:$T23,'OBS data OUTSIDE'!$R$58:$T$58,S$2)-$Q23+$E23</f>
        <v>-0.32675675675675675</v>
      </c>
      <c r="T23" s="195">
        <f>TREND('OBS data OUTSIDE'!$R23:$T23,'OBS data OUTSIDE'!$R$58:$T$58,T$2)-$Q23+$E23</f>
        <v>-0.32418918918918915</v>
      </c>
      <c r="U23" s="136">
        <v>1</v>
      </c>
      <c r="V23" s="150" t="s">
        <v>269</v>
      </c>
      <c r="W23" s="151">
        <f t="shared" si="19"/>
        <v>1.32</v>
      </c>
      <c r="X23" s="136">
        <f t="shared" si="20"/>
        <v>1.32</v>
      </c>
      <c r="Y23" s="136">
        <f t="shared" si="32"/>
        <v>1</v>
      </c>
      <c r="Z23" s="136">
        <f t="shared" si="33"/>
        <v>1</v>
      </c>
      <c r="AA23" s="136">
        <f t="shared" si="21"/>
        <v>-0.32</v>
      </c>
      <c r="AB23" s="173">
        <v>1</v>
      </c>
      <c r="AC23" s="195">
        <f>MAX(BO23:BP23)</f>
        <v>-0.32</v>
      </c>
      <c r="AD23" s="195">
        <f>MIN(BO23:BP23)</f>
        <v>-0.32</v>
      </c>
      <c r="AE23" s="195">
        <f t="shared" si="13"/>
        <v>-1</v>
      </c>
      <c r="AF23" s="195">
        <f t="shared" si="14"/>
        <v>0</v>
      </c>
      <c r="AG23" s="195"/>
      <c r="AH23" s="139"/>
      <c r="AI23" s="157"/>
      <c r="AJ23" s="99"/>
      <c r="AK23" s="158">
        <v>-0.32</v>
      </c>
      <c r="AM23" s="157">
        <v>-0.24</v>
      </c>
      <c r="AN23" s="158"/>
      <c r="AO23" s="169">
        <v>-0.33</v>
      </c>
      <c r="AP23" s="169">
        <v>-0.27</v>
      </c>
      <c r="AQ23" s="169">
        <v>-0.34</v>
      </c>
      <c r="AR23" s="169">
        <v>-0.27</v>
      </c>
      <c r="AS23" s="169">
        <v>-0.2</v>
      </c>
      <c r="AT23" s="169">
        <v>-0.13</v>
      </c>
      <c r="AU23" s="169">
        <v>-0.16</v>
      </c>
      <c r="AV23" s="169">
        <v>-0.11</v>
      </c>
      <c r="AW23" s="169">
        <v>-0.14000000000000001</v>
      </c>
      <c r="AX23" s="169">
        <v>-0.08</v>
      </c>
      <c r="AY23" s="209">
        <v>-0.17</v>
      </c>
      <c r="AZ23" s="169">
        <v>-0.1</v>
      </c>
      <c r="BA23" s="157">
        <v>-0.12</v>
      </c>
      <c r="BB23" s="158">
        <v>-0.04</v>
      </c>
      <c r="BC23" s="169">
        <v>-1.1000000000000001</v>
      </c>
      <c r="BD23" s="158">
        <v>-0.05</v>
      </c>
      <c r="BE23" s="169">
        <v>-0.12</v>
      </c>
      <c r="BF23" s="218">
        <v>-0.05</v>
      </c>
      <c r="BG23" s="169">
        <v>-0.16</v>
      </c>
      <c r="BH23" s="218">
        <v>-0.08</v>
      </c>
      <c r="BI23" s="169">
        <v>-0.21</v>
      </c>
      <c r="BJ23" s="218">
        <v>-0.11</v>
      </c>
      <c r="BK23" s="169">
        <v>-0.16</v>
      </c>
      <c r="BL23" s="220">
        <v>-0.08</v>
      </c>
      <c r="BM23" s="169">
        <v>-0.17</v>
      </c>
      <c r="BN23" s="220">
        <v>-0.09</v>
      </c>
      <c r="BO23" s="169">
        <v>-0.32</v>
      </c>
      <c r="BP23" s="169">
        <v>-0.32</v>
      </c>
      <c r="BQ23" s="169">
        <v>-0.34</v>
      </c>
      <c r="BR23" s="169">
        <v>-0.34</v>
      </c>
    </row>
    <row r="24" spans="1:71">
      <c r="A24" t="s">
        <v>183</v>
      </c>
      <c r="B24" s="136" t="s">
        <v>174</v>
      </c>
      <c r="C24" t="s">
        <v>314</v>
      </c>
      <c r="D24" t="s">
        <v>262</v>
      </c>
      <c r="E24" s="218">
        <f t="shared" si="22"/>
        <v>0.31</v>
      </c>
      <c r="F24" s="189">
        <f t="shared" si="22"/>
        <v>2</v>
      </c>
      <c r="G24">
        <f t="shared" si="0"/>
        <v>1</v>
      </c>
      <c r="H24" s="138">
        <f t="shared" si="23"/>
        <v>-2</v>
      </c>
      <c r="I24" s="136">
        <f t="shared" si="24"/>
        <v>0</v>
      </c>
      <c r="J24" s="140">
        <f t="shared" si="25"/>
        <v>-3</v>
      </c>
      <c r="K24" s="140">
        <f t="shared" ref="K24:K33" si="34">AE24</f>
        <v>-1</v>
      </c>
      <c r="L24" s="140">
        <f t="shared" ref="L24:L33" si="35">AF24</f>
        <v>0</v>
      </c>
      <c r="M24" s="136">
        <v>1</v>
      </c>
      <c r="N24" s="223">
        <f t="shared" si="31"/>
        <v>-3</v>
      </c>
      <c r="O24" s="139"/>
      <c r="P24" s="139">
        <f t="shared" si="28"/>
        <v>-7.4324324324324675E-2</v>
      </c>
      <c r="Q24" s="138">
        <f>INDEX('OBS data OUTSIDE'!$E$3:$W$60,'OBS data OUTSIDE'!D24,$Q$2)</f>
        <v>0.4</v>
      </c>
      <c r="R24" s="195">
        <f>TREND('OBS data OUTSIDE'!$R24:$T24,'OBS data OUTSIDE'!$R$58:$T$58,R$2)-$Q24+$E24</f>
        <v>0.36067567567567571</v>
      </c>
      <c r="S24" s="195">
        <f>TREND('OBS data OUTSIDE'!$R24:$T24,'OBS data OUTSIDE'!$R$58:$T$58,S$2)-$Q24+$E24</f>
        <v>0.35324324324324324</v>
      </c>
      <c r="T24" s="195">
        <f>TREND('OBS data OUTSIDE'!$R24:$T24,'OBS data OUTSIDE'!$R$58:$T$58,T$2)-$Q24+$E24</f>
        <v>0.34581081081081083</v>
      </c>
      <c r="U24" s="136">
        <v>1</v>
      </c>
      <c r="V24" s="136"/>
      <c r="W24" s="151">
        <f t="shared" si="19"/>
        <v>1.69</v>
      </c>
      <c r="X24" s="136">
        <f t="shared" si="20"/>
        <v>1.7</v>
      </c>
      <c r="Y24" s="136">
        <f t="shared" si="32"/>
        <v>1</v>
      </c>
      <c r="Z24" s="136">
        <f t="shared" si="33"/>
        <v>1</v>
      </c>
      <c r="AA24" s="136">
        <f t="shared" si="21"/>
        <v>0.31</v>
      </c>
      <c r="AB24" s="173">
        <v>2</v>
      </c>
      <c r="AC24" s="195">
        <f>MAX(BO24:BP24)</f>
        <v>0.31</v>
      </c>
      <c r="AD24" s="195">
        <f>MIN(BO24:BP24)</f>
        <v>0.3</v>
      </c>
      <c r="AE24" s="195">
        <f t="shared" si="13"/>
        <v>-1</v>
      </c>
      <c r="AF24" s="195">
        <f t="shared" si="14"/>
        <v>0</v>
      </c>
      <c r="AG24" s="195"/>
      <c r="AH24" s="139"/>
      <c r="AI24" s="157"/>
      <c r="AJ24" s="99"/>
      <c r="AK24" s="158">
        <v>0.19</v>
      </c>
      <c r="AM24" s="157">
        <v>0.2</v>
      </c>
      <c r="AN24" s="158">
        <v>0.2</v>
      </c>
      <c r="AO24" s="169">
        <v>0.22</v>
      </c>
      <c r="AP24" s="169">
        <v>0.21</v>
      </c>
      <c r="AQ24" s="169">
        <v>0.24</v>
      </c>
      <c r="AR24" s="169">
        <v>0.25</v>
      </c>
      <c r="AS24" s="169">
        <v>0.27</v>
      </c>
      <c r="AT24" s="169">
        <v>0.28000000000000003</v>
      </c>
      <c r="AU24" s="169">
        <v>0.3</v>
      </c>
      <c r="AV24" s="169">
        <v>0.31</v>
      </c>
      <c r="AW24" s="169">
        <v>0.33</v>
      </c>
      <c r="AX24" s="169">
        <v>0.34</v>
      </c>
      <c r="AY24" s="209">
        <v>0.36</v>
      </c>
      <c r="AZ24" s="169">
        <v>0.36</v>
      </c>
      <c r="BA24" s="157">
        <v>0.38</v>
      </c>
      <c r="BB24" s="158">
        <v>0.38</v>
      </c>
      <c r="BC24" s="169">
        <v>0.41</v>
      </c>
      <c r="BD24" s="158">
        <v>0.41</v>
      </c>
      <c r="BE24" s="169">
        <v>0.42</v>
      </c>
      <c r="BF24" s="218">
        <v>0.43</v>
      </c>
      <c r="BG24" s="169">
        <v>0.43</v>
      </c>
      <c r="BH24" s="218">
        <v>0.44</v>
      </c>
      <c r="BI24" s="169">
        <v>0.44</v>
      </c>
      <c r="BJ24" s="218">
        <v>0.45</v>
      </c>
      <c r="BK24" s="169">
        <v>0.44</v>
      </c>
      <c r="BL24" s="220">
        <v>0.45</v>
      </c>
      <c r="BM24" s="169">
        <v>0.39</v>
      </c>
      <c r="BN24" s="220">
        <v>0.4</v>
      </c>
      <c r="BO24" s="169">
        <v>0.3</v>
      </c>
      <c r="BP24" s="225">
        <v>0.31</v>
      </c>
      <c r="BQ24" s="169">
        <v>0.18</v>
      </c>
      <c r="BR24" s="225">
        <v>0.19</v>
      </c>
    </row>
    <row r="25" spans="1:71">
      <c r="A25" t="s">
        <v>261</v>
      </c>
      <c r="B25" s="137" t="s">
        <v>164</v>
      </c>
      <c r="C25" s="136" t="s">
        <v>333</v>
      </c>
      <c r="D25" s="136" t="s">
        <v>303</v>
      </c>
      <c r="E25" s="140">
        <f t="shared" si="22"/>
        <v>0.1</v>
      </c>
      <c r="F25" s="189">
        <f t="shared" si="22"/>
        <v>2</v>
      </c>
      <c r="G25">
        <f t="shared" si="0"/>
        <v>1</v>
      </c>
      <c r="H25" s="138">
        <f t="shared" si="23"/>
        <v>-2</v>
      </c>
      <c r="I25" s="136">
        <f t="shared" si="24"/>
        <v>0</v>
      </c>
      <c r="J25" s="140">
        <f t="shared" si="25"/>
        <v>-2</v>
      </c>
      <c r="K25" s="140">
        <f t="shared" si="34"/>
        <v>-1</v>
      </c>
      <c r="L25" s="140">
        <f t="shared" si="35"/>
        <v>0</v>
      </c>
      <c r="M25" s="136">
        <v>0</v>
      </c>
      <c r="N25" s="223">
        <f t="shared" si="31"/>
        <v>-2</v>
      </c>
      <c r="O25" s="139"/>
      <c r="P25" s="139">
        <f t="shared" si="28"/>
        <v>-5.9459459459459962E-2</v>
      </c>
      <c r="Q25" s="138">
        <f>INDEX('OBS data INSIDE'!$E$3:$Y$62,'OBS data INSIDE'!D25,$Q$2)</f>
        <v>0.23</v>
      </c>
      <c r="R25" s="195">
        <f>TREND('OBS data INSIDE'!$R25:$T25,'OBS data INSIDE'!$R$58:$T$58,R$2)-$Q25+$E25</f>
        <v>0.14054054054054055</v>
      </c>
      <c r="S25" s="195">
        <f>TREND('OBS data INSIDE'!$R25:$T25,'OBS data INSIDE'!$R$58:$T$58,S$2)-$Q25+$E25</f>
        <v>0.13459459459459455</v>
      </c>
      <c r="T25" s="195">
        <f>TREND('OBS data INSIDE'!$R25:$T25,'OBS data INSIDE'!$R$58:$T$58,T$2)-$Q25+$E25</f>
        <v>0.12864864864864861</v>
      </c>
      <c r="U25" s="136">
        <v>0</v>
      </c>
      <c r="V25" s="136"/>
      <c r="W25" s="151">
        <f t="shared" si="19"/>
        <v>1.9</v>
      </c>
      <c r="X25" s="136">
        <f t="shared" si="20"/>
        <v>1.9</v>
      </c>
      <c r="Y25" s="136">
        <f t="shared" si="32"/>
        <v>1</v>
      </c>
      <c r="Z25" s="136">
        <f t="shared" si="33"/>
        <v>1</v>
      </c>
      <c r="AA25" s="136">
        <f t="shared" si="21"/>
        <v>0.1</v>
      </c>
      <c r="AB25" s="173">
        <v>2</v>
      </c>
      <c r="AC25" s="139">
        <f>MAX(BO25:BP25)</f>
        <v>0.1</v>
      </c>
      <c r="AD25" s="195">
        <f>MIN(BO25:BP25)</f>
        <v>0.1</v>
      </c>
      <c r="AE25" s="195">
        <f t="shared" si="13"/>
        <v>-1</v>
      </c>
      <c r="AF25" s="195">
        <f t="shared" si="14"/>
        <v>0</v>
      </c>
      <c r="AG25" s="195"/>
      <c r="AH25" s="139"/>
      <c r="AI25" s="157"/>
      <c r="AJ25" s="99"/>
      <c r="AK25" s="158">
        <v>0</v>
      </c>
      <c r="AM25" s="157">
        <v>0.04</v>
      </c>
      <c r="AN25" s="158"/>
      <c r="AO25" s="169">
        <v>0.04</v>
      </c>
      <c r="AQ25" s="169">
        <v>0.06</v>
      </c>
      <c r="AS25" s="169">
        <v>0.11</v>
      </c>
      <c r="AU25" s="169">
        <v>0.16</v>
      </c>
      <c r="AW25" s="169">
        <v>0.18</v>
      </c>
      <c r="AY25" s="209">
        <v>0.2</v>
      </c>
      <c r="AZ25" s="99"/>
      <c r="BA25" s="157">
        <v>0.22</v>
      </c>
      <c r="BB25" s="158"/>
      <c r="BC25" s="169">
        <v>0.24</v>
      </c>
      <c r="BD25" s="158"/>
      <c r="BE25" s="169">
        <v>0.27</v>
      </c>
      <c r="BF25" s="140"/>
      <c r="BG25" s="169">
        <v>0.27</v>
      </c>
      <c r="BH25" s="140"/>
      <c r="BI25" s="169">
        <v>0.27</v>
      </c>
      <c r="BJ25" s="140"/>
      <c r="BK25" s="169">
        <v>0.27</v>
      </c>
      <c r="BM25" s="192">
        <v>0.23</v>
      </c>
      <c r="BN25" s="191"/>
      <c r="BO25" s="169">
        <v>0.1</v>
      </c>
      <c r="BQ25" s="169">
        <v>0.02</v>
      </c>
      <c r="BS25" s="191" t="s">
        <v>399</v>
      </c>
    </row>
    <row r="26" spans="1:71">
      <c r="A26" s="136" t="s">
        <v>282</v>
      </c>
      <c r="B26" s="185" t="s">
        <v>165</v>
      </c>
      <c r="C26" s="136" t="s">
        <v>283</v>
      </c>
      <c r="D26" s="136" t="s">
        <v>283</v>
      </c>
      <c r="E26" s="140">
        <f t="shared" si="22"/>
        <v>0</v>
      </c>
      <c r="F26" s="189">
        <f t="shared" si="22"/>
        <v>2</v>
      </c>
      <c r="G26">
        <f t="shared" si="0"/>
        <v>1</v>
      </c>
      <c r="H26" s="138">
        <f t="shared" si="23"/>
        <v>-2</v>
      </c>
      <c r="I26" s="136">
        <f t="shared" si="24"/>
        <v>1</v>
      </c>
      <c r="J26" s="140">
        <f t="shared" si="25"/>
        <v>0</v>
      </c>
      <c r="K26" s="140">
        <f t="shared" si="34"/>
        <v>-1</v>
      </c>
      <c r="L26" s="140">
        <f t="shared" si="35"/>
        <v>0</v>
      </c>
      <c r="M26" s="136">
        <v>0</v>
      </c>
      <c r="N26" s="223">
        <f t="shared" si="31"/>
        <v>0</v>
      </c>
      <c r="O26" s="139"/>
      <c r="P26" s="139">
        <f t="shared" si="28"/>
        <v>0.11891891891891881</v>
      </c>
      <c r="Q26" s="138">
        <f>INDEX('OBS data INSIDE'!$E$3:$Y$62,'OBS data INSIDE'!D26,$Q$2)</f>
        <v>-0.24</v>
      </c>
      <c r="R26" s="195">
        <f>TREND('OBS data INSIDE'!$R26:$T26,'OBS data INSIDE'!$R$58:$T$58,R$2)-$Q26+$E26</f>
        <v>-8.108108108108103E-2</v>
      </c>
      <c r="S26" s="195">
        <f>TREND('OBS data INSIDE'!$R26:$T26,'OBS data INSIDE'!$R$58:$T$58,S$2)-$Q26+$E26</f>
        <v>-6.9189189189189149E-2</v>
      </c>
      <c r="T26" s="195">
        <f>TREND('OBS data INSIDE'!$R26:$T26,'OBS data INSIDE'!$R$58:$T$58,T$2)-$Q26+$E26</f>
        <v>-5.7297297297297267E-2</v>
      </c>
      <c r="U26" s="136">
        <v>0</v>
      </c>
      <c r="V26" s="150" t="s">
        <v>338</v>
      </c>
      <c r="W26" s="151">
        <f t="shared" si="19"/>
        <v>2</v>
      </c>
      <c r="X26" s="136">
        <f t="shared" si="20"/>
        <v>2</v>
      </c>
      <c r="Y26" s="136">
        <f t="shared" si="32"/>
        <v>1</v>
      </c>
      <c r="Z26" s="136">
        <f t="shared" si="33"/>
        <v>1</v>
      </c>
      <c r="AA26" s="136">
        <f t="shared" si="21"/>
        <v>0</v>
      </c>
      <c r="AB26" s="173">
        <v>2</v>
      </c>
      <c r="AC26" s="139">
        <f>MAX(BO26:BP26)</f>
        <v>0</v>
      </c>
      <c r="AD26" s="195">
        <f>MIN(BO26:BP26)</f>
        <v>0</v>
      </c>
      <c r="AE26" s="195">
        <f t="shared" si="13"/>
        <v>-1</v>
      </c>
      <c r="AF26" s="195">
        <f t="shared" si="14"/>
        <v>0</v>
      </c>
      <c r="AG26" s="195"/>
      <c r="AH26" s="139"/>
      <c r="AI26" s="157"/>
      <c r="AJ26" s="99"/>
      <c r="AK26" s="158">
        <v>-0.4</v>
      </c>
      <c r="AM26" s="157">
        <v>-0.3</v>
      </c>
      <c r="AN26" s="158"/>
      <c r="AO26" s="169">
        <v>-0.55000000000000004</v>
      </c>
      <c r="AP26" s="169">
        <v>1.1200000000000001</v>
      </c>
      <c r="AQ26" s="169">
        <v>-0.6</v>
      </c>
      <c r="AR26" s="169">
        <v>0.78</v>
      </c>
      <c r="AS26" s="169">
        <v>-0.2</v>
      </c>
      <c r="AT26" s="169">
        <v>1.1399999999999999</v>
      </c>
      <c r="AU26" s="169">
        <v>-0.2</v>
      </c>
      <c r="AV26" s="169">
        <v>1.24</v>
      </c>
      <c r="AW26" s="169">
        <v>-0.2</v>
      </c>
      <c r="AY26" s="209">
        <v>-0.18</v>
      </c>
      <c r="AZ26" s="99"/>
      <c r="BA26" s="157">
        <v>-0.25</v>
      </c>
      <c r="BB26" s="158"/>
      <c r="BC26" s="169">
        <v>-0.12</v>
      </c>
      <c r="BD26" s="158"/>
      <c r="BE26" s="169">
        <v>-0.16</v>
      </c>
      <c r="BF26" s="140"/>
      <c r="BG26">
        <v>-0.3</v>
      </c>
      <c r="BH26" s="140"/>
      <c r="BI26" s="169">
        <v>-0.32</v>
      </c>
      <c r="BJ26" s="140"/>
      <c r="BK26" s="169">
        <v>-0.32</v>
      </c>
      <c r="BM26" s="169">
        <v>-0.24</v>
      </c>
    </row>
    <row r="27" spans="1:71">
      <c r="A27" s="136" t="s">
        <v>287</v>
      </c>
      <c r="B27" s="136" t="s">
        <v>168</v>
      </c>
      <c r="C27" s="136" t="s">
        <v>315</v>
      </c>
      <c r="D27" s="136" t="s">
        <v>288</v>
      </c>
      <c r="E27" s="218">
        <f t="shared" si="22"/>
        <v>1.22</v>
      </c>
      <c r="F27" s="189">
        <f t="shared" si="22"/>
        <v>2</v>
      </c>
      <c r="G27">
        <f t="shared" si="0"/>
        <v>2</v>
      </c>
      <c r="H27" s="138">
        <f t="shared" si="23"/>
        <v>114.28571428571411</v>
      </c>
      <c r="I27" s="136">
        <f t="shared" si="24"/>
        <v>3</v>
      </c>
      <c r="J27" s="140">
        <f t="shared" si="25"/>
        <v>32.5</v>
      </c>
      <c r="K27" s="140">
        <f t="shared" si="34"/>
        <v>-1</v>
      </c>
      <c r="L27" s="140">
        <f t="shared" si="35"/>
        <v>116.28571428571411</v>
      </c>
      <c r="M27" s="136">
        <v>1</v>
      </c>
      <c r="N27" s="223">
        <f t="shared" si="31"/>
        <v>32.5</v>
      </c>
      <c r="O27" s="139"/>
      <c r="P27" s="139">
        <f t="shared" si="28"/>
        <v>-0.18918918918918948</v>
      </c>
      <c r="Q27" s="138">
        <f>INDEX('OBS data OUTSIDE'!$E$3:$W$60,'OBS data OUTSIDE'!D27,$Q$2)</f>
        <v>1.28</v>
      </c>
      <c r="R27" s="195">
        <f>TREND('OBS data OUTSIDE'!$R27:$T27,'OBS data OUTSIDE'!$R$58:$T$58,R$2)-$Q27+$E27</f>
        <v>1.3408108108108108</v>
      </c>
      <c r="S27" s="195">
        <f>TREND('OBS data OUTSIDE'!$R27:$T27,'OBS data OUTSIDE'!$R$58:$T$58,S$2)-$Q27+$E27</f>
        <v>1.3218918918918918</v>
      </c>
      <c r="T27" s="195">
        <f>TREND('OBS data OUTSIDE'!$R27:$T27,'OBS data OUTSIDE'!$R$58:$T$58,T$2)-$Q27+$E27</f>
        <v>1.3029729729729729</v>
      </c>
      <c r="U27" s="136">
        <v>1</v>
      </c>
      <c r="V27" s="150"/>
      <c r="W27" s="151">
        <f t="shared" si="19"/>
        <v>0.78</v>
      </c>
      <c r="X27" s="136">
        <f t="shared" si="20"/>
        <v>1.3</v>
      </c>
      <c r="Y27" s="136">
        <f t="shared" si="32"/>
        <v>2</v>
      </c>
      <c r="Z27" s="136">
        <f t="shared" si="33"/>
        <v>1</v>
      </c>
      <c r="AA27" s="136">
        <f t="shared" si="21"/>
        <v>1.22</v>
      </c>
      <c r="AB27" s="173">
        <v>2</v>
      </c>
      <c r="AC27" s="139">
        <f>MAX(BO27:BP27)</f>
        <v>1.22</v>
      </c>
      <c r="AD27" s="195">
        <f>MIN(BO27:BP27)</f>
        <v>0.7</v>
      </c>
      <c r="AE27" s="195">
        <f t="shared" si="13"/>
        <v>-1</v>
      </c>
      <c r="AF27" s="195">
        <f t="shared" si="14"/>
        <v>116.28571428571411</v>
      </c>
      <c r="AG27" s="195"/>
      <c r="AH27" s="139"/>
      <c r="AI27" s="157"/>
      <c r="AJ27" s="99"/>
      <c r="AK27" s="158"/>
      <c r="AM27" s="170">
        <v>0.77</v>
      </c>
      <c r="AN27" s="166">
        <v>1.3</v>
      </c>
      <c r="AO27" s="169">
        <v>0.8</v>
      </c>
      <c r="AP27" s="169">
        <v>1.36</v>
      </c>
      <c r="AQ27" s="169">
        <v>0.87</v>
      </c>
      <c r="AR27" s="169">
        <v>1.27</v>
      </c>
      <c r="AS27" s="169">
        <v>0.91</v>
      </c>
      <c r="AT27" s="169">
        <v>1.42</v>
      </c>
      <c r="AU27" s="192">
        <v>0.95</v>
      </c>
      <c r="AV27" s="192">
        <v>1.43</v>
      </c>
      <c r="AW27" s="192">
        <v>0.97</v>
      </c>
      <c r="AX27" s="150">
        <v>1.45</v>
      </c>
      <c r="AY27" s="211">
        <v>0.98</v>
      </c>
      <c r="AZ27" s="192">
        <v>1.46</v>
      </c>
      <c r="BA27" s="211">
        <v>0.98</v>
      </c>
      <c r="BB27" s="192">
        <v>1.46</v>
      </c>
      <c r="BC27" s="211">
        <v>0.98</v>
      </c>
      <c r="BD27" s="192">
        <v>1.46</v>
      </c>
      <c r="BE27" s="170">
        <f t="shared" ref="BE27:BJ27" si="36">BE16-BC16+BC27</f>
        <v>0.99</v>
      </c>
      <c r="BF27" s="170">
        <f t="shared" si="36"/>
        <v>1.45</v>
      </c>
      <c r="BG27" s="170">
        <f t="shared" si="36"/>
        <v>0.98</v>
      </c>
      <c r="BH27" s="170">
        <f t="shared" si="36"/>
        <v>1.4300000000000002</v>
      </c>
      <c r="BI27" s="170">
        <f t="shared" si="36"/>
        <v>0.97</v>
      </c>
      <c r="BJ27" s="170">
        <f t="shared" si="36"/>
        <v>1.4100000000000001</v>
      </c>
      <c r="BK27" s="170">
        <f t="shared" ref="BK27" si="37">BK16-BI16+BI27</f>
        <v>0.90999999999999992</v>
      </c>
      <c r="BL27" s="170">
        <f t="shared" ref="BL27" si="38">BL16-BJ16+BJ27</f>
        <v>1.3800000000000001</v>
      </c>
      <c r="BM27" s="170">
        <f t="shared" ref="BM27" si="39">BM16-BK16+BK27</f>
        <v>0.81</v>
      </c>
      <c r="BN27" s="170">
        <f t="shared" ref="BN27" si="40">BN16-BL16+BL27</f>
        <v>1.28</v>
      </c>
      <c r="BO27" s="170">
        <v>0.7</v>
      </c>
      <c r="BP27">
        <v>1.22</v>
      </c>
      <c r="BQ27">
        <v>2</v>
      </c>
      <c r="BR27">
        <v>0.89</v>
      </c>
    </row>
    <row r="28" spans="1:71">
      <c r="A28" s="191" t="s">
        <v>347</v>
      </c>
      <c r="B28" s="185" t="s">
        <v>361</v>
      </c>
      <c r="C28" s="191" t="s">
        <v>349</v>
      </c>
      <c r="D28" s="191" t="s">
        <v>353</v>
      </c>
      <c r="E28" s="140">
        <f t="shared" ref="E28:F33" si="41">AA28</f>
        <v>-0.9</v>
      </c>
      <c r="F28" s="189">
        <f t="shared" si="22"/>
        <v>1</v>
      </c>
      <c r="G28">
        <f>Z28</f>
        <v>1</v>
      </c>
      <c r="H28" s="138">
        <f t="shared" si="23"/>
        <v>-1</v>
      </c>
      <c r="I28" s="136">
        <f t="shared" si="24"/>
        <v>0</v>
      </c>
      <c r="J28" s="140">
        <f t="shared" si="25"/>
        <v>-2.4999999999999996</v>
      </c>
      <c r="K28" s="140">
        <f t="shared" si="34"/>
        <v>-1</v>
      </c>
      <c r="L28" s="140">
        <f t="shared" si="35"/>
        <v>0</v>
      </c>
      <c r="M28" s="136">
        <v>0</v>
      </c>
      <c r="N28" s="223">
        <f t="shared" si="31"/>
        <v>-2.4999999999999996</v>
      </c>
      <c r="O28" s="139"/>
      <c r="P28" s="139">
        <f t="shared" si="28"/>
        <v>0.17027027027027186</v>
      </c>
      <c r="Q28" s="138">
        <f>INDEX('OBS data INSIDE'!$E$3:$Y$62,'OBS data INSIDE'!D28,$Q$2)</f>
        <v>-0.96</v>
      </c>
      <c r="R28" s="195">
        <f>TREND('OBS data INSIDE'!$R28:$T28,'OBS data INSIDE'!$R$58:$T$58,R$2)-$Q28+$E28</f>
        <v>-0.99972972972972995</v>
      </c>
      <c r="S28" s="195">
        <f>TREND('OBS data INSIDE'!$R28:$T28,'OBS data INSIDE'!$R$58:$T$58,S$2)-$Q28+$E28</f>
        <v>-0.98270270270270277</v>
      </c>
      <c r="T28" s="195">
        <f>TREND('OBS data INSIDE'!$R28:$T28,'OBS data INSIDE'!$R$58:$T$58,T$2)-$Q28+$E28</f>
        <v>-0.9656756756756758</v>
      </c>
      <c r="U28" s="136">
        <v>0</v>
      </c>
      <c r="V28" s="150" t="s">
        <v>363</v>
      </c>
      <c r="W28" s="151">
        <f t="shared" si="19"/>
        <v>1.9</v>
      </c>
      <c r="X28" s="136">
        <f t="shared" si="20"/>
        <v>1.9</v>
      </c>
      <c r="Y28" s="136">
        <f t="shared" ref="Y28:Y31" si="42">IF(W28&gt;0.8,1,IF(W28&gt;0.5,2,IF(W28&gt;0.3,3,IF(W28&gt;0.1,4,IF(W28&gt;0,5,6)))))</f>
        <v>1</v>
      </c>
      <c r="Z28" s="136">
        <f t="shared" ref="Z28:Z31" si="43">IF(X28&gt;0.8,1,IF(X28&gt;0.5,2,IF(X28&gt;0.3,3,IF(X28&gt;0.1,4,IF(X28&gt;0,5,6)))))</f>
        <v>1</v>
      </c>
      <c r="AA28" s="136">
        <f t="shared" si="21"/>
        <v>-0.9</v>
      </c>
      <c r="AB28" s="173">
        <v>1</v>
      </c>
      <c r="AC28" s="139">
        <f>MAX(BO28:BP28)</f>
        <v>-0.9</v>
      </c>
      <c r="AD28" s="195">
        <f>MIN(BO28:BP28)</f>
        <v>-0.9</v>
      </c>
      <c r="AE28" s="195">
        <f t="shared" si="13"/>
        <v>-1</v>
      </c>
      <c r="AF28" s="195">
        <f t="shared" si="14"/>
        <v>0</v>
      </c>
      <c r="AG28" s="195"/>
      <c r="AH28" s="139"/>
      <c r="AI28" s="157"/>
      <c r="AJ28" s="99"/>
      <c r="AK28" s="158"/>
      <c r="AM28" s="170"/>
      <c r="AN28" s="166"/>
      <c r="AO28" s="169"/>
      <c r="AP28" s="169"/>
      <c r="AQ28" s="169"/>
      <c r="AR28" s="169"/>
      <c r="AS28" s="169"/>
      <c r="AT28" s="169"/>
      <c r="AU28" s="169">
        <v>-1.2</v>
      </c>
      <c r="AV28" s="169"/>
      <c r="AW28">
        <v>-1.03</v>
      </c>
      <c r="AY28" s="209">
        <v>-0.97</v>
      </c>
      <c r="AZ28" s="99"/>
      <c r="BA28" s="157">
        <v>-0.9</v>
      </c>
      <c r="BB28" s="158"/>
      <c r="BC28" s="169">
        <v>-0.89</v>
      </c>
      <c r="BD28" s="158"/>
      <c r="BE28" s="169">
        <v>-0.93</v>
      </c>
      <c r="BF28" s="140"/>
      <c r="BG28">
        <v>-1.02</v>
      </c>
      <c r="BH28" s="140"/>
      <c r="BI28">
        <v>-1.08</v>
      </c>
      <c r="BJ28" s="140"/>
      <c r="BK28" s="169">
        <v>-1.02</v>
      </c>
      <c r="BM28" s="169">
        <v>-0.96</v>
      </c>
      <c r="BO28">
        <v>-0.9</v>
      </c>
      <c r="BQ28">
        <v>-1</v>
      </c>
    </row>
    <row r="29" spans="1:71">
      <c r="A29" s="191" t="s">
        <v>348</v>
      </c>
      <c r="B29" s="136" t="s">
        <v>255</v>
      </c>
      <c r="C29" s="191" t="s">
        <v>350</v>
      </c>
      <c r="D29" s="191" t="s">
        <v>354</v>
      </c>
      <c r="E29" s="140">
        <f t="shared" si="41"/>
        <v>-0.4</v>
      </c>
      <c r="F29" s="189">
        <f t="shared" si="22"/>
        <v>2</v>
      </c>
      <c r="G29">
        <f>Z29</f>
        <v>1</v>
      </c>
      <c r="H29" s="138">
        <f t="shared" si="23"/>
        <v>-2</v>
      </c>
      <c r="I29" s="136">
        <f t="shared" si="24"/>
        <v>0</v>
      </c>
      <c r="J29" s="140">
        <f t="shared" si="25"/>
        <v>-2.4999999999999996</v>
      </c>
      <c r="K29" s="140">
        <f t="shared" si="34"/>
        <v>-1</v>
      </c>
      <c r="L29" s="140">
        <f t="shared" si="35"/>
        <v>0</v>
      </c>
      <c r="M29" s="136">
        <v>0</v>
      </c>
      <c r="N29" s="223">
        <f t="shared" si="31"/>
        <v>-2.4999999999999996</v>
      </c>
      <c r="O29" s="139"/>
      <c r="P29" s="139">
        <f t="shared" si="28"/>
        <v>-5.8108108108108063E-2</v>
      </c>
      <c r="Q29" s="138">
        <f>INDEX('OBS data INSIDE'!$E$3:$Y$62,'OBS data INSIDE'!D29,$Q$2)</f>
        <v>-0.35</v>
      </c>
      <c r="R29" s="195">
        <f>TREND('OBS data INSIDE'!$R29:$T29,'OBS data INSIDE'!$R$58:$T$58,R$2)-$Q29+$E29</f>
        <v>-0.39310810810810815</v>
      </c>
      <c r="S29" s="195">
        <f>TREND('OBS data INSIDE'!$R29:$T29,'OBS data INSIDE'!$R$58:$T$58,S$2)-$Q29+$E29</f>
        <v>-0.39891891891891895</v>
      </c>
      <c r="T29" s="195">
        <f>TREND('OBS data INSIDE'!$R29:$T29,'OBS data INSIDE'!$R$58:$T$58,T$2)-$Q29+$E29</f>
        <v>-0.40472972972972976</v>
      </c>
      <c r="U29" s="136">
        <v>0</v>
      </c>
      <c r="V29" s="150" t="s">
        <v>363</v>
      </c>
      <c r="W29" s="151">
        <f t="shared" si="19"/>
        <v>2.4</v>
      </c>
      <c r="X29" s="136">
        <f t="shared" si="20"/>
        <v>2.4</v>
      </c>
      <c r="Y29" s="136">
        <f t="shared" si="42"/>
        <v>1</v>
      </c>
      <c r="Z29" s="136">
        <f t="shared" si="43"/>
        <v>1</v>
      </c>
      <c r="AA29" s="136">
        <f t="shared" si="21"/>
        <v>-0.4</v>
      </c>
      <c r="AB29" s="173">
        <v>2</v>
      </c>
      <c r="AC29" s="139">
        <f>MAX(BO29:BP29)</f>
        <v>-0.4</v>
      </c>
      <c r="AD29" s="195">
        <f>MIN(BO29:BP29)</f>
        <v>-0.4</v>
      </c>
      <c r="AE29" s="195">
        <f t="shared" si="13"/>
        <v>-1</v>
      </c>
      <c r="AF29" s="195">
        <f t="shared" si="14"/>
        <v>0</v>
      </c>
      <c r="AG29" s="195"/>
      <c r="AH29" s="139"/>
      <c r="AI29" s="157"/>
      <c r="AJ29" s="99"/>
      <c r="AK29" s="158"/>
      <c r="AM29" s="170"/>
      <c r="AN29" s="166"/>
      <c r="AO29" s="169"/>
      <c r="AP29" s="169"/>
      <c r="AQ29" s="169"/>
      <c r="AR29" s="169"/>
      <c r="AS29" s="169"/>
      <c r="AT29" s="169"/>
      <c r="AU29" s="169">
        <v>-0.45</v>
      </c>
      <c r="AV29" s="169"/>
      <c r="AW29">
        <v>-0.36</v>
      </c>
      <c r="AY29" s="209">
        <v>-0.32</v>
      </c>
      <c r="AZ29" s="99"/>
      <c r="BA29" s="157">
        <v>-0.28000000000000003</v>
      </c>
      <c r="BB29" s="158"/>
      <c r="BC29" s="169">
        <v>-0.28000000000000003</v>
      </c>
      <c r="BD29" s="158"/>
      <c r="BE29" s="169">
        <v>-0.15</v>
      </c>
      <c r="BF29" s="140"/>
      <c r="BG29">
        <v>-0.27</v>
      </c>
      <c r="BH29" s="140"/>
      <c r="BI29">
        <v>-0.3</v>
      </c>
      <c r="BJ29" s="140"/>
      <c r="BK29" s="169">
        <v>-0.42</v>
      </c>
      <c r="BM29" s="169">
        <v>-0.35</v>
      </c>
      <c r="BO29">
        <v>-0.4</v>
      </c>
      <c r="BQ29">
        <v>-0.5</v>
      </c>
    </row>
    <row r="30" spans="1:71">
      <c r="A30" s="191" t="s">
        <v>351</v>
      </c>
      <c r="B30" s="185" t="s">
        <v>169</v>
      </c>
      <c r="C30" s="191" t="s">
        <v>352</v>
      </c>
      <c r="D30" s="191" t="s">
        <v>355</v>
      </c>
      <c r="E30" s="140">
        <f t="shared" si="41"/>
        <v>0.45</v>
      </c>
      <c r="F30" s="189">
        <f t="shared" si="22"/>
        <v>2</v>
      </c>
      <c r="G30">
        <f t="shared" si="0"/>
        <v>1</v>
      </c>
      <c r="H30" s="138">
        <f t="shared" si="23"/>
        <v>-2</v>
      </c>
      <c r="I30" s="136">
        <f t="shared" si="24"/>
        <v>0</v>
      </c>
      <c r="J30" s="140">
        <f t="shared" si="25"/>
        <v>-1.7500000000000002</v>
      </c>
      <c r="K30" s="140">
        <f t="shared" si="34"/>
        <v>-1</v>
      </c>
      <c r="L30" s="140">
        <f t="shared" si="35"/>
        <v>0</v>
      </c>
      <c r="M30" s="136">
        <v>0</v>
      </c>
      <c r="N30" s="223">
        <f t="shared" si="31"/>
        <v>-1.7500000000000002</v>
      </c>
      <c r="O30" s="139"/>
      <c r="P30" s="139">
        <f t="shared" si="28"/>
        <v>-0.12567567567567606</v>
      </c>
      <c r="Q30" s="138">
        <f>INDEX('OBS data INSIDE'!$E$3:$Y$62,'OBS data INSIDE'!D30,$Q$2)</f>
        <v>0.53</v>
      </c>
      <c r="R30" s="195">
        <f>TREND('OBS data INSIDE'!$R30:$T30,'OBS data INSIDE'!$R$58:$T$58,R$2)-$Q30+$E30</f>
        <v>0.54932432432432421</v>
      </c>
      <c r="S30" s="195">
        <f>TREND('OBS data INSIDE'!$R30:$T30,'OBS data INSIDE'!$R$58:$T$58,S$2)-$Q30+$E30</f>
        <v>0.5367567567567566</v>
      </c>
      <c r="T30" s="195">
        <f>TREND('OBS data INSIDE'!$R30:$T30,'OBS data INSIDE'!$R$58:$T$58,T$2)-$Q30+$E30</f>
        <v>0.524189189189189</v>
      </c>
      <c r="U30" s="136">
        <v>0</v>
      </c>
      <c r="V30" s="150" t="s">
        <v>362</v>
      </c>
      <c r="W30" s="151">
        <f t="shared" si="19"/>
        <v>1.55</v>
      </c>
      <c r="X30" s="136">
        <f t="shared" si="20"/>
        <v>1.55</v>
      </c>
      <c r="Y30" s="136">
        <f t="shared" si="42"/>
        <v>1</v>
      </c>
      <c r="Z30" s="136">
        <f t="shared" si="43"/>
        <v>1</v>
      </c>
      <c r="AA30" s="136">
        <f t="shared" si="21"/>
        <v>0.45</v>
      </c>
      <c r="AB30" s="173">
        <v>2</v>
      </c>
      <c r="AC30" s="139">
        <f>MAX(BO30:BP30)</f>
        <v>0.45</v>
      </c>
      <c r="AD30" s="195">
        <f>MIN(BO30:BP30)</f>
        <v>0.45</v>
      </c>
      <c r="AE30" s="195">
        <f t="shared" si="13"/>
        <v>-1</v>
      </c>
      <c r="AF30" s="195">
        <f t="shared" si="14"/>
        <v>0</v>
      </c>
      <c r="AG30" s="195"/>
      <c r="AH30" s="139"/>
      <c r="AI30" s="157"/>
      <c r="AJ30" s="99"/>
      <c r="AK30" s="158"/>
      <c r="AM30" s="170"/>
      <c r="AN30" s="166"/>
      <c r="AO30" s="169"/>
      <c r="AP30" s="169"/>
      <c r="AQ30" s="169"/>
      <c r="AR30" s="169"/>
      <c r="AS30" s="169"/>
      <c r="AT30" s="169"/>
      <c r="AU30" s="169">
        <v>0.54</v>
      </c>
      <c r="AV30" s="169"/>
      <c r="AW30">
        <v>0.56000000000000005</v>
      </c>
      <c r="AY30" s="209">
        <v>0.57999999999999996</v>
      </c>
      <c r="AZ30" s="99"/>
      <c r="BA30" s="157">
        <v>0.57999999999999996</v>
      </c>
      <c r="BB30" s="158"/>
      <c r="BC30" s="169">
        <v>0.6</v>
      </c>
      <c r="BD30" s="158"/>
      <c r="BE30" s="169">
        <v>0.61</v>
      </c>
      <c r="BF30" s="140"/>
      <c r="BG30">
        <v>0.61</v>
      </c>
      <c r="BH30" s="140"/>
      <c r="BI30">
        <v>0.61</v>
      </c>
      <c r="BJ30" s="140"/>
      <c r="BK30" s="169">
        <v>0.66</v>
      </c>
      <c r="BM30" s="169">
        <v>0.53</v>
      </c>
      <c r="BO30">
        <v>0.45</v>
      </c>
      <c r="BQ30">
        <v>0.38</v>
      </c>
    </row>
    <row r="31" spans="1:71">
      <c r="A31" s="191" t="s">
        <v>364</v>
      </c>
      <c r="B31" s="136" t="s">
        <v>367</v>
      </c>
      <c r="C31" s="191" t="s">
        <v>365</v>
      </c>
      <c r="D31" s="191" t="s">
        <v>366</v>
      </c>
      <c r="E31" s="218">
        <f t="shared" si="41"/>
        <v>0.1</v>
      </c>
      <c r="F31" s="189">
        <f t="shared" si="41"/>
        <v>2</v>
      </c>
      <c r="G31">
        <f t="shared" si="0"/>
        <v>1</v>
      </c>
      <c r="H31" s="138">
        <f t="shared" si="23"/>
        <v>-2</v>
      </c>
      <c r="I31" s="136">
        <f t="shared" si="24"/>
        <v>2</v>
      </c>
      <c r="J31" s="140">
        <f t="shared" si="25"/>
        <v>3</v>
      </c>
      <c r="K31" s="140">
        <f t="shared" si="34"/>
        <v>-1</v>
      </c>
      <c r="L31" s="140">
        <f t="shared" si="35"/>
        <v>0</v>
      </c>
      <c r="M31" s="136">
        <v>1</v>
      </c>
      <c r="N31" s="223">
        <f t="shared" si="31"/>
        <v>3</v>
      </c>
      <c r="O31" s="139"/>
      <c r="P31" s="139">
        <f t="shared" si="28"/>
        <v>-2.8378378378378366E-2</v>
      </c>
      <c r="Q31" s="138">
        <f>INDEX('OBS data OUTSIDE'!$E$3:$W$60,'OBS data OUTSIDE'!D31,$Q$2)</f>
        <v>0.19</v>
      </c>
      <c r="R31" s="195">
        <f>TREND('OBS data OUTSIDE'!$R31:$T31,'OBS data OUTSIDE'!$R$58:$T$58,R$2)-$Q31+$E31</f>
        <v>0.11662162162162168</v>
      </c>
      <c r="S31" s="195">
        <f>TREND('OBS data OUTSIDE'!$R31:$T31,'OBS data OUTSIDE'!$R$58:$T$58,S$2)-$Q31+$E31</f>
        <v>0.11378378378378384</v>
      </c>
      <c r="T31" s="195">
        <f>TREND('OBS data OUTSIDE'!$R31:$T31,'OBS data OUTSIDE'!$R$58:$T$58,T$2)-$Q31+$E31</f>
        <v>0.11094594594594601</v>
      </c>
      <c r="U31" s="136">
        <v>1</v>
      </c>
      <c r="V31" s="150"/>
      <c r="W31" s="151">
        <f t="shared" si="19"/>
        <v>1.9</v>
      </c>
      <c r="X31" s="191">
        <f t="shared" si="20"/>
        <v>2.88</v>
      </c>
      <c r="Y31" s="191">
        <f t="shared" si="42"/>
        <v>1</v>
      </c>
      <c r="Z31" s="191">
        <f t="shared" si="43"/>
        <v>1</v>
      </c>
      <c r="AA31" s="191">
        <f t="shared" si="21"/>
        <v>0.1</v>
      </c>
      <c r="AB31" s="173">
        <v>2</v>
      </c>
      <c r="AC31" s="195">
        <f>MAX(BO31:BP31)</f>
        <v>0.1</v>
      </c>
      <c r="AD31" s="195">
        <f>MIN(BO31:BP31)</f>
        <v>-0.88</v>
      </c>
      <c r="AE31" s="195">
        <f t="shared" si="13"/>
        <v>-1</v>
      </c>
      <c r="AF31" s="195">
        <f t="shared" si="14"/>
        <v>0</v>
      </c>
      <c r="AG31" s="195"/>
      <c r="AH31" s="139"/>
      <c r="AI31" s="157"/>
      <c r="AJ31" s="99"/>
      <c r="AK31" s="158"/>
      <c r="AM31" s="170"/>
      <c r="AN31" s="166"/>
      <c r="AO31" s="169"/>
      <c r="AP31" s="169"/>
      <c r="AQ31" s="169"/>
      <c r="AR31" s="169"/>
      <c r="AS31" s="169"/>
      <c r="AT31" s="169"/>
      <c r="AU31" s="169">
        <v>-1.74</v>
      </c>
      <c r="AV31" s="169">
        <v>0.1</v>
      </c>
      <c r="AW31">
        <v>-1.7</v>
      </c>
      <c r="AX31">
        <v>0.12</v>
      </c>
      <c r="AY31" s="209">
        <v>-1.64</v>
      </c>
      <c r="AZ31" s="169">
        <v>0.18</v>
      </c>
      <c r="BA31" s="157">
        <v>-1.6</v>
      </c>
      <c r="BB31" s="158">
        <v>0.18</v>
      </c>
      <c r="BC31" s="169">
        <v>-1.56</v>
      </c>
      <c r="BD31" s="158">
        <v>0.2</v>
      </c>
      <c r="BE31" s="169">
        <v>-1.5</v>
      </c>
      <c r="BF31" s="218">
        <v>0.19</v>
      </c>
      <c r="BG31" s="169">
        <v>-1.54</v>
      </c>
      <c r="BH31" s="218">
        <v>0.2</v>
      </c>
      <c r="BI31" s="169">
        <v>-1.59</v>
      </c>
      <c r="BJ31" s="218">
        <v>0.21</v>
      </c>
      <c r="BK31" s="169">
        <v>-1.2</v>
      </c>
      <c r="BL31" s="220">
        <v>0.2</v>
      </c>
      <c r="BM31" s="169">
        <v>-1.01</v>
      </c>
      <c r="BN31" s="220">
        <v>0.19</v>
      </c>
      <c r="BO31" s="169">
        <v>-0.88</v>
      </c>
      <c r="BP31" s="220">
        <v>0.1</v>
      </c>
      <c r="BQ31" s="169">
        <v>-0.76</v>
      </c>
      <c r="BR31" s="220">
        <v>-0.01</v>
      </c>
    </row>
    <row r="32" spans="1:71">
      <c r="A32" s="191" t="s">
        <v>386</v>
      </c>
      <c r="B32" s="191" t="s">
        <v>252</v>
      </c>
      <c r="C32" s="191" t="s">
        <v>387</v>
      </c>
      <c r="D32" s="191" t="s">
        <v>352</v>
      </c>
      <c r="E32" s="219">
        <f t="shared" si="41"/>
        <v>0.53</v>
      </c>
      <c r="F32" s="189">
        <f t="shared" ref="F32:F33" si="44">AB32</f>
        <v>3</v>
      </c>
      <c r="G32">
        <f t="shared" ref="G32:G33" si="45">Y32</f>
        <v>1</v>
      </c>
      <c r="H32" s="138">
        <f t="shared" ref="H32:H33" si="46">L32-AB32</f>
        <v>-3</v>
      </c>
      <c r="I32" s="136">
        <f t="shared" si="24"/>
        <v>0</v>
      </c>
      <c r="J32" s="140">
        <f t="shared" si="25"/>
        <v>-2.5000000000000009</v>
      </c>
      <c r="K32" s="140">
        <f t="shared" si="34"/>
        <v>-1</v>
      </c>
      <c r="L32" s="140">
        <f t="shared" si="35"/>
        <v>0</v>
      </c>
      <c r="M32" s="136">
        <v>0</v>
      </c>
      <c r="N32" s="223">
        <f t="shared" si="31"/>
        <v>-2.5000000000000009</v>
      </c>
      <c r="O32" s="139"/>
      <c r="P32" s="139">
        <f t="shared" si="28"/>
        <v>-0.10405405405405466</v>
      </c>
      <c r="Q32" s="138">
        <f>INDEX('OBS data INSIDE'!$E$3:$Y$62,'OBS data INSIDE'!D32,$Q$2)</f>
        <v>0.64</v>
      </c>
      <c r="R32" s="195">
        <f>TREND('OBS data INSIDE'!$R32:$T32,'OBS data INSIDE'!$R$58:$T$58,R$2)-$Q32+$E32</f>
        <v>0.60094594594594597</v>
      </c>
      <c r="S32" s="195">
        <f>TREND('OBS data INSIDE'!$R32:$T32,'OBS data INSIDE'!$R$58:$T$58,S$2)-$Q32+$E32</f>
        <v>0.5905405405405405</v>
      </c>
      <c r="T32" s="195">
        <f>TREND('OBS data INSIDE'!$R32:$T32,'OBS data INSIDE'!$R$58:$T$58,T$2)-$Q32+$E32</f>
        <v>0.58013513513513515</v>
      </c>
      <c r="U32" s="136">
        <v>0</v>
      </c>
      <c r="V32" s="150"/>
      <c r="W32" s="151">
        <f t="shared" si="19"/>
        <v>2.4699999999999998</v>
      </c>
      <c r="X32" s="191">
        <f t="shared" si="20"/>
        <v>2.4699999999999998</v>
      </c>
      <c r="Y32" s="191">
        <f t="shared" ref="Y32:Y33" si="47">IF(W32&gt;0.8,1,IF(W32&gt;0.5,2,IF(W32&gt;0.3,3,IF(W32&gt;0.1,4,IF(W32&gt;0,5,6)))))</f>
        <v>1</v>
      </c>
      <c r="Z32" s="191">
        <f t="shared" ref="Z32:Z33" si="48">IF(X32&gt;0.8,1,IF(X32&gt;0.5,2,IF(X32&gt;0.3,3,IF(X32&gt;0.1,4,IF(X32&gt;0,5,6)))))</f>
        <v>1</v>
      </c>
      <c r="AA32" s="191">
        <f t="shared" si="21"/>
        <v>0.53</v>
      </c>
      <c r="AB32" s="173">
        <v>3</v>
      </c>
      <c r="AC32" s="139">
        <f>MAX(BO32:BP32)</f>
        <v>0.53</v>
      </c>
      <c r="AD32" s="195">
        <f>MIN(BO32:BP32)</f>
        <v>0.53</v>
      </c>
      <c r="AE32" s="195">
        <f t="shared" si="13"/>
        <v>-1</v>
      </c>
      <c r="AF32" s="195">
        <f t="shared" si="14"/>
        <v>0</v>
      </c>
      <c r="AG32" s="195"/>
      <c r="AH32" s="139"/>
      <c r="AI32" s="157"/>
      <c r="AJ32" s="99"/>
      <c r="AK32" s="158"/>
      <c r="AM32" s="170"/>
      <c r="AN32" s="166"/>
      <c r="AO32" s="169"/>
      <c r="AP32" s="169"/>
      <c r="AQ32" s="169"/>
      <c r="AR32" s="169"/>
      <c r="AS32" s="169"/>
      <c r="AT32" s="169"/>
      <c r="AU32" s="169"/>
      <c r="AV32" s="169"/>
      <c r="AY32" s="209"/>
      <c r="AZ32" s="169"/>
      <c r="BA32" s="157"/>
      <c r="BB32" s="158"/>
      <c r="BC32" s="158">
        <v>0.7</v>
      </c>
      <c r="BD32" s="158"/>
      <c r="BE32" s="169">
        <v>0.71</v>
      </c>
      <c r="BF32" s="219"/>
      <c r="BG32" s="169">
        <v>0.72</v>
      </c>
      <c r="BH32" s="219"/>
      <c r="BI32" s="169">
        <v>0.71</v>
      </c>
      <c r="BJ32" s="219"/>
      <c r="BK32" s="169">
        <v>0.71</v>
      </c>
      <c r="BM32" s="169">
        <v>0.64</v>
      </c>
      <c r="BO32" s="169">
        <v>0.53</v>
      </c>
      <c r="BQ32" s="169">
        <v>0.43</v>
      </c>
    </row>
    <row r="33" spans="1:71">
      <c r="A33" s="191" t="s">
        <v>388</v>
      </c>
      <c r="B33" s="217" t="s">
        <v>389</v>
      </c>
      <c r="C33" s="191" t="s">
        <v>390</v>
      </c>
      <c r="D33" s="191" t="s">
        <v>391</v>
      </c>
      <c r="E33" s="219">
        <f t="shared" si="41"/>
        <v>1.07</v>
      </c>
      <c r="F33" s="189">
        <f t="shared" si="44"/>
        <v>4</v>
      </c>
      <c r="G33">
        <f t="shared" si="45"/>
        <v>1</v>
      </c>
      <c r="H33" s="138">
        <f t="shared" si="46"/>
        <v>44.411214953270637</v>
      </c>
      <c r="I33" s="136">
        <f t="shared" si="24"/>
        <v>0</v>
      </c>
      <c r="J33" s="140">
        <f t="shared" si="25"/>
        <v>-3.0000000000000027</v>
      </c>
      <c r="K33" s="140">
        <f t="shared" si="34"/>
        <v>-1</v>
      </c>
      <c r="L33" s="140">
        <f t="shared" si="35"/>
        <v>48.411214953270637</v>
      </c>
      <c r="M33" s="136">
        <v>0</v>
      </c>
      <c r="N33" s="223">
        <f t="shared" si="31"/>
        <v>-3.0000000000000027</v>
      </c>
      <c r="O33" s="139"/>
      <c r="P33" s="139">
        <f t="shared" si="28"/>
        <v>-0.14459459459459589</v>
      </c>
      <c r="Q33" s="138">
        <f>INDEX('OBS data INSIDE'!$E$3:$Y$62,'OBS data INSIDE'!D33,$Q$2)</f>
        <v>1.1599999999999999</v>
      </c>
      <c r="R33" s="195">
        <f>TREND('OBS data INSIDE'!$R33:$T33,'OBS data INSIDE'!$R$58:$T$58,R$2)-$Q33+$E33</f>
        <v>1.1604054054054058</v>
      </c>
      <c r="S33" s="195">
        <f>TREND('OBS data INSIDE'!$R33:$T33,'OBS data INSIDE'!$R$58:$T$58,S$2)-$Q33+$E33</f>
        <v>1.1459459459459462</v>
      </c>
      <c r="T33" s="195">
        <f>TREND('OBS data INSIDE'!$R33:$T33,'OBS data INSIDE'!$R$58:$T$58,T$2)-$Q33+$E33</f>
        <v>1.1314864864864869</v>
      </c>
      <c r="U33" s="136">
        <v>0</v>
      </c>
      <c r="V33" s="150"/>
      <c r="W33" s="151">
        <f t="shared" si="19"/>
        <v>2.9299999999999997</v>
      </c>
      <c r="X33" s="191">
        <f t="shared" si="20"/>
        <v>2.9299999999999997</v>
      </c>
      <c r="Y33" s="191">
        <f t="shared" si="47"/>
        <v>1</v>
      </c>
      <c r="Z33" s="191">
        <f t="shared" si="48"/>
        <v>1</v>
      </c>
      <c r="AA33" s="191">
        <f t="shared" si="21"/>
        <v>1.07</v>
      </c>
      <c r="AB33" s="173">
        <v>4</v>
      </c>
      <c r="AC33" s="139">
        <f>MAX(BO33:BP33)</f>
        <v>1.07</v>
      </c>
      <c r="AD33" s="195">
        <f>MIN(BO33:BP33)</f>
        <v>1.07</v>
      </c>
      <c r="AE33" s="195">
        <f t="shared" si="13"/>
        <v>-1</v>
      </c>
      <c r="AF33" s="195">
        <f t="shared" si="14"/>
        <v>48.411214953270637</v>
      </c>
      <c r="AG33" s="195"/>
      <c r="AH33" s="139"/>
      <c r="AI33" s="157"/>
      <c r="AJ33" s="99"/>
      <c r="AK33" s="158"/>
      <c r="AM33" s="170"/>
      <c r="AN33" s="166"/>
      <c r="AO33" s="169"/>
      <c r="AP33" s="169"/>
      <c r="AQ33" s="169"/>
      <c r="AR33" s="169"/>
      <c r="AS33" s="169"/>
      <c r="AT33" s="169"/>
      <c r="AU33" s="169"/>
      <c r="AV33" s="169"/>
      <c r="AY33" s="209"/>
      <c r="AZ33" s="169"/>
      <c r="BA33" s="157"/>
      <c r="BB33" s="158"/>
      <c r="BC33" s="169">
        <v>1.28</v>
      </c>
      <c r="BD33" s="158"/>
      <c r="BE33" s="169">
        <v>1.28</v>
      </c>
      <c r="BF33" s="219"/>
      <c r="BG33" s="169">
        <v>1.27</v>
      </c>
      <c r="BH33" s="219"/>
      <c r="BI33" s="169">
        <v>1.26</v>
      </c>
      <c r="BJ33" s="219"/>
      <c r="BK33" s="169">
        <v>1.23</v>
      </c>
      <c r="BM33" s="169">
        <v>1.1599999999999999</v>
      </c>
      <c r="BO33" s="169">
        <v>1.07</v>
      </c>
      <c r="BQ33" s="169">
        <v>0.95</v>
      </c>
    </row>
    <row r="34" spans="1:71">
      <c r="A34" s="176"/>
      <c r="B34" s="176"/>
      <c r="C34" s="176"/>
      <c r="D34" s="176"/>
      <c r="E34" s="140"/>
      <c r="F34" s="177"/>
      <c r="G34" s="178"/>
      <c r="H34" s="176"/>
      <c r="I34" s="176"/>
      <c r="J34" s="176"/>
      <c r="K34" s="176"/>
      <c r="L34" s="176"/>
      <c r="M34" s="176"/>
      <c r="N34" s="224"/>
      <c r="O34" s="179"/>
      <c r="P34" s="179"/>
      <c r="Q34" s="179"/>
      <c r="R34" s="179"/>
      <c r="S34" s="179"/>
      <c r="T34" s="179"/>
      <c r="U34" s="176"/>
      <c r="V34" s="180"/>
      <c r="W34" s="181"/>
      <c r="X34" s="176"/>
      <c r="Y34" s="176"/>
      <c r="Z34" s="176"/>
      <c r="AA34" s="136"/>
      <c r="AB34" s="179"/>
      <c r="AC34" s="139">
        <f>MAX(BO34:BP34)</f>
        <v>0</v>
      </c>
      <c r="AD34" s="195">
        <f>MIN(BO34:BP34)</f>
        <v>0</v>
      </c>
      <c r="AE34" s="195">
        <f t="shared" si="13"/>
        <v>-1</v>
      </c>
      <c r="AF34" s="195">
        <f t="shared" si="14"/>
        <v>0</v>
      </c>
      <c r="AG34" s="195"/>
      <c r="AH34" s="179"/>
      <c r="AI34" s="182"/>
      <c r="AJ34" s="183"/>
      <c r="AK34" s="184"/>
      <c r="AL34" s="178"/>
      <c r="AM34" s="182"/>
      <c r="AN34" s="184"/>
      <c r="AO34" s="178"/>
      <c r="AP34" s="178"/>
      <c r="AQ34" s="178"/>
      <c r="AR34" s="178"/>
      <c r="AY34" s="157"/>
      <c r="AZ34" s="99"/>
      <c r="BA34" s="157"/>
      <c r="BB34" s="158"/>
      <c r="BC34" s="99"/>
      <c r="BD34" s="158"/>
      <c r="BF34" s="140"/>
      <c r="BH34" s="140"/>
      <c r="BJ34" s="140"/>
    </row>
    <row r="35" spans="1:71">
      <c r="A35" s="176"/>
      <c r="B35" s="176"/>
      <c r="C35" s="176"/>
      <c r="D35" s="176"/>
      <c r="E35" s="140"/>
      <c r="F35" s="177"/>
      <c r="G35" s="178"/>
      <c r="H35" s="176"/>
      <c r="I35" s="176"/>
      <c r="J35" s="176"/>
      <c r="K35" s="176"/>
      <c r="L35" s="176"/>
      <c r="M35" s="176"/>
      <c r="N35" s="224"/>
      <c r="O35" s="179"/>
      <c r="P35" s="179"/>
      <c r="Q35" s="179"/>
      <c r="R35" s="179"/>
      <c r="S35" s="179"/>
      <c r="T35" s="179"/>
      <c r="U35" s="176"/>
      <c r="V35" s="180"/>
      <c r="W35" s="181"/>
      <c r="X35" s="176"/>
      <c r="Y35" s="176"/>
      <c r="Z35" s="176"/>
      <c r="AA35" s="136"/>
      <c r="AB35" s="179"/>
      <c r="AC35" s="139">
        <f>MAX(BO35:BP35)</f>
        <v>0</v>
      </c>
      <c r="AD35" s="195">
        <f>MIN(BO35:BP35)</f>
        <v>0</v>
      </c>
      <c r="AE35" s="195">
        <f t="shared" si="13"/>
        <v>-1</v>
      </c>
      <c r="AF35" s="195">
        <f t="shared" si="14"/>
        <v>0</v>
      </c>
      <c r="AG35" s="195"/>
      <c r="AH35" s="179"/>
      <c r="AI35" s="182"/>
      <c r="AJ35" s="183"/>
      <c r="AK35" s="184"/>
      <c r="AL35" s="178"/>
      <c r="AM35" s="182"/>
      <c r="AN35" s="184"/>
      <c r="AO35" s="178"/>
      <c r="AP35" s="178"/>
      <c r="AQ35" s="178"/>
      <c r="AR35" s="178"/>
      <c r="AY35" s="157"/>
      <c r="AZ35" s="99"/>
      <c r="BA35" s="157"/>
      <c r="BB35" s="158"/>
      <c r="BC35" s="99"/>
      <c r="BD35" s="158"/>
      <c r="BF35" s="140"/>
      <c r="BH35" s="140"/>
      <c r="BJ35" s="140"/>
    </row>
    <row r="36" spans="1:71">
      <c r="B36" s="136" t="s">
        <v>184</v>
      </c>
      <c r="E36" s="140"/>
      <c r="F36" s="138"/>
      <c r="H36" s="136"/>
      <c r="I36" s="136"/>
      <c r="J36" s="136"/>
      <c r="K36" s="136"/>
      <c r="L36" s="136"/>
      <c r="M36" s="136"/>
      <c r="N36" s="223"/>
      <c r="O36" s="139"/>
      <c r="P36" s="139"/>
      <c r="Q36" s="139"/>
      <c r="R36" s="139"/>
      <c r="S36" s="139"/>
      <c r="T36" s="139"/>
      <c r="U36" s="136"/>
      <c r="V36" s="136"/>
      <c r="W36" s="151"/>
      <c r="X36" s="136"/>
      <c r="Y36" s="136"/>
      <c r="Z36" s="136"/>
      <c r="AA36" s="136"/>
      <c r="AB36" s="173"/>
      <c r="AC36" s="139">
        <f>MAX(BO36:BP36)</f>
        <v>0</v>
      </c>
      <c r="AD36" s="195">
        <f>MIN(BO36:BP36)</f>
        <v>0</v>
      </c>
      <c r="AE36" s="195">
        <f t="shared" si="13"/>
        <v>-1</v>
      </c>
      <c r="AF36" s="195">
        <f t="shared" si="14"/>
        <v>0</v>
      </c>
      <c r="AG36" s="195"/>
      <c r="AH36" s="139"/>
      <c r="AI36" s="157"/>
      <c r="AJ36" s="99"/>
      <c r="AK36" s="158"/>
      <c r="AM36" s="157"/>
      <c r="AN36" s="158"/>
      <c r="AY36" s="157"/>
      <c r="AZ36" s="99"/>
      <c r="BA36" s="157"/>
      <c r="BB36" s="158"/>
      <c r="BC36" s="99"/>
      <c r="BD36" s="158"/>
      <c r="BF36" s="140"/>
      <c r="BH36" s="140"/>
      <c r="BJ36" s="140"/>
    </row>
    <row r="37" spans="1:71">
      <c r="A37" s="136" t="s">
        <v>186</v>
      </c>
      <c r="B37" s="191" t="s">
        <v>400</v>
      </c>
      <c r="C37" s="191" t="s">
        <v>407</v>
      </c>
      <c r="D37" s="136" t="s">
        <v>304</v>
      </c>
      <c r="E37" s="140">
        <f t="shared" ref="E37:F52" si="49">AA37</f>
        <v>1.92</v>
      </c>
      <c r="F37" s="189">
        <f>AB37</f>
        <v>1</v>
      </c>
      <c r="G37">
        <f t="shared" si="0"/>
        <v>6</v>
      </c>
      <c r="H37" s="138">
        <f t="shared" ref="H37:H54" si="50">L37-AB37</f>
        <v>168.77556109725666</v>
      </c>
      <c r="I37" s="136">
        <f>IF(N37&lt;-5,-1,IF(N37&lt;-1,0,IF(N37&lt;1,1,IF(N37&lt;5,2,3))))</f>
        <v>0</v>
      </c>
      <c r="J37" s="140">
        <f>N37</f>
        <v>-2.9999999999999973</v>
      </c>
      <c r="K37" s="140">
        <f>AE37</f>
        <v>140.00000000000088</v>
      </c>
      <c r="L37" s="140">
        <f>AF37</f>
        <v>169.77556109725666</v>
      </c>
      <c r="M37" s="136">
        <v>0</v>
      </c>
      <c r="N37" s="223">
        <f>(INDEX(AI37:CD37,1,$N$2)-INDEX(AI37:CD37,1,$N$2-2))/$O$2*100</f>
        <v>-2.9999999999999973</v>
      </c>
      <c r="O37" s="139"/>
      <c r="P37" s="139">
        <f>(S37-R37)/10*100</f>
        <v>-0.54189189189189246</v>
      </c>
      <c r="Q37" s="138">
        <f>INDEX('OBS data INSIDE'!$E$3:$Y$62,'OBS data INSIDE'!D37,$Q$2)</f>
        <v>2.02</v>
      </c>
      <c r="R37" s="195">
        <f>TREND('OBS data INSIDE'!$R37:$T37,'OBS data INSIDE'!$R$58:$T$58,R$2)-$Q37+$E37</f>
        <v>2.2431081081081081</v>
      </c>
      <c r="S37" s="195">
        <f>TREND('OBS data INSIDE'!$R37:$T37,'OBS data INSIDE'!$R$58:$T$58,S$2)-$Q37+$E37</f>
        <v>2.1889189189189189</v>
      </c>
      <c r="T37" s="195">
        <f>TREND('OBS data INSIDE'!$R37:$T37,'OBS data INSIDE'!$R$58:$T$58,T$2)-$Q37+$E37</f>
        <v>2.1347297297297296</v>
      </c>
      <c r="U37" s="136">
        <v>0</v>
      </c>
      <c r="V37" s="136"/>
      <c r="W37" s="151">
        <f t="shared" ref="W37:W54" si="51">$AB37-AC37</f>
        <v>-1.48</v>
      </c>
      <c r="X37" s="136">
        <f t="shared" ref="X37:X54" si="52">$AB37-AD37</f>
        <v>-0.91999999999999993</v>
      </c>
      <c r="Y37" s="136">
        <f>IF(W37&gt;0.8,1,IF(W37&gt;0.5,2,IF(W37&gt;0.3,3,IF(W37&gt;0.1,4,IF(W37&gt;0,5,6)))))</f>
        <v>6</v>
      </c>
      <c r="Z37" s="136">
        <f>IF(X37&gt;0.8,1,IF(X37&gt;0.5,2,IF(X37&gt;0.3,3,IF(X37&gt;0.1,4,IF(X37&gt;0,5,6)))))</f>
        <v>6</v>
      </c>
      <c r="AA37" s="226">
        <f>AD37</f>
        <v>1.92</v>
      </c>
      <c r="AB37" s="173">
        <v>1</v>
      </c>
      <c r="AC37" s="139">
        <f>MAX(BO37:BP37)</f>
        <v>2.48</v>
      </c>
      <c r="AD37" s="195">
        <f>MIN(BO37:BP37)</f>
        <v>1.92</v>
      </c>
      <c r="AE37" s="195">
        <f t="shared" si="13"/>
        <v>140.00000000000088</v>
      </c>
      <c r="AF37" s="195">
        <f t="shared" si="14"/>
        <v>169.77556109725666</v>
      </c>
      <c r="AG37" s="195"/>
      <c r="AH37" s="139"/>
      <c r="AI37" s="157">
        <v>2.63</v>
      </c>
      <c r="AJ37" s="99">
        <v>2.83</v>
      </c>
      <c r="AK37" s="158">
        <v>2.64</v>
      </c>
      <c r="AL37">
        <v>2.83</v>
      </c>
      <c r="AM37" s="157">
        <v>2.64</v>
      </c>
      <c r="AN37" s="158">
        <v>2.82</v>
      </c>
      <c r="AO37" s="169">
        <v>2.64</v>
      </c>
      <c r="AP37" s="169">
        <v>2.83</v>
      </c>
      <c r="AQ37" s="169">
        <v>2.65</v>
      </c>
      <c r="AR37" s="169">
        <v>2.82</v>
      </c>
      <c r="AS37" s="169">
        <v>2.62</v>
      </c>
      <c r="AT37" s="169">
        <v>2.81</v>
      </c>
      <c r="AU37" s="169">
        <v>2.6</v>
      </c>
      <c r="AV37" s="169">
        <v>2.79</v>
      </c>
      <c r="AW37" s="169">
        <v>2.58</v>
      </c>
      <c r="AX37" s="169">
        <v>2.79</v>
      </c>
      <c r="AY37" s="209">
        <v>2.58</v>
      </c>
      <c r="AZ37" s="169">
        <v>2.79</v>
      </c>
      <c r="BA37" s="157">
        <v>2.5299999999999998</v>
      </c>
      <c r="BB37" s="158">
        <v>2.81</v>
      </c>
      <c r="BC37" s="169">
        <v>2.4900000000000002</v>
      </c>
      <c r="BD37" s="158">
        <v>2.79</v>
      </c>
      <c r="BE37" s="169">
        <v>2.48</v>
      </c>
      <c r="BF37" s="218">
        <v>2.79</v>
      </c>
      <c r="BG37" s="169">
        <v>2.44</v>
      </c>
      <c r="BH37" s="218">
        <v>2.78</v>
      </c>
      <c r="BI37" s="169">
        <v>2.4</v>
      </c>
      <c r="BJ37" s="218">
        <v>2.77</v>
      </c>
      <c r="BK37" s="169">
        <v>2.23</v>
      </c>
      <c r="BL37" s="227">
        <v>2.74</v>
      </c>
      <c r="BM37" s="169">
        <v>2.02</v>
      </c>
      <c r="BN37" s="169">
        <v>2.62</v>
      </c>
      <c r="BO37" s="147">
        <v>1.92</v>
      </c>
      <c r="BP37" s="169">
        <v>2.48</v>
      </c>
      <c r="BQ37" s="169">
        <v>1.8</v>
      </c>
      <c r="BR37" s="169">
        <v>2.3199999999999998</v>
      </c>
      <c r="BS37" s="147" t="s">
        <v>427</v>
      </c>
    </row>
    <row r="38" spans="1:71">
      <c r="A38" s="136" t="s">
        <v>237</v>
      </c>
      <c r="B38" s="136" t="s">
        <v>226</v>
      </c>
      <c r="C38" s="191" t="s">
        <v>239</v>
      </c>
      <c r="D38" s="136" t="s">
        <v>239</v>
      </c>
      <c r="E38" s="140">
        <f t="shared" si="49"/>
        <v>0</v>
      </c>
      <c r="F38" s="189">
        <f t="shared" si="49"/>
        <v>1</v>
      </c>
      <c r="G38">
        <f t="shared" si="0"/>
        <v>1</v>
      </c>
      <c r="H38" s="138">
        <f t="shared" si="50"/>
        <v>-1</v>
      </c>
      <c r="I38" s="136">
        <f t="shared" ref="I38:I54" si="53">IF(N38&lt;-5,-1,IF(N38&lt;-1,0,IF(N38&lt;1,1,IF(N38&lt;5,2,3))))</f>
        <v>1</v>
      </c>
      <c r="J38" s="140">
        <f t="shared" ref="J38:J56" si="54">N38</f>
        <v>0</v>
      </c>
      <c r="K38" s="140">
        <f t="shared" ref="K38:K56" si="55">AE38</f>
        <v>-1</v>
      </c>
      <c r="L38" s="140">
        <f t="shared" ref="L38:L56" si="56">AF38</f>
        <v>0</v>
      </c>
      <c r="M38" s="136">
        <v>0</v>
      </c>
      <c r="N38" s="223">
        <f>(INDEX(AI38:CD38,1,$N$2)-INDEX(AI38:CD38,1,$N$2-2))/$O$2*100</f>
        <v>0</v>
      </c>
      <c r="O38" s="139"/>
      <c r="P38" s="139">
        <f t="shared" ref="P38:P56" si="57">(S38-R38)/10*100</f>
        <v>-0.3729729729729736</v>
      </c>
      <c r="Q38" s="138">
        <f>INDEX('OBS data INSIDE'!$E$3:$Y$62,'OBS data INSIDE'!D38,$Q$2)</f>
        <v>1.5549999999999999</v>
      </c>
      <c r="R38" s="195">
        <f>TREND('OBS data INSIDE'!$R38:$T38,'OBS data INSIDE'!$R$58:$T$58,R$2)-$Q38+$E38</f>
        <v>0.22702702702702693</v>
      </c>
      <c r="S38" s="195">
        <f>TREND('OBS data INSIDE'!$R38:$T38,'OBS data INSIDE'!$R$58:$T$58,S$2)-$Q38+$E38</f>
        <v>0.18972972972972957</v>
      </c>
      <c r="T38" s="195">
        <f>TREND('OBS data INSIDE'!$R38:$T38,'OBS data INSIDE'!$R$58:$T$58,T$2)-$Q38+$E38</f>
        <v>0.15243243243243243</v>
      </c>
      <c r="U38" s="136">
        <v>0</v>
      </c>
      <c r="V38" s="136"/>
      <c r="W38" s="151">
        <f t="shared" si="51"/>
        <v>1</v>
      </c>
      <c r="X38" s="136">
        <f t="shared" si="52"/>
        <v>1</v>
      </c>
      <c r="Y38" s="136">
        <f t="shared" ref="Y38:Y43" si="58">IF(W38&gt;0.8,1,IF(W38&gt;0.5,2,IF(W38&gt;0.3,3,IF(W38&gt;0.1,4,IF(W38&gt;0,5,6)))))</f>
        <v>1</v>
      </c>
      <c r="Z38" s="136">
        <f t="shared" ref="Z38:Z43" si="59">IF(X38&gt;0.8,1,IF(X38&gt;0.5,2,IF(X38&gt;0.3,3,IF(X38&gt;0.1,4,IF(X38&gt;0,5,6)))))</f>
        <v>1</v>
      </c>
      <c r="AA38" s="136">
        <f t="shared" ref="AA38:AA49" si="60">AC38</f>
        <v>0</v>
      </c>
      <c r="AB38" s="173">
        <v>1</v>
      </c>
      <c r="AC38" s="139">
        <f>MAX(BO38:BP38)</f>
        <v>0</v>
      </c>
      <c r="AD38" s="195">
        <f>MIN(BO38:BP38)</f>
        <v>0</v>
      </c>
      <c r="AE38" s="195">
        <f t="shared" si="13"/>
        <v>-1</v>
      </c>
      <c r="AF38" s="195">
        <f t="shared" si="14"/>
        <v>0</v>
      </c>
      <c r="AG38" s="195"/>
      <c r="AH38" s="139"/>
      <c r="AI38" s="157"/>
      <c r="AJ38" s="99"/>
      <c r="AK38" s="164">
        <v>2</v>
      </c>
      <c r="AM38" s="157">
        <v>0.93</v>
      </c>
      <c r="AN38" s="158"/>
      <c r="AO38">
        <v>0.93</v>
      </c>
      <c r="AQ38">
        <v>0.93</v>
      </c>
      <c r="AS38">
        <v>0.93</v>
      </c>
      <c r="AU38">
        <v>1.5</v>
      </c>
      <c r="AW38" s="147">
        <v>1.53</v>
      </c>
      <c r="AX38" s="147"/>
      <c r="AY38" s="211">
        <f>(AY37+AY40)/2</f>
        <v>1.915</v>
      </c>
      <c r="AZ38" s="99"/>
      <c r="BA38" s="215">
        <f>AY38-0.02</f>
        <v>1.895</v>
      </c>
      <c r="BB38" s="158"/>
      <c r="BC38" s="215">
        <f>BA38-0.02</f>
        <v>1.875</v>
      </c>
      <c r="BD38" s="158"/>
      <c r="BE38" s="215">
        <f>BC38-0.02</f>
        <v>1.855</v>
      </c>
      <c r="BF38" s="140"/>
      <c r="BG38" s="215">
        <f>BE38-0.02</f>
        <v>1.835</v>
      </c>
      <c r="BH38" s="140"/>
      <c r="BI38" s="215">
        <f>BG38-0.02</f>
        <v>1.8149999999999999</v>
      </c>
      <c r="BJ38" s="140"/>
      <c r="BK38" s="147">
        <f>BI38-0.1</f>
        <v>1.7149999999999999</v>
      </c>
      <c r="BM38" s="147">
        <f>BK38-4*0.04</f>
        <v>1.5549999999999999</v>
      </c>
      <c r="BO38" s="147"/>
      <c r="BS38" s="147" t="s">
        <v>372</v>
      </c>
    </row>
    <row r="39" spans="1:71">
      <c r="A39" s="136" t="s">
        <v>188</v>
      </c>
      <c r="B39" s="136" t="s">
        <v>227</v>
      </c>
      <c r="C39" s="136" t="s">
        <v>310</v>
      </c>
      <c r="D39" s="136" t="s">
        <v>310</v>
      </c>
      <c r="E39" s="140">
        <f t="shared" si="49"/>
        <v>0.4</v>
      </c>
      <c r="F39" s="189">
        <f t="shared" si="49"/>
        <v>2</v>
      </c>
      <c r="G39">
        <f t="shared" si="0"/>
        <v>1</v>
      </c>
      <c r="H39" s="138">
        <f t="shared" si="50"/>
        <v>-2</v>
      </c>
      <c r="I39" s="136">
        <f t="shared" si="53"/>
        <v>3</v>
      </c>
      <c r="J39" s="140">
        <f t="shared" si="54"/>
        <v>16.25</v>
      </c>
      <c r="K39" s="140">
        <f t="shared" si="55"/>
        <v>-1</v>
      </c>
      <c r="L39" s="140">
        <f t="shared" si="56"/>
        <v>0</v>
      </c>
      <c r="M39" s="136">
        <v>0</v>
      </c>
      <c r="N39" s="223">
        <f t="shared" ref="N39:N54" si="61">(INDEX(AI39:CD39,1,$N$2)-INDEX(AI39:CD39,1,$N$2-2))/$O$2*100</f>
        <v>16.25</v>
      </c>
      <c r="O39" s="139"/>
      <c r="P39" s="139">
        <f t="shared" si="57"/>
        <v>6.7567567567567988E-2</v>
      </c>
      <c r="Q39" s="138">
        <f>INDEX('OBS data INSIDE'!$E$3:$Y$62,'OBS data INSIDE'!D39,$Q$2)</f>
        <v>1.1399999999999999</v>
      </c>
      <c r="R39" s="195">
        <f>TREND('OBS data INSIDE'!$R39:$T39,'OBS data INSIDE'!$R$58:$T$58,R$2)-$Q39+$E39</f>
        <v>0.33756756756756789</v>
      </c>
      <c r="S39" s="195">
        <f>TREND('OBS data INSIDE'!$R39:$T39,'OBS data INSIDE'!$R$58:$T$58,S$2)-$Q39+$E39</f>
        <v>0.34432432432432469</v>
      </c>
      <c r="T39" s="195">
        <f>TREND('OBS data INSIDE'!$R39:$T39,'OBS data INSIDE'!$R$58:$T$58,T$2)-$Q39+$E39</f>
        <v>0.35108108108108127</v>
      </c>
      <c r="U39" s="136">
        <v>0</v>
      </c>
      <c r="V39" s="150"/>
      <c r="W39" s="151">
        <f t="shared" si="51"/>
        <v>1.6</v>
      </c>
      <c r="X39" s="136">
        <f t="shared" si="52"/>
        <v>1.6</v>
      </c>
      <c r="Y39" s="136">
        <f t="shared" si="58"/>
        <v>1</v>
      </c>
      <c r="Z39" s="136">
        <f t="shared" si="59"/>
        <v>1</v>
      </c>
      <c r="AA39" s="136">
        <f t="shared" si="60"/>
        <v>0.4</v>
      </c>
      <c r="AB39" s="173">
        <v>2</v>
      </c>
      <c r="AC39" s="139">
        <f>MAX(BO39:BP39)</f>
        <v>0.4</v>
      </c>
      <c r="AD39" s="195">
        <f>MIN(BO39:BP39)</f>
        <v>0.4</v>
      </c>
      <c r="AE39" s="195">
        <f t="shared" si="13"/>
        <v>-1</v>
      </c>
      <c r="AF39" s="195">
        <f t="shared" si="14"/>
        <v>0</v>
      </c>
      <c r="AG39" s="195"/>
      <c r="AH39" s="139"/>
      <c r="AI39" s="157">
        <v>0.74</v>
      </c>
      <c r="AJ39" s="99"/>
      <c r="AK39" s="158">
        <v>0.89</v>
      </c>
      <c r="AM39" s="157">
        <v>1.1000000000000001</v>
      </c>
      <c r="AN39" s="158"/>
      <c r="AO39">
        <v>0.64</v>
      </c>
      <c r="AQ39">
        <v>0.84</v>
      </c>
      <c r="AS39">
        <v>0.92</v>
      </c>
      <c r="AU39">
        <v>1.1100000000000001</v>
      </c>
      <c r="AW39">
        <v>1.1100000000000001</v>
      </c>
      <c r="AY39" s="157">
        <v>1.1299999999999999</v>
      </c>
      <c r="AZ39" s="99"/>
      <c r="BA39" s="157">
        <v>1.1200000000000001</v>
      </c>
      <c r="BB39" s="158"/>
      <c r="BC39" s="99">
        <v>1.1200000000000001</v>
      </c>
      <c r="BD39" s="158"/>
      <c r="BE39">
        <v>1.1299999999999999</v>
      </c>
      <c r="BF39" s="140"/>
      <c r="BG39">
        <v>1.1100000000000001</v>
      </c>
      <c r="BH39" s="140"/>
      <c r="BI39">
        <v>1.1000000000000001</v>
      </c>
      <c r="BJ39" s="140"/>
      <c r="BK39">
        <v>1.04</v>
      </c>
      <c r="BM39">
        <v>1.1399999999999999</v>
      </c>
      <c r="BO39">
        <v>0.4</v>
      </c>
      <c r="BQ39">
        <v>1.05</v>
      </c>
    </row>
    <row r="40" spans="1:71">
      <c r="A40" s="136" t="s">
        <v>189</v>
      </c>
      <c r="B40" s="136" t="s">
        <v>228</v>
      </c>
      <c r="C40" s="136" t="s">
        <v>326</v>
      </c>
      <c r="D40" s="136" t="s">
        <v>305</v>
      </c>
      <c r="E40" s="140">
        <f t="shared" si="49"/>
        <v>1.2</v>
      </c>
      <c r="F40" s="189">
        <f t="shared" si="49"/>
        <v>2</v>
      </c>
      <c r="G40">
        <f t="shared" si="0"/>
        <v>2</v>
      </c>
      <c r="H40" s="138">
        <f t="shared" si="50"/>
        <v>334.36363636363973</v>
      </c>
      <c r="I40" s="136">
        <f t="shared" si="53"/>
        <v>1</v>
      </c>
      <c r="J40" s="140">
        <f t="shared" si="54"/>
        <v>0</v>
      </c>
      <c r="K40" s="140">
        <f t="shared" si="55"/>
        <v>-1</v>
      </c>
      <c r="L40" s="140">
        <f t="shared" si="56"/>
        <v>336.36363636363973</v>
      </c>
      <c r="M40" s="136">
        <v>0</v>
      </c>
      <c r="N40" s="223">
        <f t="shared" si="61"/>
        <v>0</v>
      </c>
      <c r="O40" s="139"/>
      <c r="P40" s="139">
        <f t="shared" si="57"/>
        <v>-5.9459459459458859E-2</v>
      </c>
      <c r="Q40" s="138">
        <f>INDEX('OBS data INSIDE'!$E$3:$Y$62,'OBS data INSIDE'!D40,$Q$2)</f>
        <v>1.21</v>
      </c>
      <c r="R40" s="195">
        <f>TREND('OBS data INSIDE'!$R40:$T40,'OBS data INSIDE'!$R$58:$T$58,R$2)-$Q40+$E40</f>
        <v>1.2405405405405403</v>
      </c>
      <c r="S40" s="195">
        <f>TREND('OBS data INSIDE'!$R40:$T40,'OBS data INSIDE'!$R$58:$T$58,S$2)-$Q40+$E40</f>
        <v>1.2345945945945944</v>
      </c>
      <c r="T40" s="195">
        <f>TREND('OBS data INSIDE'!$R40:$T40,'OBS data INSIDE'!$R$58:$T$58,T$2)-$Q40+$E40</f>
        <v>1.2286486486486485</v>
      </c>
      <c r="U40" s="136">
        <v>0</v>
      </c>
      <c r="V40" s="136"/>
      <c r="W40" s="151">
        <f t="shared" si="51"/>
        <v>0.8</v>
      </c>
      <c r="X40" s="136">
        <f t="shared" si="52"/>
        <v>0.8</v>
      </c>
      <c r="Y40" s="136">
        <f t="shared" si="58"/>
        <v>2</v>
      </c>
      <c r="Z40" s="136">
        <f t="shared" si="59"/>
        <v>2</v>
      </c>
      <c r="AA40" s="136">
        <f t="shared" si="60"/>
        <v>1.2</v>
      </c>
      <c r="AB40" s="173">
        <v>2</v>
      </c>
      <c r="AC40" s="139">
        <f>MAX(BO40:BP40)</f>
        <v>1.2</v>
      </c>
      <c r="AD40" s="195">
        <f>MIN(BO40:BP40)</f>
        <v>1.2</v>
      </c>
      <c r="AE40" s="195">
        <f t="shared" si="13"/>
        <v>-1</v>
      </c>
      <c r="AF40" s="195">
        <f t="shared" si="14"/>
        <v>336.36363636363973</v>
      </c>
      <c r="AG40" s="195"/>
      <c r="AH40" s="139"/>
      <c r="AI40" s="165">
        <v>0.69</v>
      </c>
      <c r="AJ40" s="99"/>
      <c r="AK40" s="158">
        <v>0.8</v>
      </c>
      <c r="AM40" s="157">
        <v>1.04</v>
      </c>
      <c r="AN40" s="158"/>
      <c r="AO40">
        <v>1.28</v>
      </c>
      <c r="AQ40">
        <v>1.24</v>
      </c>
      <c r="AS40">
        <v>1.25</v>
      </c>
      <c r="AU40">
        <v>1.25</v>
      </c>
      <c r="AW40">
        <v>1.25</v>
      </c>
      <c r="AY40" s="157">
        <v>1.25</v>
      </c>
      <c r="AZ40" s="99"/>
      <c r="BA40" s="157">
        <v>1.25</v>
      </c>
      <c r="BB40" s="158"/>
      <c r="BC40" s="99">
        <v>1.25</v>
      </c>
      <c r="BD40" s="158"/>
      <c r="BE40">
        <v>1.25</v>
      </c>
      <c r="BF40" s="140"/>
      <c r="BG40">
        <v>1.25</v>
      </c>
      <c r="BH40" s="140"/>
      <c r="BI40">
        <v>1.25</v>
      </c>
      <c r="BJ40" s="140"/>
      <c r="BK40">
        <v>1.25</v>
      </c>
      <c r="BM40">
        <v>1.21</v>
      </c>
      <c r="BO40">
        <v>1.2</v>
      </c>
      <c r="BQ40">
        <v>1.2</v>
      </c>
    </row>
    <row r="41" spans="1:71">
      <c r="A41" s="136" t="s">
        <v>190</v>
      </c>
      <c r="B41" s="136" t="s">
        <v>229</v>
      </c>
      <c r="C41" s="136" t="s">
        <v>185</v>
      </c>
      <c r="D41" s="136" t="s">
        <v>185</v>
      </c>
      <c r="E41" s="140">
        <f t="shared" si="49"/>
        <v>1.41</v>
      </c>
      <c r="F41" s="189">
        <f t="shared" si="49"/>
        <v>1</v>
      </c>
      <c r="G41">
        <f t="shared" si="0"/>
        <v>6</v>
      </c>
      <c r="H41" s="138">
        <f t="shared" si="50"/>
        <v>119</v>
      </c>
      <c r="I41" s="136">
        <f t="shared" si="53"/>
        <v>1</v>
      </c>
      <c r="J41" s="140">
        <f t="shared" si="54"/>
        <v>0</v>
      </c>
      <c r="K41" s="140">
        <f t="shared" si="55"/>
        <v>-1</v>
      </c>
      <c r="L41" s="140">
        <f t="shared" si="56"/>
        <v>120</v>
      </c>
      <c r="M41" s="136">
        <v>0</v>
      </c>
      <c r="N41" s="223">
        <f t="shared" si="61"/>
        <v>0</v>
      </c>
      <c r="O41" s="139"/>
      <c r="P41" s="139">
        <f t="shared" si="57"/>
        <v>0</v>
      </c>
      <c r="Q41" s="138">
        <f>INDEX('OBS data INSIDE'!$E$3:$Y$62,'OBS data INSIDE'!D41,$Q$2)</f>
        <v>1.41</v>
      </c>
      <c r="R41" s="195">
        <f>TREND('OBS data INSIDE'!$R41:$T41,'OBS data INSIDE'!$R$58:$T$58,R$2)-$Q41+$E41</f>
        <v>1.41</v>
      </c>
      <c r="S41" s="195">
        <f>TREND('OBS data INSIDE'!$R41:$T41,'OBS data INSIDE'!$R$58:$T$58,S$2)-$Q41+$E41</f>
        <v>1.41</v>
      </c>
      <c r="T41" s="195">
        <f>TREND('OBS data INSIDE'!$R41:$T41,'OBS data INSIDE'!$R$58:$T$58,T$2)-$Q41+$E41</f>
        <v>1.41</v>
      </c>
      <c r="U41" s="136">
        <v>0</v>
      </c>
      <c r="V41" s="136"/>
      <c r="W41" s="151">
        <f t="shared" si="51"/>
        <v>-0.40999999999999992</v>
      </c>
      <c r="X41" s="136">
        <f t="shared" si="52"/>
        <v>-0.40999999999999992</v>
      </c>
      <c r="Y41" s="136">
        <f t="shared" si="58"/>
        <v>6</v>
      </c>
      <c r="Z41" s="136">
        <f t="shared" si="59"/>
        <v>6</v>
      </c>
      <c r="AA41" s="136">
        <f t="shared" si="60"/>
        <v>1.41</v>
      </c>
      <c r="AB41" s="173">
        <v>1</v>
      </c>
      <c r="AC41" s="139">
        <f>MAX(BO41:BP41)</f>
        <v>1.41</v>
      </c>
      <c r="AD41" s="195">
        <f>MIN(BO41:BP41)</f>
        <v>1.41</v>
      </c>
      <c r="AE41" s="195">
        <f t="shared" si="13"/>
        <v>-1</v>
      </c>
      <c r="AF41" s="195">
        <f t="shared" si="14"/>
        <v>120</v>
      </c>
      <c r="AG41" s="195"/>
      <c r="AH41" s="139"/>
      <c r="AI41" s="157">
        <v>0.5</v>
      </c>
      <c r="AJ41" s="99"/>
      <c r="AK41" s="158">
        <v>0.57999999999999996</v>
      </c>
      <c r="AM41" s="157">
        <v>0.76</v>
      </c>
      <c r="AN41" s="158"/>
      <c r="AO41">
        <v>0.99</v>
      </c>
      <c r="AQ41">
        <v>1.22</v>
      </c>
      <c r="AS41">
        <v>1.31</v>
      </c>
      <c r="AU41">
        <v>1.35</v>
      </c>
      <c r="AW41">
        <v>1.37</v>
      </c>
      <c r="AY41" s="157">
        <v>1.42</v>
      </c>
      <c r="AZ41" s="99"/>
      <c r="BA41" s="157">
        <v>1.42</v>
      </c>
      <c r="BB41" s="158"/>
      <c r="BC41" s="169">
        <v>1.43</v>
      </c>
      <c r="BD41" s="158"/>
      <c r="BE41">
        <v>1.43</v>
      </c>
      <c r="BF41" s="140"/>
      <c r="BG41">
        <v>1.42</v>
      </c>
      <c r="BH41" s="140"/>
      <c r="BI41">
        <v>1.41</v>
      </c>
      <c r="BJ41" s="140"/>
      <c r="BK41">
        <v>1.41</v>
      </c>
      <c r="BM41">
        <v>1.41</v>
      </c>
      <c r="BO41">
        <v>1.41</v>
      </c>
      <c r="BQ41">
        <v>1.41</v>
      </c>
    </row>
    <row r="42" spans="1:71">
      <c r="A42" s="136" t="s">
        <v>187</v>
      </c>
      <c r="B42" s="136" t="s">
        <v>230</v>
      </c>
      <c r="C42" s="136" t="s">
        <v>316</v>
      </c>
      <c r="D42" s="136" t="s">
        <v>306</v>
      </c>
      <c r="E42" s="140">
        <f t="shared" si="49"/>
        <v>1.2</v>
      </c>
      <c r="F42" s="189">
        <f t="shared" si="49"/>
        <v>2</v>
      </c>
      <c r="G42">
        <f t="shared" si="0"/>
        <v>2</v>
      </c>
      <c r="H42" s="138">
        <f t="shared" si="50"/>
        <v>118</v>
      </c>
      <c r="I42" s="136">
        <f t="shared" si="53"/>
        <v>1</v>
      </c>
      <c r="J42" s="140">
        <f t="shared" si="54"/>
        <v>0</v>
      </c>
      <c r="K42" s="140">
        <f t="shared" si="55"/>
        <v>-1</v>
      </c>
      <c r="L42" s="140">
        <f t="shared" si="56"/>
        <v>120</v>
      </c>
      <c r="M42" s="136">
        <v>0</v>
      </c>
      <c r="N42" s="223">
        <f t="shared" si="61"/>
        <v>0</v>
      </c>
      <c r="O42" s="139"/>
      <c r="P42" s="139">
        <f t="shared" si="57"/>
        <v>0</v>
      </c>
      <c r="Q42" s="138">
        <f>INDEX('OBS data INSIDE'!$E$3:$Y$62,'OBS data INSIDE'!D42,$Q$2)</f>
        <v>1.2</v>
      </c>
      <c r="R42" s="195">
        <f>TREND('OBS data INSIDE'!$R42:$T42,'OBS data INSIDE'!$R$58:$T$58,R$2)-$Q42+$E42</f>
        <v>1.2</v>
      </c>
      <c r="S42" s="195">
        <f>TREND('OBS data INSIDE'!$R42:$T42,'OBS data INSIDE'!$R$58:$T$58,S$2)-$Q42+$E42</f>
        <v>1.2</v>
      </c>
      <c r="T42" s="195">
        <f>TREND('OBS data INSIDE'!$R42:$T42,'OBS data INSIDE'!$R$58:$T$58,T$2)-$Q42+$E42</f>
        <v>1.2</v>
      </c>
      <c r="U42" s="136">
        <v>0</v>
      </c>
      <c r="V42" s="136"/>
      <c r="W42" s="151">
        <f t="shared" si="51"/>
        <v>0.8</v>
      </c>
      <c r="X42" s="136">
        <f t="shared" si="52"/>
        <v>0.8</v>
      </c>
      <c r="Y42" s="136">
        <f t="shared" si="58"/>
        <v>2</v>
      </c>
      <c r="Z42" s="136">
        <f t="shared" si="59"/>
        <v>2</v>
      </c>
      <c r="AA42" s="136">
        <f t="shared" si="60"/>
        <v>1.2</v>
      </c>
      <c r="AB42" s="173">
        <v>2</v>
      </c>
      <c r="AC42" s="139">
        <f>MAX(BO42:BP42)</f>
        <v>1.2</v>
      </c>
      <c r="AD42" s="195">
        <f>MIN(BO42:BP42)</f>
        <v>1.2</v>
      </c>
      <c r="AE42" s="195">
        <f t="shared" si="13"/>
        <v>-1</v>
      </c>
      <c r="AF42" s="195">
        <f t="shared" si="14"/>
        <v>120</v>
      </c>
      <c r="AG42" s="195"/>
      <c r="AH42" s="139"/>
      <c r="AI42" s="157">
        <v>1.1599999999999999</v>
      </c>
      <c r="AJ42" s="99"/>
      <c r="AK42" s="158">
        <v>1.17</v>
      </c>
      <c r="AM42" s="157">
        <v>1.17</v>
      </c>
      <c r="AN42" s="158"/>
      <c r="AO42">
        <v>1.17</v>
      </c>
      <c r="AQ42">
        <v>1.17</v>
      </c>
      <c r="AS42">
        <v>1.17</v>
      </c>
      <c r="AU42">
        <v>1.17</v>
      </c>
      <c r="AW42">
        <v>1.17</v>
      </c>
      <c r="AY42" s="157">
        <v>1.17</v>
      </c>
      <c r="AZ42" s="99"/>
      <c r="BA42" s="157">
        <v>1.17</v>
      </c>
      <c r="BB42" s="158"/>
      <c r="BC42" s="169">
        <v>1.17</v>
      </c>
      <c r="BD42" s="158"/>
      <c r="BE42">
        <v>1.18</v>
      </c>
      <c r="BF42" s="140"/>
      <c r="BG42">
        <v>1.18</v>
      </c>
      <c r="BH42" s="140"/>
      <c r="BI42">
        <v>1.2</v>
      </c>
      <c r="BJ42" s="140"/>
      <c r="BK42">
        <v>1.2</v>
      </c>
      <c r="BM42">
        <v>1.2</v>
      </c>
      <c r="BO42">
        <v>1.2</v>
      </c>
      <c r="BQ42">
        <v>1.2</v>
      </c>
    </row>
    <row r="43" spans="1:71">
      <c r="A43" s="221" t="s">
        <v>191</v>
      </c>
      <c r="B43" s="221" t="s">
        <v>231</v>
      </c>
      <c r="C43" s="221" t="s">
        <v>331</v>
      </c>
      <c r="D43" s="221" t="s">
        <v>195</v>
      </c>
      <c r="E43" s="218">
        <f t="shared" si="49"/>
        <v>0.88</v>
      </c>
      <c r="F43" s="189">
        <f t="shared" si="49"/>
        <v>1</v>
      </c>
      <c r="G43">
        <f t="shared" si="0"/>
        <v>4</v>
      </c>
      <c r="H43" s="138">
        <f t="shared" si="50"/>
        <v>-1</v>
      </c>
      <c r="I43" s="136">
        <f t="shared" si="53"/>
        <v>1</v>
      </c>
      <c r="J43" s="140">
        <f t="shared" si="54"/>
        <v>0</v>
      </c>
      <c r="K43" s="140">
        <f t="shared" si="55"/>
        <v>-1</v>
      </c>
      <c r="L43" s="140">
        <f t="shared" si="56"/>
        <v>0</v>
      </c>
      <c r="M43" s="136">
        <v>1</v>
      </c>
      <c r="N43" s="223">
        <f t="shared" si="61"/>
        <v>0</v>
      </c>
      <c r="O43" s="139"/>
      <c r="P43" s="139">
        <f t="shared" si="57"/>
        <v>-0.21216216216216169</v>
      </c>
      <c r="Q43" s="138">
        <f>INDEX('OBS data OUTSIDE'!$E$3:$W$60,'OBS data OUTSIDE'!D43,$Q$2)</f>
        <v>0.93</v>
      </c>
      <c r="R43" s="195">
        <f>TREND('OBS data OUTSIDE'!$R43:$T43,'OBS data OUTSIDE'!$R$58:$T$58,R$2)-$Q43+$E43</f>
        <v>1.0028378378378378</v>
      </c>
      <c r="S43" s="195">
        <f>TREND('OBS data OUTSIDE'!$R43:$T43,'OBS data OUTSIDE'!$R$58:$T$58,S$2)-$Q43+$E43</f>
        <v>0.98162162162162159</v>
      </c>
      <c r="T43" s="195">
        <f>TREND('OBS data OUTSIDE'!$R43:$T43,'OBS data OUTSIDE'!$R$58:$T$58,T$2)-$Q43+$E43</f>
        <v>0.96040540540540542</v>
      </c>
      <c r="U43" s="136">
        <v>1</v>
      </c>
      <c r="V43" s="150" t="s">
        <v>363</v>
      </c>
      <c r="W43" s="151">
        <f t="shared" si="51"/>
        <v>0.12</v>
      </c>
      <c r="X43" s="136">
        <f t="shared" si="52"/>
        <v>2.1</v>
      </c>
      <c r="Y43" s="136">
        <f t="shared" si="58"/>
        <v>4</v>
      </c>
      <c r="Z43" s="136">
        <f t="shared" si="59"/>
        <v>1</v>
      </c>
      <c r="AA43" s="136">
        <f t="shared" si="60"/>
        <v>0.88</v>
      </c>
      <c r="AB43" s="173">
        <v>1</v>
      </c>
      <c r="AC43" s="195">
        <f>MAX(BO43:BP43)</f>
        <v>0.88</v>
      </c>
      <c r="AD43" s="195">
        <f>MIN(BO43:BP43)</f>
        <v>-1.1000000000000001</v>
      </c>
      <c r="AE43" s="195">
        <f t="shared" si="13"/>
        <v>-1</v>
      </c>
      <c r="AF43" s="195">
        <f t="shared" si="14"/>
        <v>0</v>
      </c>
      <c r="AG43" s="195"/>
      <c r="AH43" s="139"/>
      <c r="AI43" s="157">
        <v>-1.1200000000000001</v>
      </c>
      <c r="AJ43" s="99">
        <v>0.91</v>
      </c>
      <c r="AK43" s="158">
        <v>-1.1100000000000001</v>
      </c>
      <c r="AL43">
        <v>0.86</v>
      </c>
      <c r="AM43" s="157">
        <v>-1.1100000000000001</v>
      </c>
      <c r="AN43" s="158">
        <v>0.83</v>
      </c>
      <c r="AO43" s="169">
        <v>-1.1100000000000001</v>
      </c>
      <c r="AP43" s="169">
        <v>0.78</v>
      </c>
      <c r="AQ43" s="169">
        <v>-1.1200000000000001</v>
      </c>
      <c r="AR43" s="169">
        <v>0.66</v>
      </c>
      <c r="AS43">
        <v>-1.1100000000000001</v>
      </c>
      <c r="AT43">
        <v>0.68</v>
      </c>
      <c r="AU43">
        <v>-0.8</v>
      </c>
      <c r="AV43">
        <v>0.77</v>
      </c>
      <c r="AW43">
        <v>-0.6</v>
      </c>
      <c r="AX43">
        <v>0.85</v>
      </c>
      <c r="AY43" s="157">
        <v>-0.42</v>
      </c>
      <c r="AZ43" s="99">
        <v>0.86</v>
      </c>
      <c r="BA43" s="157">
        <v>-0.36</v>
      </c>
      <c r="BB43" s="158">
        <v>0.93</v>
      </c>
      <c r="BC43" s="169">
        <v>-0.12</v>
      </c>
      <c r="BD43" s="158">
        <v>1</v>
      </c>
      <c r="BE43" s="169">
        <v>-0.2</v>
      </c>
      <c r="BF43" s="218">
        <v>1.04</v>
      </c>
      <c r="BG43" s="169">
        <v>-0.15</v>
      </c>
      <c r="BH43" s="218">
        <v>1.06</v>
      </c>
      <c r="BI43" s="169">
        <v>0.05</v>
      </c>
      <c r="BJ43" s="218">
        <v>1.08</v>
      </c>
      <c r="BK43" s="169">
        <v>0.15</v>
      </c>
      <c r="BL43" s="220">
        <v>1</v>
      </c>
      <c r="BM43" s="169">
        <v>-0.43</v>
      </c>
      <c r="BN43" s="220">
        <v>0.93</v>
      </c>
      <c r="BO43" s="169">
        <v>-1.1000000000000001</v>
      </c>
      <c r="BP43" s="220">
        <v>0.88</v>
      </c>
      <c r="BQ43">
        <v>-1.1000000000000001</v>
      </c>
      <c r="BR43" s="220">
        <v>0.94</v>
      </c>
    </row>
    <row r="44" spans="1:71">
      <c r="A44" s="137" t="s">
        <v>192</v>
      </c>
      <c r="B44" s="136" t="s">
        <v>238</v>
      </c>
      <c r="C44" s="137" t="s">
        <v>193</v>
      </c>
      <c r="D44" s="137" t="s">
        <v>193</v>
      </c>
      <c r="E44" s="218">
        <f t="shared" si="49"/>
        <v>0.9</v>
      </c>
      <c r="F44" s="189">
        <f t="shared" si="49"/>
        <v>1</v>
      </c>
      <c r="G44">
        <f t="shared" si="0"/>
        <v>5</v>
      </c>
      <c r="H44" s="138">
        <f t="shared" si="50"/>
        <v>-1</v>
      </c>
      <c r="I44" s="136">
        <f t="shared" si="53"/>
        <v>-1</v>
      </c>
      <c r="J44" s="140">
        <f t="shared" si="54"/>
        <v>-6.75</v>
      </c>
      <c r="K44" s="140">
        <f t="shared" si="55"/>
        <v>-1</v>
      </c>
      <c r="L44" s="140">
        <f t="shared" si="56"/>
        <v>0</v>
      </c>
      <c r="M44" s="136">
        <v>1</v>
      </c>
      <c r="N44" s="223">
        <f t="shared" si="61"/>
        <v>-6.75</v>
      </c>
      <c r="O44" s="139"/>
      <c r="P44" s="139">
        <f t="shared" si="57"/>
        <v>-9.8648648648648196E-2</v>
      </c>
      <c r="Q44" s="138">
        <f>INDEX('OBS data OUTSIDE'!$E$3:$W$60,'OBS data OUTSIDE'!D44,$Q$2)</f>
        <v>0.65</v>
      </c>
      <c r="R44" s="195">
        <f>TREND('OBS data OUTSIDE'!$R44:$T44,'OBS data OUTSIDE'!$R$58:$T$58,R$2)-$Q44+$E44</f>
        <v>0.95635135135135119</v>
      </c>
      <c r="S44" s="195">
        <f>TREND('OBS data OUTSIDE'!$R44:$T44,'OBS data OUTSIDE'!$R$58:$T$58,S$2)-$Q44+$E44</f>
        <v>0.94648648648648637</v>
      </c>
      <c r="T44" s="195">
        <f>TREND('OBS data OUTSIDE'!$R44:$T44,'OBS data OUTSIDE'!$R$58:$T$58,T$2)-$Q44+$E44</f>
        <v>0.93662162162162144</v>
      </c>
      <c r="U44" s="136">
        <v>1</v>
      </c>
      <c r="V44" s="150" t="s">
        <v>338</v>
      </c>
      <c r="W44" s="151">
        <f t="shared" si="51"/>
        <v>9.9999999999999978E-2</v>
      </c>
      <c r="X44" s="136">
        <f t="shared" si="52"/>
        <v>1.1499999999999999</v>
      </c>
      <c r="Y44" s="136">
        <f>IF(W44&gt;0.8,1,IF(W44&gt;0.5,2,IF(W44&gt;0.3,3,IF(W44&gt;0.1,4,IF(W44&gt;0,5,6)))))</f>
        <v>5</v>
      </c>
      <c r="Z44" s="136">
        <f>IF(X44&gt;0.8,1,IF(X44&gt;0.5,2,IF(X44&gt;0.3,3,IF(X44&gt;0.1,4,IF(X44&gt;0,5,6)))))</f>
        <v>1</v>
      </c>
      <c r="AA44" s="136">
        <f t="shared" si="60"/>
        <v>0.9</v>
      </c>
      <c r="AB44" s="173">
        <v>1</v>
      </c>
      <c r="AC44" s="195">
        <f>MAX(BO44:BP44)</f>
        <v>0.9</v>
      </c>
      <c r="AD44" s="195">
        <f>MIN(BO44:BP44)</f>
        <v>-0.15</v>
      </c>
      <c r="AE44" s="195">
        <f t="shared" si="13"/>
        <v>-1</v>
      </c>
      <c r="AF44" s="195">
        <f t="shared" si="14"/>
        <v>0</v>
      </c>
      <c r="AG44" s="195"/>
      <c r="AH44" s="139"/>
      <c r="AI44" s="157"/>
      <c r="AJ44" s="99"/>
      <c r="AK44" s="158">
        <v>-0.85</v>
      </c>
      <c r="AL44">
        <v>0.64</v>
      </c>
      <c r="AM44" s="157">
        <v>-0.62</v>
      </c>
      <c r="AN44" s="158">
        <v>0.64</v>
      </c>
      <c r="AO44" s="169">
        <v>-0.45</v>
      </c>
      <c r="AP44" s="169">
        <v>0.55000000000000004</v>
      </c>
      <c r="AQ44" s="169">
        <v>-0.35</v>
      </c>
      <c r="AR44" s="169">
        <v>0.45</v>
      </c>
      <c r="AS44" s="169">
        <v>-0.18</v>
      </c>
      <c r="AT44" s="169">
        <v>0.4</v>
      </c>
      <c r="AU44" s="169">
        <v>-0.3</v>
      </c>
      <c r="AV44" s="169">
        <v>0.48</v>
      </c>
      <c r="AW44" s="169">
        <v>-0.28000000000000003</v>
      </c>
      <c r="AX44" s="169">
        <v>0.52</v>
      </c>
      <c r="AY44" s="209">
        <v>-0.2</v>
      </c>
      <c r="AZ44" s="169">
        <v>0.7</v>
      </c>
      <c r="BA44" s="157">
        <v>-0.2</v>
      </c>
      <c r="BB44" s="158">
        <v>0.7</v>
      </c>
      <c r="BC44" s="169">
        <v>-0.1</v>
      </c>
      <c r="BD44" s="158">
        <v>0.62</v>
      </c>
      <c r="BE44" s="169">
        <v>0.23</v>
      </c>
      <c r="BF44" s="218">
        <v>0.68</v>
      </c>
      <c r="BG44" s="169">
        <v>0.4</v>
      </c>
      <c r="BH44" s="218">
        <v>0.68</v>
      </c>
      <c r="BI44" s="169">
        <v>0.28000000000000003</v>
      </c>
      <c r="BJ44" s="218">
        <v>0.72</v>
      </c>
      <c r="BK44" s="169">
        <v>-0.2</v>
      </c>
      <c r="BL44" s="220">
        <v>0.68</v>
      </c>
      <c r="BM44" s="169">
        <v>-0.1</v>
      </c>
      <c r="BN44" s="220">
        <v>0.65</v>
      </c>
      <c r="BO44" s="169">
        <v>-0.15</v>
      </c>
      <c r="BP44" s="220">
        <v>0.9</v>
      </c>
      <c r="BQ44" s="169">
        <v>-0.42</v>
      </c>
      <c r="BR44" s="220">
        <v>1.08</v>
      </c>
    </row>
    <row r="45" spans="1:71">
      <c r="A45" s="136" t="s">
        <v>246</v>
      </c>
      <c r="B45" s="136" t="s">
        <v>247</v>
      </c>
      <c r="C45" s="136" t="s">
        <v>332</v>
      </c>
      <c r="D45" s="136" t="s">
        <v>248</v>
      </c>
      <c r="E45" s="140">
        <f t="shared" si="49"/>
        <v>1.1599999999999999</v>
      </c>
      <c r="F45" s="189">
        <f t="shared" si="49"/>
        <v>1</v>
      </c>
      <c r="G45">
        <f t="shared" si="0"/>
        <v>6</v>
      </c>
      <c r="H45" s="138">
        <f t="shared" si="50"/>
        <v>33.823529411764866</v>
      </c>
      <c r="I45" s="136">
        <f t="shared" si="53"/>
        <v>0</v>
      </c>
      <c r="J45" s="140">
        <f t="shared" si="54"/>
        <v>-3.7499999999999978</v>
      </c>
      <c r="K45" s="140">
        <f t="shared" si="55"/>
        <v>-1</v>
      </c>
      <c r="L45" s="140">
        <f t="shared" si="56"/>
        <v>34.823529411764866</v>
      </c>
      <c r="M45" s="191">
        <v>0</v>
      </c>
      <c r="N45" s="223">
        <f t="shared" si="61"/>
        <v>-3.7499999999999978</v>
      </c>
      <c r="O45" s="139"/>
      <c r="P45" s="139">
        <f t="shared" si="57"/>
        <v>-0.45945945945945704</v>
      </c>
      <c r="Q45" s="138">
        <f>INDEX('OBS data INSIDE'!$E$3:$Y$62,'OBS data INSIDE'!D45,$Q$2)</f>
        <v>1.27</v>
      </c>
      <c r="R45" s="195">
        <f>TREND('OBS data INSIDE'!$R45:$T45,'OBS data INSIDE'!$R$58:$T$58,R$2)-$Q45+$E45</f>
        <v>1.4405405405405405</v>
      </c>
      <c r="S45" s="195">
        <f>TREND('OBS data INSIDE'!$R45:$T45,'OBS data INSIDE'!$R$58:$T$58,S$2)-$Q45+$E45</f>
        <v>1.3945945945945948</v>
      </c>
      <c r="T45" s="195">
        <f>TREND('OBS data INSIDE'!$R45:$T45,'OBS data INSIDE'!$R$58:$T$58,T$2)-$Q45+$E45</f>
        <v>1.3486486486486486</v>
      </c>
      <c r="U45" s="191">
        <v>0</v>
      </c>
      <c r="W45" s="151">
        <f t="shared" si="51"/>
        <v>-0.15999999999999992</v>
      </c>
      <c r="X45" s="136">
        <f t="shared" si="52"/>
        <v>-0.15999999999999992</v>
      </c>
      <c r="Y45" s="136">
        <f t="shared" ref="Y45:Y50" si="62">IF(W45&gt;0.8,1,IF(W45&gt;0.5,2,IF(W45&gt;0.3,3,IF(W45&gt;0.1,4,IF(W45&gt;0,5,6)))))</f>
        <v>6</v>
      </c>
      <c r="Z45" s="136">
        <f t="shared" ref="Z45:Z50" si="63">IF(X45&gt;0.8,1,IF(X45&gt;0.5,2,IF(X45&gt;0.3,3,IF(X45&gt;0.1,4,IF(X45&gt;0,5,6)))))</f>
        <v>6</v>
      </c>
      <c r="AA45" s="136">
        <f t="shared" si="60"/>
        <v>1.1599999999999999</v>
      </c>
      <c r="AB45" s="173">
        <v>1</v>
      </c>
      <c r="AC45" s="139">
        <f>MAX(BO45:BP45)</f>
        <v>1.1599999999999999</v>
      </c>
      <c r="AD45" s="195">
        <f>MIN(BO45:BP45)</f>
        <v>1.1599999999999999</v>
      </c>
      <c r="AE45" s="195">
        <f t="shared" si="13"/>
        <v>-1</v>
      </c>
      <c r="AF45" s="195">
        <f t="shared" si="14"/>
        <v>34.823529411764866</v>
      </c>
      <c r="AG45" s="195"/>
      <c r="AH45" s="139"/>
      <c r="AI45" s="157"/>
      <c r="AJ45" s="99"/>
      <c r="AK45" s="164">
        <v>1.38</v>
      </c>
      <c r="AM45" s="157">
        <v>1.48</v>
      </c>
      <c r="AN45" s="158"/>
      <c r="AO45" s="169">
        <v>1.59</v>
      </c>
      <c r="AQ45" s="169">
        <v>1.67</v>
      </c>
      <c r="AS45" s="169">
        <v>1.71</v>
      </c>
      <c r="AU45" s="169">
        <v>1.72</v>
      </c>
      <c r="AW45" s="169">
        <v>1.72</v>
      </c>
      <c r="AY45" s="209">
        <v>1.73</v>
      </c>
      <c r="AZ45" s="99"/>
      <c r="BA45" s="157">
        <v>1.72</v>
      </c>
      <c r="BB45" s="158"/>
      <c r="BC45" s="169">
        <v>1.71</v>
      </c>
      <c r="BD45" s="158"/>
      <c r="BE45" s="169">
        <v>1.67</v>
      </c>
      <c r="BF45" s="140"/>
      <c r="BG45">
        <v>1.63</v>
      </c>
      <c r="BH45" s="140"/>
      <c r="BI45" s="169">
        <v>1.59</v>
      </c>
      <c r="BJ45" s="140"/>
      <c r="BK45" s="169">
        <v>1.47</v>
      </c>
      <c r="BM45" s="169">
        <v>1.27</v>
      </c>
      <c r="BO45" s="169">
        <v>1.1599999999999999</v>
      </c>
      <c r="BQ45" s="169">
        <v>1.01</v>
      </c>
    </row>
    <row r="46" spans="1:71">
      <c r="A46" s="136" t="s">
        <v>259</v>
      </c>
      <c r="B46" s="136" t="s">
        <v>258</v>
      </c>
      <c r="C46" s="136" t="s">
        <v>327</v>
      </c>
      <c r="D46" s="136" t="s">
        <v>260</v>
      </c>
      <c r="E46" s="218">
        <f t="shared" si="49"/>
        <v>0.2</v>
      </c>
      <c r="F46" s="189">
        <f>AB46</f>
        <v>1</v>
      </c>
      <c r="G46">
        <f t="shared" si="0"/>
        <v>2</v>
      </c>
      <c r="H46" s="138">
        <f t="shared" si="50"/>
        <v>-1</v>
      </c>
      <c r="I46" s="136">
        <f t="shared" si="53"/>
        <v>0</v>
      </c>
      <c r="J46" s="140">
        <f t="shared" si="54"/>
        <v>-1.2500000000000004</v>
      </c>
      <c r="K46" s="140">
        <f t="shared" si="55"/>
        <v>-1</v>
      </c>
      <c r="L46" s="140">
        <f t="shared" si="56"/>
        <v>0</v>
      </c>
      <c r="M46" s="191">
        <v>1</v>
      </c>
      <c r="N46" s="223">
        <f t="shared" si="61"/>
        <v>-1.2500000000000004</v>
      </c>
      <c r="O46" s="139"/>
      <c r="P46" s="139">
        <f t="shared" si="57"/>
        <v>-0.50675675675675713</v>
      </c>
      <c r="Q46" s="138">
        <f>INDEX('OBS data OUTSIDE'!$E$3:$W$60,'OBS data OUTSIDE'!D46,$Q$2)</f>
        <v>0.49</v>
      </c>
      <c r="R46" s="195">
        <f>TREND('OBS data OUTSIDE'!$R46:$T46,'OBS data OUTSIDE'!$R$58:$T$58,R$2)-$Q46+$E46</f>
        <v>0.51824324324324333</v>
      </c>
      <c r="S46" s="195">
        <f>TREND('OBS data OUTSIDE'!$R46:$T46,'OBS data OUTSIDE'!$R$58:$T$58,S$2)-$Q46+$E46</f>
        <v>0.46756756756756762</v>
      </c>
      <c r="T46" s="195">
        <f>TREND('OBS data OUTSIDE'!$R46:$T46,'OBS data OUTSIDE'!$R$58:$T$58,T$2)-$Q46+$E46</f>
        <v>0.41689189189189196</v>
      </c>
      <c r="U46" s="191">
        <v>1</v>
      </c>
      <c r="W46" s="151">
        <f t="shared" si="51"/>
        <v>0.8</v>
      </c>
      <c r="X46" s="136">
        <f t="shared" si="52"/>
        <v>1.1499999999999999</v>
      </c>
      <c r="Y46" s="136">
        <f t="shared" si="62"/>
        <v>2</v>
      </c>
      <c r="Z46" s="136">
        <f t="shared" si="63"/>
        <v>1</v>
      </c>
      <c r="AA46" s="136">
        <f t="shared" si="60"/>
        <v>0.2</v>
      </c>
      <c r="AB46" s="174">
        <v>1</v>
      </c>
      <c r="AC46" s="195">
        <f>MAX(BO46:BP46)</f>
        <v>0.2</v>
      </c>
      <c r="AD46" s="195">
        <f>MIN(BO46:BP46)</f>
        <v>-0.15</v>
      </c>
      <c r="AE46" s="195">
        <f t="shared" si="13"/>
        <v>-1</v>
      </c>
      <c r="AF46" s="195">
        <f t="shared" si="14"/>
        <v>0</v>
      </c>
      <c r="AG46" s="195"/>
      <c r="AH46" s="139"/>
      <c r="AI46" s="157"/>
      <c r="AJ46" s="99"/>
      <c r="AK46" s="166">
        <v>-0.13</v>
      </c>
      <c r="AL46" s="147">
        <v>0.2</v>
      </c>
      <c r="AM46" s="157">
        <v>-0.43</v>
      </c>
      <c r="AN46" s="158">
        <v>0.27</v>
      </c>
      <c r="AO46" s="169">
        <v>-0.56000000000000005</v>
      </c>
      <c r="AP46" s="169">
        <v>0.37</v>
      </c>
      <c r="AQ46" s="169">
        <v>-0.6</v>
      </c>
      <c r="AR46" s="169">
        <v>0.54</v>
      </c>
      <c r="AS46" s="169">
        <v>-0.49</v>
      </c>
      <c r="AT46" s="169">
        <v>0.66</v>
      </c>
      <c r="AU46" s="169">
        <v>0.1</v>
      </c>
      <c r="AV46" s="169">
        <v>0.75</v>
      </c>
      <c r="AW46" s="169">
        <v>0.08</v>
      </c>
      <c r="AX46" s="169">
        <v>0.79</v>
      </c>
      <c r="AY46" s="209">
        <v>0.4</v>
      </c>
      <c r="AZ46" s="169">
        <v>0.84</v>
      </c>
      <c r="BA46" s="157">
        <v>0.17</v>
      </c>
      <c r="BB46" s="158">
        <v>0.85</v>
      </c>
      <c r="BC46" s="169">
        <v>0.36</v>
      </c>
      <c r="BD46" s="158">
        <v>0.87</v>
      </c>
      <c r="BE46" s="169">
        <v>0.3</v>
      </c>
      <c r="BF46" s="218">
        <v>0.74</v>
      </c>
      <c r="BG46" s="169">
        <v>0.52</v>
      </c>
      <c r="BH46" s="218">
        <v>0.86</v>
      </c>
      <c r="BI46" s="169">
        <v>0.64</v>
      </c>
      <c r="BJ46" s="218">
        <v>0.84</v>
      </c>
      <c r="BK46" s="169">
        <v>0.3</v>
      </c>
      <c r="BL46" s="220">
        <v>0.74</v>
      </c>
      <c r="BM46" s="169">
        <v>-0.2</v>
      </c>
      <c r="BN46" s="220">
        <v>0.49</v>
      </c>
      <c r="BO46" s="169">
        <v>-0.15</v>
      </c>
      <c r="BP46" s="220">
        <v>0.2</v>
      </c>
      <c r="BQ46" s="169">
        <v>-0.2</v>
      </c>
      <c r="BR46" s="220">
        <v>0.1</v>
      </c>
    </row>
    <row r="47" spans="1:71">
      <c r="A47" s="191" t="s">
        <v>368</v>
      </c>
      <c r="B47" s="136" t="s">
        <v>265</v>
      </c>
      <c r="C47" s="136" t="s">
        <v>328</v>
      </c>
      <c r="D47" s="136" t="s">
        <v>264</v>
      </c>
      <c r="E47" s="140">
        <f t="shared" ref="E47" si="64">AA47</f>
        <v>0.38</v>
      </c>
      <c r="F47" s="189">
        <f t="shared" si="49"/>
        <v>2</v>
      </c>
      <c r="G47">
        <f t="shared" ref="G47" si="65">Y47</f>
        <v>1</v>
      </c>
      <c r="H47" s="138">
        <f t="shared" si="50"/>
        <v>-2</v>
      </c>
      <c r="I47" s="136">
        <f t="shared" si="53"/>
        <v>0</v>
      </c>
      <c r="J47" s="140">
        <f t="shared" si="54"/>
        <v>-4</v>
      </c>
      <c r="K47" s="140">
        <f t="shared" si="55"/>
        <v>-1</v>
      </c>
      <c r="L47" s="140">
        <f t="shared" si="56"/>
        <v>0</v>
      </c>
      <c r="M47" s="191">
        <v>0</v>
      </c>
      <c r="N47" s="223">
        <f t="shared" si="61"/>
        <v>-4</v>
      </c>
      <c r="O47" s="139"/>
      <c r="P47" s="139">
        <f t="shared" si="57"/>
        <v>-0.65540540540540482</v>
      </c>
      <c r="Q47" s="138">
        <f>INDEX('OBS data INSIDE'!$E$3:$Y$62,'OBS data INSIDE'!D47,$Q$2)</f>
        <v>0.54</v>
      </c>
      <c r="R47" s="195">
        <f>TREND('OBS data INSIDE'!$R47:$T47,'OBS data INSIDE'!$R$58:$T$58,R$2)-$Q47+$E47</f>
        <v>0.76959459459459467</v>
      </c>
      <c r="S47" s="195">
        <f>TREND('OBS data INSIDE'!$R47:$T47,'OBS data INSIDE'!$R$58:$T$58,S$2)-$Q47+$E47</f>
        <v>0.70405405405405419</v>
      </c>
      <c r="T47" s="195">
        <f>TREND('OBS data INSIDE'!$R47:$T47,'OBS data INSIDE'!$R$58:$T$58,T$2)-$Q47+$E47</f>
        <v>0.63851351351351371</v>
      </c>
      <c r="U47" s="191">
        <v>0</v>
      </c>
      <c r="W47" s="151">
        <f t="shared" si="51"/>
        <v>1.62</v>
      </c>
      <c r="X47" s="136">
        <f t="shared" si="52"/>
        <v>1.62</v>
      </c>
      <c r="Y47" s="136">
        <f t="shared" ref="Y47" si="66">IF(W47&gt;0.8,1,IF(W47&gt;0.5,2,IF(W47&gt;0.3,3,IF(W47&gt;0.1,4,IF(W47&gt;0,5,6)))))</f>
        <v>1</v>
      </c>
      <c r="Z47" s="136">
        <f t="shared" ref="Z47" si="67">IF(X47&gt;0.8,1,IF(X47&gt;0.5,2,IF(X47&gt;0.3,3,IF(X47&gt;0.1,4,IF(X47&gt;0,5,6)))))</f>
        <v>1</v>
      </c>
      <c r="AA47" s="136">
        <f t="shared" si="60"/>
        <v>0.38</v>
      </c>
      <c r="AB47" s="193">
        <v>2</v>
      </c>
      <c r="AC47" s="139">
        <f>MAX(BO47:BP47)</f>
        <v>0.38</v>
      </c>
      <c r="AD47" s="195">
        <f>MIN(BO47:BP47)</f>
        <v>0.38</v>
      </c>
      <c r="AE47" s="195">
        <f t="shared" si="13"/>
        <v>-1</v>
      </c>
      <c r="AF47" s="195">
        <f t="shared" si="14"/>
        <v>0</v>
      </c>
      <c r="AG47" s="195"/>
      <c r="AJ47" s="99"/>
      <c r="AK47" s="166"/>
      <c r="AL47" s="147"/>
      <c r="AM47" s="157"/>
      <c r="AN47" s="158"/>
      <c r="AS47" s="169">
        <v>1.18</v>
      </c>
      <c r="AU47" s="169">
        <v>1.19</v>
      </c>
      <c r="AW47" s="169">
        <v>1.2</v>
      </c>
      <c r="AY47" s="209">
        <v>1.21</v>
      </c>
      <c r="AZ47" s="99"/>
      <c r="BA47" s="157">
        <v>1.2</v>
      </c>
      <c r="BB47" s="158"/>
      <c r="BC47" s="169">
        <v>1.21</v>
      </c>
      <c r="BD47" s="158"/>
      <c r="BE47" s="169">
        <v>1.1499999999999999</v>
      </c>
      <c r="BF47" s="140"/>
      <c r="BG47" s="169">
        <v>1.1499999999999999</v>
      </c>
      <c r="BH47" s="140"/>
      <c r="BI47" s="169">
        <v>1</v>
      </c>
      <c r="BJ47" s="140"/>
      <c r="BK47" s="169">
        <v>0.79</v>
      </c>
      <c r="BM47" s="169">
        <v>0.54</v>
      </c>
      <c r="BO47" s="169">
        <v>0.38</v>
      </c>
      <c r="BQ47" s="169">
        <v>0.22</v>
      </c>
    </row>
    <row r="48" spans="1:71">
      <c r="A48" s="136" t="s">
        <v>258</v>
      </c>
      <c r="B48" s="136" t="s">
        <v>189</v>
      </c>
      <c r="C48" s="136" t="s">
        <v>329</v>
      </c>
      <c r="D48" s="136" t="s">
        <v>266</v>
      </c>
      <c r="E48" s="140">
        <f t="shared" si="49"/>
        <v>0.37</v>
      </c>
      <c r="F48" s="189">
        <f t="shared" si="49"/>
        <v>2</v>
      </c>
      <c r="G48">
        <f t="shared" si="0"/>
        <v>1</v>
      </c>
      <c r="H48" s="138">
        <f t="shared" si="50"/>
        <v>-2</v>
      </c>
      <c r="I48" s="136">
        <f t="shared" si="53"/>
        <v>0</v>
      </c>
      <c r="J48" s="140">
        <f t="shared" si="54"/>
        <v>-3</v>
      </c>
      <c r="K48" s="140">
        <f t="shared" si="55"/>
        <v>-1</v>
      </c>
      <c r="L48" s="140">
        <f t="shared" si="56"/>
        <v>0</v>
      </c>
      <c r="M48" s="191">
        <v>0</v>
      </c>
      <c r="N48" s="223">
        <f t="shared" si="61"/>
        <v>-3</v>
      </c>
      <c r="O48" s="139"/>
      <c r="P48" s="139">
        <f t="shared" si="57"/>
        <v>-0.46351351351351378</v>
      </c>
      <c r="Q48" s="138">
        <f>INDEX('OBS data INSIDE'!$E$3:$Y$62,'OBS data INSIDE'!D48,$Q$2)</f>
        <v>0.55000000000000004</v>
      </c>
      <c r="R48" s="195">
        <f>TREND('OBS data INSIDE'!$R48:$T48,'OBS data INSIDE'!$R$58:$T$58,R$2)-$Q48+$E48</f>
        <v>0.66148648648648634</v>
      </c>
      <c r="S48" s="195">
        <f>TREND('OBS data INSIDE'!$R48:$T48,'OBS data INSIDE'!$R$58:$T$58,S$2)-$Q48+$E48</f>
        <v>0.61513513513513496</v>
      </c>
      <c r="T48" s="195">
        <f>TREND('OBS data INSIDE'!$R48:$T48,'OBS data INSIDE'!$R$58:$T$58,T$2)-$Q48+$E48</f>
        <v>0.56878378378378358</v>
      </c>
      <c r="U48" s="191">
        <v>0</v>
      </c>
      <c r="W48" s="151">
        <f t="shared" si="51"/>
        <v>1.63</v>
      </c>
      <c r="X48" s="136">
        <f t="shared" si="52"/>
        <v>1.63</v>
      </c>
      <c r="Y48" s="136">
        <f t="shared" si="62"/>
        <v>1</v>
      </c>
      <c r="Z48" s="136">
        <f t="shared" si="63"/>
        <v>1</v>
      </c>
      <c r="AA48" s="136">
        <f t="shared" si="60"/>
        <v>0.37</v>
      </c>
      <c r="AB48" s="173">
        <v>2</v>
      </c>
      <c r="AC48" s="139">
        <f>MAX(BO48:BP48)</f>
        <v>0.37</v>
      </c>
      <c r="AD48" s="195">
        <f>MIN(BO48:BP48)</f>
        <v>0.37</v>
      </c>
      <c r="AE48" s="195">
        <f t="shared" si="13"/>
        <v>-1</v>
      </c>
      <c r="AF48" s="195">
        <f t="shared" si="14"/>
        <v>0</v>
      </c>
      <c r="AG48" s="195"/>
      <c r="AH48" s="139"/>
      <c r="AI48" s="157"/>
      <c r="AJ48" s="99"/>
      <c r="AK48" s="158">
        <v>0.4</v>
      </c>
      <c r="AM48" s="157">
        <v>0.42</v>
      </c>
      <c r="AN48" s="158"/>
      <c r="AO48" s="169">
        <v>0.55000000000000004</v>
      </c>
      <c r="AQ48" s="169">
        <v>0.73</v>
      </c>
      <c r="AS48" s="169">
        <v>0.82</v>
      </c>
      <c r="AU48" s="169">
        <v>0.88</v>
      </c>
      <c r="AW48" s="169">
        <v>0.94</v>
      </c>
      <c r="AY48" s="209">
        <v>0.96</v>
      </c>
      <c r="AZ48" s="99"/>
      <c r="BA48" s="157">
        <v>0.97</v>
      </c>
      <c r="BB48" s="158"/>
      <c r="BC48" s="169">
        <v>0.98</v>
      </c>
      <c r="BD48" s="158"/>
      <c r="BE48" s="169">
        <v>0.98</v>
      </c>
      <c r="BF48" s="140"/>
      <c r="BG48" s="169">
        <v>0.94</v>
      </c>
      <c r="BH48" s="140"/>
      <c r="BI48" s="169">
        <v>0.87</v>
      </c>
      <c r="BJ48" s="140"/>
      <c r="BK48" s="169">
        <v>0.78</v>
      </c>
      <c r="BM48" s="169">
        <v>0.55000000000000004</v>
      </c>
      <c r="BO48" s="169">
        <v>0.37</v>
      </c>
      <c r="BQ48" s="169">
        <v>0.25</v>
      </c>
    </row>
    <row r="49" spans="1:71">
      <c r="A49" s="136" t="s">
        <v>278</v>
      </c>
      <c r="B49" s="136" t="s">
        <v>259</v>
      </c>
      <c r="C49" s="136" t="s">
        <v>330</v>
      </c>
      <c r="D49" s="136" t="s">
        <v>279</v>
      </c>
      <c r="E49" s="140">
        <f t="shared" si="49"/>
        <v>0.95</v>
      </c>
      <c r="F49" s="189">
        <f t="shared" si="49"/>
        <v>1</v>
      </c>
      <c r="G49">
        <f>Z49</f>
        <v>5</v>
      </c>
      <c r="H49" s="138">
        <f t="shared" si="50"/>
        <v>-1</v>
      </c>
      <c r="I49" s="136">
        <f t="shared" si="53"/>
        <v>0</v>
      </c>
      <c r="J49" s="140">
        <f t="shared" si="54"/>
        <v>-3.7499999999999978</v>
      </c>
      <c r="K49" s="140">
        <f t="shared" si="55"/>
        <v>-1</v>
      </c>
      <c r="L49" s="140">
        <f t="shared" si="56"/>
        <v>0</v>
      </c>
      <c r="M49" s="191">
        <v>0</v>
      </c>
      <c r="N49" s="223">
        <f t="shared" si="61"/>
        <v>-3.7499999999999978</v>
      </c>
      <c r="O49" s="139"/>
      <c r="P49" s="139">
        <f t="shared" si="57"/>
        <v>-0.44054054054053937</v>
      </c>
      <c r="Q49" s="138">
        <f>INDEX('OBS data INSIDE'!$E$3:$Y$62,'OBS data INSIDE'!D49,$Q$2)</f>
        <v>1.08</v>
      </c>
      <c r="R49" s="195">
        <f>TREND('OBS data INSIDE'!$R49:$T49,'OBS data INSIDE'!$R$58:$T$58,R$2)-$Q49+$E49</f>
        <v>1.2094594594594592</v>
      </c>
      <c r="S49" s="195">
        <f>TREND('OBS data INSIDE'!$R49:$T49,'OBS data INSIDE'!$R$58:$T$58,S$2)-$Q49+$E49</f>
        <v>1.1654054054054053</v>
      </c>
      <c r="T49" s="195">
        <f>TREND('OBS data INSIDE'!$R49:$T49,'OBS data INSIDE'!$R$58:$T$58,T$2)-$Q49+$E49</f>
        <v>1.1213513513513511</v>
      </c>
      <c r="U49" s="191">
        <v>0</v>
      </c>
      <c r="V49" s="150" t="s">
        <v>363</v>
      </c>
      <c r="W49" s="151">
        <f t="shared" si="51"/>
        <v>5.0000000000000044E-2</v>
      </c>
      <c r="X49" s="136">
        <f t="shared" si="52"/>
        <v>5.0000000000000044E-2</v>
      </c>
      <c r="Y49" s="136">
        <f t="shared" si="62"/>
        <v>5</v>
      </c>
      <c r="Z49" s="136">
        <f t="shared" si="63"/>
        <v>5</v>
      </c>
      <c r="AA49" s="136">
        <f t="shared" si="60"/>
        <v>0.95</v>
      </c>
      <c r="AB49" s="173">
        <v>1</v>
      </c>
      <c r="AC49" s="139">
        <f>MAX(BO49:BP49)</f>
        <v>0.95</v>
      </c>
      <c r="AD49" s="195">
        <f>MIN(BO49:BP49)</f>
        <v>0.95</v>
      </c>
      <c r="AE49" s="195">
        <f t="shared" si="13"/>
        <v>-1</v>
      </c>
      <c r="AF49" s="195">
        <f t="shared" si="14"/>
        <v>0</v>
      </c>
      <c r="AG49" s="195"/>
      <c r="AH49" s="139"/>
      <c r="AI49" s="157"/>
      <c r="AJ49" s="99"/>
      <c r="AK49" s="158">
        <v>1.35</v>
      </c>
      <c r="AM49" s="157">
        <v>1.4</v>
      </c>
      <c r="AN49" s="158">
        <v>2.31</v>
      </c>
      <c r="AO49" s="169">
        <v>1.51</v>
      </c>
      <c r="AP49" s="169">
        <v>2.29</v>
      </c>
      <c r="AQ49" s="169">
        <v>1.6</v>
      </c>
      <c r="AR49" s="169">
        <v>2.16</v>
      </c>
      <c r="AS49" s="169">
        <v>1.63</v>
      </c>
      <c r="AT49" s="169">
        <v>2.2000000000000002</v>
      </c>
      <c r="AU49" s="169">
        <v>1.65</v>
      </c>
      <c r="AV49" s="169">
        <v>2.19</v>
      </c>
      <c r="AW49" s="169">
        <v>1.63</v>
      </c>
      <c r="AX49" s="169">
        <v>2.25</v>
      </c>
      <c r="AY49" s="209">
        <v>1.61</v>
      </c>
      <c r="AZ49" s="99"/>
      <c r="BA49" s="157">
        <v>1.59</v>
      </c>
      <c r="BB49" s="158"/>
      <c r="BC49" s="169">
        <v>1.56</v>
      </c>
      <c r="BD49" s="158"/>
      <c r="BE49">
        <v>1.52</v>
      </c>
      <c r="BF49" s="140"/>
      <c r="BG49" s="169">
        <v>1.46</v>
      </c>
      <c r="BH49" s="140"/>
      <c r="BI49" s="169">
        <v>1.39</v>
      </c>
      <c r="BJ49" s="140"/>
      <c r="BK49">
        <v>1.24</v>
      </c>
      <c r="BM49" s="169">
        <v>1.08</v>
      </c>
      <c r="BO49" s="169">
        <v>0.95</v>
      </c>
      <c r="BQ49" s="169">
        <v>0.8</v>
      </c>
    </row>
    <row r="50" spans="1:71">
      <c r="A50" s="136" t="s">
        <v>293</v>
      </c>
      <c r="B50" s="191" t="s">
        <v>401</v>
      </c>
      <c r="C50" s="191" t="s">
        <v>408</v>
      </c>
      <c r="D50" s="136" t="s">
        <v>294</v>
      </c>
      <c r="E50" s="140">
        <f t="shared" si="49"/>
        <v>1.63</v>
      </c>
      <c r="F50" s="189">
        <f t="shared" si="49"/>
        <v>1</v>
      </c>
      <c r="G50">
        <v>6</v>
      </c>
      <c r="H50" s="138">
        <f t="shared" si="50"/>
        <v>270.04651162790714</v>
      </c>
      <c r="I50" s="136">
        <f t="shared" si="53"/>
        <v>-1</v>
      </c>
      <c r="J50" s="140">
        <f t="shared" si="54"/>
        <v>-21.249999999999996</v>
      </c>
      <c r="K50" s="140">
        <f t="shared" si="55"/>
        <v>43.333333333333577</v>
      </c>
      <c r="L50" s="140">
        <f t="shared" si="56"/>
        <v>271.04651162790714</v>
      </c>
      <c r="M50" s="191">
        <v>0</v>
      </c>
      <c r="N50" s="223">
        <f t="shared" si="61"/>
        <v>-21.249999999999996</v>
      </c>
      <c r="O50" s="139"/>
      <c r="P50" s="139">
        <f t="shared" si="57"/>
        <v>-0.23243243243243225</v>
      </c>
      <c r="Q50" s="138">
        <f>INDEX('OBS data INSIDE'!$E$3:$Y$62,'OBS data INSIDE'!D50,$Q$2)</f>
        <v>2.0499999999999998</v>
      </c>
      <c r="R50" s="195">
        <f>TREND('OBS data INSIDE'!$R50:$T50,'OBS data INSIDE'!$R$58:$T$58,R$2)-$Q50+$E50</f>
        <v>1.7475675675675673</v>
      </c>
      <c r="S50" s="195">
        <f>TREND('OBS data INSIDE'!$R50:$T50,'OBS data INSIDE'!$R$58:$T$58,S$2)-$Q50+$E50</f>
        <v>1.724324324324324</v>
      </c>
      <c r="T50" s="195">
        <f>TREND('OBS data INSIDE'!$R50:$T50,'OBS data INSIDE'!$R$58:$T$58,T$2)-$Q50+$E50</f>
        <v>1.7010810810810808</v>
      </c>
      <c r="U50" s="191">
        <v>0</v>
      </c>
      <c r="W50" s="151">
        <f t="shared" si="51"/>
        <v>-1.2799999999999998</v>
      </c>
      <c r="X50" s="136">
        <f t="shared" si="52"/>
        <v>-0.62999999999999989</v>
      </c>
      <c r="Y50" s="136">
        <f t="shared" si="62"/>
        <v>6</v>
      </c>
      <c r="Z50" s="136">
        <f t="shared" si="63"/>
        <v>6</v>
      </c>
      <c r="AA50" s="226">
        <f>AD50</f>
        <v>1.63</v>
      </c>
      <c r="AB50" s="173">
        <v>1</v>
      </c>
      <c r="AC50" s="139">
        <f>MAX(BO50:BP50)</f>
        <v>2.2799999999999998</v>
      </c>
      <c r="AD50" s="195">
        <f>MIN(BO50:BP50)</f>
        <v>1.63</v>
      </c>
      <c r="AE50" s="195">
        <f t="shared" si="13"/>
        <v>43.333333333333577</v>
      </c>
      <c r="AF50" s="195">
        <f t="shared" si="14"/>
        <v>271.04651162790714</v>
      </c>
      <c r="AG50" s="195"/>
      <c r="AH50" s="139"/>
      <c r="AI50" s="157"/>
      <c r="AJ50" s="99"/>
      <c r="AK50" s="158"/>
      <c r="AM50" s="157">
        <v>1</v>
      </c>
      <c r="AN50" s="158"/>
      <c r="AO50" s="171">
        <v>1</v>
      </c>
      <c r="AP50" s="238">
        <f>AR50</f>
        <v>2.6799999999999997</v>
      </c>
      <c r="AQ50" s="169">
        <v>1</v>
      </c>
      <c r="AR50" s="238">
        <f>AT50</f>
        <v>2.6799999999999997</v>
      </c>
      <c r="AS50" s="169">
        <v>1</v>
      </c>
      <c r="AT50" s="238">
        <f>AV50</f>
        <v>2.6799999999999997</v>
      </c>
      <c r="AU50" s="169">
        <v>2.2999999999999998</v>
      </c>
      <c r="AV50" s="238">
        <f>AX50</f>
        <v>2.6799999999999997</v>
      </c>
      <c r="AW50" s="169">
        <v>2.2999999999999998</v>
      </c>
      <c r="AX50" s="238">
        <f>AZ50</f>
        <v>2.6799999999999997</v>
      </c>
      <c r="AY50" s="212">
        <v>2.27</v>
      </c>
      <c r="AZ50" s="238">
        <f>BB50</f>
        <v>2.6799999999999997</v>
      </c>
      <c r="BA50" s="170">
        <v>2.2999999999999998</v>
      </c>
      <c r="BB50" s="238">
        <f>BD50</f>
        <v>2.6799999999999997</v>
      </c>
      <c r="BC50" s="170">
        <f>BE50+0.04</f>
        <v>2.34</v>
      </c>
      <c r="BD50" s="238">
        <f>BF50</f>
        <v>2.6799999999999997</v>
      </c>
      <c r="BE50" s="170">
        <f>BG50+0.04</f>
        <v>2.2999999999999998</v>
      </c>
      <c r="BF50" s="170">
        <f>BH50+0.05*3</f>
        <v>2.6799999999999997</v>
      </c>
      <c r="BG50" s="170">
        <f>BI50+0.04</f>
        <v>2.2599999999999998</v>
      </c>
      <c r="BH50" s="170">
        <f>BJ50+0.05*3</f>
        <v>2.5299999999999998</v>
      </c>
      <c r="BI50" s="170">
        <f>BK50+0.05*3</f>
        <v>2.2199999999999998</v>
      </c>
      <c r="BJ50" s="170">
        <f>BL50+0.05*3</f>
        <v>2.38</v>
      </c>
      <c r="BK50" s="228">
        <v>2.0699999999999998</v>
      </c>
      <c r="BL50">
        <v>2.23</v>
      </c>
      <c r="BM50">
        <v>2.0499999999999998</v>
      </c>
      <c r="BN50">
        <v>2.23</v>
      </c>
      <c r="BO50" s="147">
        <v>1.63</v>
      </c>
      <c r="BP50">
        <v>2.2799999999999998</v>
      </c>
      <c r="BQ50" s="169">
        <v>0.78</v>
      </c>
      <c r="BR50">
        <v>2.2799999999999998</v>
      </c>
      <c r="BS50" s="147" t="s">
        <v>427</v>
      </c>
    </row>
    <row r="51" spans="1:71">
      <c r="A51" s="136" t="s">
        <v>295</v>
      </c>
      <c r="B51" s="136" t="s">
        <v>298</v>
      </c>
      <c r="C51" s="136" t="s">
        <v>296</v>
      </c>
      <c r="D51" s="136" t="s">
        <v>296</v>
      </c>
      <c r="E51" s="140">
        <f t="shared" si="49"/>
        <v>0.25</v>
      </c>
      <c r="F51" s="189">
        <f t="shared" si="49"/>
        <v>1</v>
      </c>
      <c r="G51">
        <f>Z51</f>
        <v>2</v>
      </c>
      <c r="H51" s="138">
        <f t="shared" si="50"/>
        <v>-1</v>
      </c>
      <c r="I51" s="136">
        <f t="shared" si="53"/>
        <v>1</v>
      </c>
      <c r="J51" s="140">
        <f t="shared" si="54"/>
        <v>-0.75</v>
      </c>
      <c r="K51" s="140">
        <f t="shared" si="55"/>
        <v>-1</v>
      </c>
      <c r="L51" s="140">
        <f t="shared" si="56"/>
        <v>0</v>
      </c>
      <c r="M51" s="191">
        <v>0</v>
      </c>
      <c r="N51" s="223">
        <f t="shared" si="61"/>
        <v>-0.75</v>
      </c>
      <c r="O51" s="139"/>
      <c r="P51" s="139">
        <f t="shared" si="57"/>
        <v>0.20810810810810823</v>
      </c>
      <c r="Q51" s="138">
        <f>INDEX('OBS data INSIDE'!$E$3:$Y$62,'OBS data INSIDE'!D51,$Q$2)</f>
        <v>0.28000000000000003</v>
      </c>
      <c r="R51" s="195">
        <f>TREND('OBS data INSIDE'!$R51:$T51,'OBS data INSIDE'!$R$58:$T$58,R$2)-$Q51+$E51</f>
        <v>7.8108108108108087E-2</v>
      </c>
      <c r="S51" s="195">
        <f>TREND('OBS data INSIDE'!$R51:$T51,'OBS data INSIDE'!$R$58:$T$58,S$2)-$Q51+$E51</f>
        <v>9.8918918918918908E-2</v>
      </c>
      <c r="T51" s="195">
        <f>TREND('OBS data INSIDE'!$R51:$T51,'OBS data INSIDE'!$R$58:$T$58,T$2)-$Q51+$E51</f>
        <v>0.11972972972972973</v>
      </c>
      <c r="U51" s="191">
        <v>0</v>
      </c>
      <c r="V51" s="150" t="s">
        <v>338</v>
      </c>
      <c r="W51" s="151">
        <f t="shared" si="51"/>
        <v>0.75</v>
      </c>
      <c r="X51" s="136">
        <f t="shared" si="52"/>
        <v>0.75</v>
      </c>
      <c r="Y51" s="136">
        <f t="shared" ref="Y51" si="68">IF(W51&gt;0.8,1,IF(W51&gt;0.5,2,IF(W51&gt;0.3,3,IF(W51&gt;0.1,4,IF(W51&gt;0,5,6)))))</f>
        <v>2</v>
      </c>
      <c r="Z51" s="136">
        <f t="shared" ref="Z51" si="69">IF(X51&gt;0.8,1,IF(X51&gt;0.5,2,IF(X51&gt;0.3,3,IF(X51&gt;0.1,4,IF(X51&gt;0,5,6)))))</f>
        <v>2</v>
      </c>
      <c r="AA51" s="136">
        <f>AD51</f>
        <v>0.25</v>
      </c>
      <c r="AB51" s="175">
        <v>1</v>
      </c>
      <c r="AC51" s="139">
        <f>MAX(BO51:BP51)</f>
        <v>0.25</v>
      </c>
      <c r="AD51" s="195">
        <f>MIN(BO51:BP51)</f>
        <v>0.25</v>
      </c>
      <c r="AE51" s="195">
        <f t="shared" si="13"/>
        <v>-1</v>
      </c>
      <c r="AF51" s="195">
        <f t="shared" si="14"/>
        <v>0</v>
      </c>
      <c r="AG51" s="195"/>
      <c r="AH51" s="139"/>
      <c r="AI51" s="157"/>
      <c r="AJ51" s="99"/>
      <c r="AK51" s="158"/>
      <c r="AM51" s="157">
        <v>0.1</v>
      </c>
      <c r="AN51" s="158"/>
      <c r="AO51" s="171">
        <v>-0.18</v>
      </c>
      <c r="AP51" s="171"/>
      <c r="AQ51" s="169">
        <v>-0.2</v>
      </c>
      <c r="AR51" s="169">
        <v>1.3</v>
      </c>
      <c r="AS51" s="169">
        <v>0.2</v>
      </c>
      <c r="AT51" s="169">
        <v>1.53</v>
      </c>
      <c r="AU51" s="169">
        <v>0.24</v>
      </c>
      <c r="AV51" s="169">
        <v>1.57</v>
      </c>
      <c r="AW51" s="169">
        <v>0.28000000000000003</v>
      </c>
      <c r="AY51" s="209">
        <v>0.35</v>
      </c>
      <c r="AZ51" s="99"/>
      <c r="BA51" s="157">
        <v>0.4</v>
      </c>
      <c r="BB51" s="158"/>
      <c r="BC51" s="169">
        <v>0.57999999999999996</v>
      </c>
      <c r="BD51" s="158"/>
      <c r="BE51">
        <v>0.18</v>
      </c>
      <c r="BF51" s="140"/>
      <c r="BG51">
        <v>0.22</v>
      </c>
      <c r="BH51" s="140"/>
      <c r="BI51">
        <v>0.15</v>
      </c>
      <c r="BJ51" s="140"/>
      <c r="BK51">
        <v>0.04</v>
      </c>
      <c r="BM51" s="169">
        <v>0.28000000000000003</v>
      </c>
      <c r="BO51" s="169">
        <v>0.25</v>
      </c>
      <c r="BQ51" s="169">
        <v>0.22</v>
      </c>
    </row>
    <row r="52" spans="1:71">
      <c r="A52" s="191" t="s">
        <v>297</v>
      </c>
      <c r="B52" s="136" t="s">
        <v>263</v>
      </c>
      <c r="C52" s="191" t="s">
        <v>356</v>
      </c>
      <c r="D52" s="191" t="s">
        <v>359</v>
      </c>
      <c r="E52" s="140">
        <f t="shared" ref="E52:F54" si="70">AA52</f>
        <v>0.34</v>
      </c>
      <c r="F52" s="189">
        <f t="shared" si="49"/>
        <v>1</v>
      </c>
      <c r="G52">
        <f t="shared" ref="G52:G53" si="71">Z52</f>
        <v>2</v>
      </c>
      <c r="H52" s="138">
        <f t="shared" si="50"/>
        <v>-1</v>
      </c>
      <c r="I52" s="136">
        <f t="shared" si="53"/>
        <v>1</v>
      </c>
      <c r="J52" s="140">
        <f t="shared" si="54"/>
        <v>-1.0000000000000009</v>
      </c>
      <c r="K52" s="140">
        <f t="shared" si="55"/>
        <v>-1</v>
      </c>
      <c r="L52" s="140">
        <f t="shared" si="56"/>
        <v>0</v>
      </c>
      <c r="M52" s="191">
        <v>0</v>
      </c>
      <c r="N52" s="223">
        <f t="shared" si="61"/>
        <v>-1.0000000000000009</v>
      </c>
      <c r="O52" s="139"/>
      <c r="P52" s="139">
        <f t="shared" si="57"/>
        <v>-7.1621621621621445E-2</v>
      </c>
      <c r="Q52" s="138">
        <f>INDEX('OBS data INSIDE'!$E$3:$Y$62,'OBS data INSIDE'!D52,$Q$2)</f>
        <v>0.33</v>
      </c>
      <c r="R52" s="195">
        <f>TREND('OBS data INSIDE'!$R52:$T52,'OBS data INSIDE'!$R$58:$T$58,R$2)-$Q52+$E52</f>
        <v>0.3833783783783784</v>
      </c>
      <c r="S52" s="195">
        <f>TREND('OBS data INSIDE'!$R52:$T52,'OBS data INSIDE'!$R$58:$T$58,S$2)-$Q52+$E52</f>
        <v>0.37621621621621626</v>
      </c>
      <c r="T52" s="195">
        <f>TREND('OBS data INSIDE'!$R52:$T52,'OBS data INSIDE'!$R$58:$T$58,T$2)-$Q52+$E52</f>
        <v>0.36905405405405406</v>
      </c>
      <c r="U52" s="191">
        <v>0</v>
      </c>
      <c r="V52" s="150"/>
      <c r="W52" s="151">
        <f t="shared" si="51"/>
        <v>0.65999999999999992</v>
      </c>
      <c r="X52" s="136">
        <f t="shared" si="52"/>
        <v>0.65999999999999992</v>
      </c>
      <c r="Y52" s="136">
        <f t="shared" ref="Y52:Y53" si="72">IF(W52&gt;0.8,1,IF(W52&gt;0.5,2,IF(W52&gt;0.3,3,IF(W52&gt;0.1,4,IF(W52&gt;0,5,6)))))</f>
        <v>2</v>
      </c>
      <c r="Z52" s="136">
        <f t="shared" ref="Z52:Z53" si="73">IF(X52&gt;0.8,1,IF(X52&gt;0.5,2,IF(X52&gt;0.3,3,IF(X52&gt;0.1,4,IF(X52&gt;0,5,6)))))</f>
        <v>2</v>
      </c>
      <c r="AA52" s="136">
        <f>AD52</f>
        <v>0.34</v>
      </c>
      <c r="AB52" s="175">
        <v>1</v>
      </c>
      <c r="AC52" s="139">
        <f>MAX(BO52:BP52)</f>
        <v>0.34</v>
      </c>
      <c r="AD52" s="195">
        <f>MIN(BO52:BP52)</f>
        <v>0.34</v>
      </c>
      <c r="AE52" s="195">
        <f t="shared" si="13"/>
        <v>-1</v>
      </c>
      <c r="AF52" s="195">
        <f t="shared" si="14"/>
        <v>0</v>
      </c>
      <c r="AG52" s="195"/>
      <c r="AH52" s="139"/>
      <c r="AI52" s="157"/>
      <c r="AJ52" s="99"/>
      <c r="AK52" s="158"/>
      <c r="AM52" s="157"/>
      <c r="AN52" s="158"/>
      <c r="AO52" s="171"/>
      <c r="AP52" s="171"/>
      <c r="AQ52" s="169"/>
      <c r="AR52" s="169"/>
      <c r="AS52" s="169"/>
      <c r="AT52" s="169"/>
      <c r="AU52" s="169">
        <v>0.41</v>
      </c>
      <c r="AV52" s="169"/>
      <c r="AW52" s="169">
        <v>0.43</v>
      </c>
      <c r="AX52" s="169"/>
      <c r="AY52" s="209">
        <v>0.43</v>
      </c>
      <c r="AZ52" s="99"/>
      <c r="BA52" s="157">
        <v>0.41</v>
      </c>
      <c r="BB52" s="158"/>
      <c r="BC52" s="169">
        <v>0.4</v>
      </c>
      <c r="BD52" s="158"/>
      <c r="BE52">
        <v>0.39</v>
      </c>
      <c r="BF52" s="140"/>
      <c r="BG52">
        <v>0.39</v>
      </c>
      <c r="BH52" s="140"/>
      <c r="BI52">
        <v>0.38</v>
      </c>
      <c r="BJ52" s="140"/>
      <c r="BK52">
        <v>0.36</v>
      </c>
      <c r="BM52" s="169">
        <v>0.33</v>
      </c>
      <c r="BO52" s="169">
        <v>0.34</v>
      </c>
      <c r="BQ52" s="169">
        <v>0.3</v>
      </c>
    </row>
    <row r="53" spans="1:71">
      <c r="A53" s="191" t="s">
        <v>298</v>
      </c>
      <c r="B53" s="136" t="s">
        <v>192</v>
      </c>
      <c r="C53" s="191" t="s">
        <v>357</v>
      </c>
      <c r="D53" s="191" t="s">
        <v>358</v>
      </c>
      <c r="E53" s="140">
        <f t="shared" si="70"/>
        <v>0.48</v>
      </c>
      <c r="F53" s="189">
        <f t="shared" si="70"/>
        <v>1</v>
      </c>
      <c r="G53">
        <f t="shared" si="71"/>
        <v>2</v>
      </c>
      <c r="H53" s="138">
        <f t="shared" si="50"/>
        <v>-1</v>
      </c>
      <c r="I53" s="136">
        <f t="shared" si="53"/>
        <v>1</v>
      </c>
      <c r="J53" s="140">
        <f t="shared" si="54"/>
        <v>-0.49999999999999906</v>
      </c>
      <c r="K53" s="140">
        <f t="shared" si="55"/>
        <v>-1</v>
      </c>
      <c r="L53" s="140">
        <f t="shared" si="56"/>
        <v>0</v>
      </c>
      <c r="M53" s="191">
        <v>0</v>
      </c>
      <c r="N53" s="223">
        <f t="shared" si="61"/>
        <v>-0.49999999999999906</v>
      </c>
      <c r="O53" s="139"/>
      <c r="P53" s="139">
        <f t="shared" si="57"/>
        <v>-4.4594594594594694E-2</v>
      </c>
      <c r="Q53" s="138">
        <f>INDEX('OBS data INSIDE'!$E$3:$Y$62,'OBS data INSIDE'!D53,$Q$2)</f>
        <v>0.5</v>
      </c>
      <c r="R53" s="195">
        <f>TREND('OBS data INSIDE'!$R53:$T53,'OBS data INSIDE'!$R$58:$T$58,R$2)-$Q53+$E53</f>
        <v>0.51040540540540547</v>
      </c>
      <c r="S53" s="195">
        <f>TREND('OBS data INSIDE'!$R53:$T53,'OBS data INSIDE'!$R$58:$T$58,S$2)-$Q53+$E53</f>
        <v>0.505945945945946</v>
      </c>
      <c r="T53" s="195">
        <f>TREND('OBS data INSIDE'!$R53:$T53,'OBS data INSIDE'!$R$58:$T$58,T$2)-$Q53+$E53</f>
        <v>0.50148648648648653</v>
      </c>
      <c r="U53" s="191">
        <v>0</v>
      </c>
      <c r="V53" s="150"/>
      <c r="W53" s="151">
        <f t="shared" si="51"/>
        <v>0.52</v>
      </c>
      <c r="X53" s="136">
        <f t="shared" si="52"/>
        <v>0.52</v>
      </c>
      <c r="Y53" s="136">
        <f t="shared" si="72"/>
        <v>2</v>
      </c>
      <c r="Z53" s="136">
        <f t="shared" si="73"/>
        <v>2</v>
      </c>
      <c r="AA53" s="136">
        <f>AD53</f>
        <v>0.48</v>
      </c>
      <c r="AB53" s="175">
        <v>1</v>
      </c>
      <c r="AC53" s="139">
        <f>MAX(BO53:BP53)</f>
        <v>0.48</v>
      </c>
      <c r="AD53" s="195">
        <f>MIN(BO53:BP53)</f>
        <v>0.48</v>
      </c>
      <c r="AE53" s="195">
        <f t="shared" si="13"/>
        <v>-1</v>
      </c>
      <c r="AF53" s="195">
        <f t="shared" si="14"/>
        <v>0</v>
      </c>
      <c r="AG53" s="195"/>
      <c r="AH53" s="139"/>
      <c r="AI53" s="157"/>
      <c r="AJ53" s="99"/>
      <c r="AK53" s="158"/>
      <c r="AM53" s="157"/>
      <c r="AN53" s="158"/>
      <c r="AO53" s="171"/>
      <c r="AP53" s="171"/>
      <c r="AQ53" s="169"/>
      <c r="AR53" s="169"/>
      <c r="AS53" s="169"/>
      <c r="AT53" s="169"/>
      <c r="AU53" s="169">
        <v>0.46</v>
      </c>
      <c r="AV53" s="169">
        <v>0.43</v>
      </c>
      <c r="AW53" s="169">
        <v>0.47</v>
      </c>
      <c r="AX53" s="169">
        <v>0.5</v>
      </c>
      <c r="AY53" s="209">
        <v>0.48</v>
      </c>
      <c r="AZ53" s="99">
        <v>0.51</v>
      </c>
      <c r="BA53" s="157">
        <v>0.5</v>
      </c>
      <c r="BB53" s="158">
        <v>0.53</v>
      </c>
      <c r="BC53" s="169">
        <v>0.49</v>
      </c>
      <c r="BD53" s="158">
        <v>0.52</v>
      </c>
      <c r="BE53" s="169">
        <v>0.51</v>
      </c>
      <c r="BF53" s="140"/>
      <c r="BG53" s="169">
        <v>0.51</v>
      </c>
      <c r="BH53" s="140"/>
      <c r="BI53" s="169">
        <v>0.53</v>
      </c>
      <c r="BJ53" s="140"/>
      <c r="BK53">
        <v>0.53</v>
      </c>
      <c r="BM53" s="169">
        <v>0.5</v>
      </c>
      <c r="BO53" s="169">
        <v>0.48</v>
      </c>
      <c r="BQ53" s="169">
        <v>0.46</v>
      </c>
    </row>
    <row r="54" spans="1:71">
      <c r="A54" s="191" t="s">
        <v>263</v>
      </c>
      <c r="B54" s="136" t="s">
        <v>191</v>
      </c>
      <c r="C54" s="191" t="s">
        <v>369</v>
      </c>
      <c r="D54" s="191" t="s">
        <v>370</v>
      </c>
      <c r="E54" s="218">
        <f>AA54</f>
        <v>-0.4</v>
      </c>
      <c r="F54" s="189">
        <f t="shared" si="70"/>
        <v>1</v>
      </c>
      <c r="G54">
        <f>Y54</f>
        <v>1</v>
      </c>
      <c r="H54" s="138">
        <f t="shared" si="50"/>
        <v>-1</v>
      </c>
      <c r="I54" s="136">
        <f t="shared" si="53"/>
        <v>0</v>
      </c>
      <c r="J54" s="140">
        <f t="shared" si="54"/>
        <v>-3.7500000000000004</v>
      </c>
      <c r="K54" s="140">
        <f t="shared" si="55"/>
        <v>-1</v>
      </c>
      <c r="L54" s="140">
        <f t="shared" si="56"/>
        <v>0</v>
      </c>
      <c r="M54" s="191">
        <v>1</v>
      </c>
      <c r="N54" s="223">
        <f t="shared" si="61"/>
        <v>-3.7500000000000004</v>
      </c>
      <c r="O54" s="139"/>
      <c r="P54" s="139">
        <f t="shared" si="57"/>
        <v>-0.13783783783783754</v>
      </c>
      <c r="Q54" s="138">
        <f>INDEX('OBS data OUTSIDE'!$E$3:$W$60,'OBS data OUTSIDE'!D54,$Q$2)</f>
        <v>0.8</v>
      </c>
      <c r="R54" s="195">
        <f>TREND('OBS data OUTSIDE'!$R54:$T54,'OBS data OUTSIDE'!$R$58:$T$58,R$2)-$Q54+$E54</f>
        <v>-0.32783783783783804</v>
      </c>
      <c r="S54" s="195">
        <f>TREND('OBS data OUTSIDE'!$R54:$T54,'OBS data OUTSIDE'!$R$58:$T$58,S$2)-$Q54+$E54</f>
        <v>-0.3416216216216218</v>
      </c>
      <c r="T54" s="195">
        <f>TREND('OBS data OUTSIDE'!$R54:$T54,'OBS data OUTSIDE'!$R$58:$T$58,T$2)-$Q54+$E54</f>
        <v>-0.35540540540540555</v>
      </c>
      <c r="U54" s="191">
        <v>1</v>
      </c>
      <c r="V54" s="150" t="s">
        <v>342</v>
      </c>
      <c r="W54" s="151">
        <f t="shared" si="51"/>
        <v>1.4</v>
      </c>
      <c r="X54" s="136">
        <f t="shared" si="52"/>
        <v>1.4</v>
      </c>
      <c r="Y54" s="136">
        <f>IF(W54&gt;0.8,1,IF(W54&gt;0.5,2,IF(W54&gt;0.3,3,IF(W54&gt;0.1,4,IF(W54&gt;0,5,6)))))</f>
        <v>1</v>
      </c>
      <c r="Z54" s="136">
        <f>IF(X54&gt;0.8,1,IF(X54&gt;0.5,2,IF(X54&gt;0.3,3,IF(X54&gt;0.1,4,IF(X54&gt;0,5,6)))))</f>
        <v>1</v>
      </c>
      <c r="AA54" s="136">
        <f>AC54</f>
        <v>-0.4</v>
      </c>
      <c r="AB54" s="174">
        <v>1</v>
      </c>
      <c r="AC54" s="195">
        <f>MAX(BO54:BP54)</f>
        <v>-0.4</v>
      </c>
      <c r="AD54" s="195">
        <f>MIN(BO54:BP54)</f>
        <v>-0.4</v>
      </c>
      <c r="AE54" s="195">
        <f t="shared" si="13"/>
        <v>-1</v>
      </c>
      <c r="AF54" s="195">
        <f t="shared" si="14"/>
        <v>0</v>
      </c>
      <c r="AG54" s="195"/>
      <c r="AH54" s="139"/>
      <c r="AI54" s="157"/>
      <c r="AJ54" s="99"/>
      <c r="AK54" s="166">
        <v>-0.52</v>
      </c>
      <c r="AL54" s="147">
        <v>0.5</v>
      </c>
      <c r="AM54" s="157">
        <v>-0.61</v>
      </c>
      <c r="AN54" s="158">
        <v>0.82</v>
      </c>
      <c r="AO54" s="169">
        <v>-0.5</v>
      </c>
      <c r="AP54" s="169">
        <v>0.9</v>
      </c>
      <c r="AQ54" s="169">
        <v>-0.5</v>
      </c>
      <c r="AR54" s="169">
        <v>0.45</v>
      </c>
      <c r="AS54" s="169">
        <v>-0.45</v>
      </c>
      <c r="AT54" s="169">
        <v>0.6</v>
      </c>
      <c r="AU54" s="169">
        <v>-0.2</v>
      </c>
      <c r="AV54" s="169">
        <v>0.68</v>
      </c>
      <c r="AW54" s="169">
        <v>-0.2</v>
      </c>
      <c r="AX54" s="169">
        <v>0.72</v>
      </c>
      <c r="AY54" s="213">
        <v>-0.18</v>
      </c>
      <c r="AZ54" s="214">
        <v>0.78</v>
      </c>
      <c r="BA54" s="160">
        <v>-0.22</v>
      </c>
      <c r="BB54" s="161">
        <v>0.86</v>
      </c>
      <c r="BC54" s="167">
        <v>-0.55000000000000004</v>
      </c>
      <c r="BD54" s="161">
        <v>0.8</v>
      </c>
      <c r="BE54" s="169">
        <v>-0.6</v>
      </c>
      <c r="BF54" s="218">
        <v>0.87</v>
      </c>
      <c r="BG54" s="169">
        <v>-0.56999999999999995</v>
      </c>
      <c r="BH54" s="218">
        <v>0.87</v>
      </c>
      <c r="BI54" s="169">
        <v>-0.49</v>
      </c>
      <c r="BJ54" s="218">
        <v>0.9</v>
      </c>
      <c r="BK54" s="169">
        <v>-0.6</v>
      </c>
      <c r="BL54" s="220">
        <v>0.82</v>
      </c>
      <c r="BM54" s="169">
        <v>-0.6</v>
      </c>
      <c r="BN54" s="220">
        <v>0.8</v>
      </c>
      <c r="BO54" s="169">
        <v>-0.4</v>
      </c>
      <c r="BQ54" s="169">
        <v>-0.55000000000000004</v>
      </c>
    </row>
    <row r="55" spans="1:71">
      <c r="A55" s="136" t="s">
        <v>186</v>
      </c>
      <c r="B55" s="191" t="s">
        <v>402</v>
      </c>
      <c r="C55" s="191" t="s">
        <v>406</v>
      </c>
      <c r="D55" s="136" t="s">
        <v>304</v>
      </c>
      <c r="E55" s="218">
        <f t="shared" ref="E55:E56" si="74">AA55</f>
        <v>2.48</v>
      </c>
      <c r="F55" s="189">
        <f>AB55</f>
        <v>1</v>
      </c>
      <c r="G55">
        <f t="shared" ref="G55" si="75">Y55</f>
        <v>6</v>
      </c>
      <c r="H55" s="138">
        <f t="shared" ref="H55:H56" si="76">L55-AB55</f>
        <v>675.04938271605965</v>
      </c>
      <c r="I55" s="136">
        <f>IF(N55&lt;-5,-1,IF(N55&lt;-1,0,IF(N55&lt;1,1,IF(N55&lt;5,2,3))))</f>
        <v>0</v>
      </c>
      <c r="J55" s="140">
        <f t="shared" si="54"/>
        <v>-4.0000000000000036</v>
      </c>
      <c r="K55" s="140">
        <f t="shared" si="55"/>
        <v>326.66666666666879</v>
      </c>
      <c r="L55" s="140">
        <f t="shared" si="56"/>
        <v>676.04938271605965</v>
      </c>
      <c r="M55" s="191">
        <v>1</v>
      </c>
      <c r="N55" s="223">
        <f>(INDEX(AI55:CD55,1,$N$2+1)-INDEX(AI55:CD55,1,$N$2-2+1))/$O$2*100</f>
        <v>-4.0000000000000036</v>
      </c>
      <c r="O55" s="139"/>
      <c r="P55" s="139">
        <f t="shared" si="57"/>
        <v>-0.2189189189189156</v>
      </c>
      <c r="Q55" s="138">
        <f>INDEX('OBS data OUTSIDE'!$E$3:$W$60,'OBS data OUTSIDE'!D55,$Q$2)</f>
        <v>2.62</v>
      </c>
      <c r="R55" s="195">
        <f>TREND('OBS data OUTSIDE'!$R55:$T55,'OBS data OUTSIDE'!$R$58:$T$58,R$2)-$Q55+$E55</f>
        <v>2.6210810810810803</v>
      </c>
      <c r="S55" s="195">
        <f>TREND('OBS data OUTSIDE'!$R55:$T55,'OBS data OUTSIDE'!$R$58:$T$58,S$2)-$Q55+$E55</f>
        <v>2.5991891891891887</v>
      </c>
      <c r="T55" s="195">
        <f>TREND('OBS data OUTSIDE'!$R55:$T55,'OBS data OUTSIDE'!$R$58:$T$58,T$2)-$Q55+$E55</f>
        <v>2.5772972972972967</v>
      </c>
      <c r="U55" s="191">
        <v>1</v>
      </c>
      <c r="V55" s="136"/>
      <c r="W55" s="151">
        <f t="shared" ref="W55:W56" si="77">$AB55-AC55</f>
        <v>-1.48</v>
      </c>
      <c r="X55" s="136">
        <f t="shared" ref="X55:X56" si="78">$AB55-AD55</f>
        <v>-0.91999999999999993</v>
      </c>
      <c r="Y55" s="136">
        <f>IF(W55&gt;0.8,1,IF(W55&gt;0.5,2,IF(W55&gt;0.3,3,IF(W55&gt;0.1,4,IF(W55&gt;0,5,6)))))</f>
        <v>6</v>
      </c>
      <c r="Z55" s="136">
        <f>IF(X55&gt;0.8,1,IF(X55&gt;0.5,2,IF(X55&gt;0.3,3,IF(X55&gt;0.1,4,IF(X55&gt;0,5,6)))))</f>
        <v>6</v>
      </c>
      <c r="AA55" s="226">
        <f t="shared" ref="AA55:AA56" si="79">AC55</f>
        <v>2.48</v>
      </c>
      <c r="AB55" s="173">
        <v>1</v>
      </c>
      <c r="AC55" s="139">
        <f>MAX(BO55:BP55)</f>
        <v>2.48</v>
      </c>
      <c r="AD55" s="195">
        <f>MIN(BO55:BP55)</f>
        <v>1.92</v>
      </c>
      <c r="AE55" s="195">
        <f t="shared" si="13"/>
        <v>326.66666666666879</v>
      </c>
      <c r="AF55" s="195">
        <f t="shared" si="14"/>
        <v>676.04938271605965</v>
      </c>
      <c r="AG55" s="195"/>
      <c r="AH55" s="139"/>
      <c r="AI55" s="157">
        <v>2.63</v>
      </c>
      <c r="AJ55" s="99">
        <v>2.83</v>
      </c>
      <c r="AK55" s="158">
        <v>2.64</v>
      </c>
      <c r="AL55">
        <v>2.83</v>
      </c>
      <c r="AM55" s="157">
        <v>2.64</v>
      </c>
      <c r="AN55" s="158">
        <v>2.82</v>
      </c>
      <c r="AO55" s="169">
        <v>2.64</v>
      </c>
      <c r="AP55" s="169">
        <v>2.83</v>
      </c>
      <c r="AQ55" s="169">
        <v>2.65</v>
      </c>
      <c r="AR55" s="169">
        <v>2.82</v>
      </c>
      <c r="AS55" s="169">
        <v>2.62</v>
      </c>
      <c r="AT55" s="169">
        <v>2.81</v>
      </c>
      <c r="AU55" s="169">
        <v>2.6</v>
      </c>
      <c r="AV55" s="169">
        <v>2.79</v>
      </c>
      <c r="AW55" s="169">
        <v>2.58</v>
      </c>
      <c r="AX55" s="169">
        <v>2.79</v>
      </c>
      <c r="AY55" s="209">
        <v>2.58</v>
      </c>
      <c r="AZ55" s="169">
        <v>2.79</v>
      </c>
      <c r="BA55" s="157">
        <v>2.5299999999999998</v>
      </c>
      <c r="BB55" s="158">
        <v>2.81</v>
      </c>
      <c r="BC55" s="169">
        <v>2.4900000000000002</v>
      </c>
      <c r="BD55" s="158">
        <v>2.79</v>
      </c>
      <c r="BE55" s="169">
        <v>2.48</v>
      </c>
      <c r="BF55" s="218">
        <v>2.79</v>
      </c>
      <c r="BG55" s="169">
        <v>2.44</v>
      </c>
      <c r="BH55" s="218">
        <v>2.78</v>
      </c>
      <c r="BI55" s="169">
        <v>2.4</v>
      </c>
      <c r="BJ55" s="218">
        <v>2.77</v>
      </c>
      <c r="BK55" s="169">
        <f t="shared" ref="BK55:BL55" si="80">BK37</f>
        <v>2.23</v>
      </c>
      <c r="BL55" s="169">
        <f t="shared" si="80"/>
        <v>2.74</v>
      </c>
      <c r="BM55" s="169">
        <f t="shared" ref="BM55:BR55" si="81">BM37</f>
        <v>2.02</v>
      </c>
      <c r="BN55" s="169">
        <f t="shared" si="81"/>
        <v>2.62</v>
      </c>
      <c r="BO55" s="169">
        <f t="shared" si="81"/>
        <v>1.92</v>
      </c>
      <c r="BP55" s="169">
        <f t="shared" si="81"/>
        <v>2.48</v>
      </c>
      <c r="BQ55" s="169">
        <f t="shared" si="81"/>
        <v>1.8</v>
      </c>
      <c r="BR55" s="169">
        <f t="shared" si="81"/>
        <v>2.3199999999999998</v>
      </c>
      <c r="BS55" s="147" t="s">
        <v>403</v>
      </c>
    </row>
    <row r="56" spans="1:71">
      <c r="A56" s="136" t="s">
        <v>293</v>
      </c>
      <c r="B56" s="191" t="s">
        <v>409</v>
      </c>
      <c r="C56" s="191" t="s">
        <v>405</v>
      </c>
      <c r="D56" s="136" t="s">
        <v>294</v>
      </c>
      <c r="E56" s="218">
        <f t="shared" si="74"/>
        <v>2.2799999999999998</v>
      </c>
      <c r="F56" s="189">
        <f t="shared" ref="F56" si="82">AB56</f>
        <v>1</v>
      </c>
      <c r="G56">
        <v>6</v>
      </c>
      <c r="H56" s="138">
        <f t="shared" si="76"/>
        <v>630.46666666666954</v>
      </c>
      <c r="I56" s="136">
        <f t="shared" ref="I56" si="83">IF(N56&lt;-5,-1,IF(N56&lt;-1,0,IF(N56&lt;1,1,IF(N56&lt;5,2,3))))</f>
        <v>1</v>
      </c>
      <c r="J56" s="140">
        <f t="shared" si="54"/>
        <v>0</v>
      </c>
      <c r="K56" s="140">
        <f t="shared" si="55"/>
        <v>260.00000000000159</v>
      </c>
      <c r="L56" s="140">
        <f t="shared" si="56"/>
        <v>631.46666666666954</v>
      </c>
      <c r="M56" s="191">
        <v>1</v>
      </c>
      <c r="N56" s="223">
        <f>(INDEX(AI56:CD56,1,$N$2+1)-INDEX(AI56:CD56,1,$N$2-2+1))/$O$2*100</f>
        <v>0</v>
      </c>
      <c r="O56" s="139"/>
      <c r="P56" s="139">
        <f t="shared" si="57"/>
        <v>-0.20270270270270177</v>
      </c>
      <c r="Q56" s="138">
        <f>INDEX('OBS data OUTSIDE'!$E$3:$W$60,'OBS data OUTSIDE'!D56,$Q$2)</f>
        <v>2.23</v>
      </c>
      <c r="R56" s="195">
        <f>TREND('OBS data OUTSIDE'!$R56:$T56,'OBS data OUTSIDE'!$R$58:$T$58,R$2)-$Q56+$E56</f>
        <v>2.3772972972972966</v>
      </c>
      <c r="S56" s="195">
        <f>TREND('OBS data OUTSIDE'!$R56:$T56,'OBS data OUTSIDE'!$R$58:$T$58,S$2)-$Q56+$E56</f>
        <v>2.3570270270270264</v>
      </c>
      <c r="T56" s="195">
        <f>TREND('OBS data OUTSIDE'!$R56:$T56,'OBS data OUTSIDE'!$R$58:$T$58,T$2)-$Q56+$E56</f>
        <v>2.3367567567567562</v>
      </c>
      <c r="U56" s="191">
        <v>1</v>
      </c>
      <c r="W56" s="151">
        <f t="shared" si="77"/>
        <v>-1.2799999999999998</v>
      </c>
      <c r="X56" s="136">
        <f t="shared" si="78"/>
        <v>-0.62999999999999989</v>
      </c>
      <c r="Y56" s="136">
        <f t="shared" ref="Y56" si="84">IF(W56&gt;0.8,1,IF(W56&gt;0.5,2,IF(W56&gt;0.3,3,IF(W56&gt;0.1,4,IF(W56&gt;0,5,6)))))</f>
        <v>6</v>
      </c>
      <c r="Z56" s="136">
        <f t="shared" ref="Z56" si="85">IF(X56&gt;0.8,1,IF(X56&gt;0.5,2,IF(X56&gt;0.3,3,IF(X56&gt;0.1,4,IF(X56&gt;0,5,6)))))</f>
        <v>6</v>
      </c>
      <c r="AA56" s="226">
        <f t="shared" si="79"/>
        <v>2.2799999999999998</v>
      </c>
      <c r="AB56" s="173">
        <v>1</v>
      </c>
      <c r="AC56" s="139">
        <f>MAX(BO56:BP56)</f>
        <v>2.2799999999999998</v>
      </c>
      <c r="AD56" s="195">
        <f>MIN(BO56:BP56)</f>
        <v>1.63</v>
      </c>
      <c r="AE56" s="195">
        <f t="shared" si="13"/>
        <v>260.00000000000159</v>
      </c>
      <c r="AF56" s="195">
        <f t="shared" si="14"/>
        <v>631.46666666666954</v>
      </c>
      <c r="AG56" s="195"/>
      <c r="AH56" s="139"/>
      <c r="AI56" s="157"/>
      <c r="AJ56" s="99"/>
      <c r="AK56" s="158"/>
      <c r="AM56" s="157">
        <v>1</v>
      </c>
      <c r="AN56" s="158"/>
      <c r="AO56" s="171">
        <f t="shared" ref="AO56:BR56" si="86">AO50</f>
        <v>1</v>
      </c>
      <c r="AP56" s="169">
        <f t="shared" si="86"/>
        <v>2.6799999999999997</v>
      </c>
      <c r="AQ56" s="169">
        <f t="shared" si="86"/>
        <v>1</v>
      </c>
      <c r="AR56">
        <f t="shared" si="86"/>
        <v>2.6799999999999997</v>
      </c>
      <c r="AS56" s="169">
        <f t="shared" si="86"/>
        <v>1</v>
      </c>
      <c r="AT56">
        <f t="shared" si="86"/>
        <v>2.6799999999999997</v>
      </c>
      <c r="AU56" s="169">
        <f t="shared" si="86"/>
        <v>2.2999999999999998</v>
      </c>
      <c r="AV56">
        <f t="shared" si="86"/>
        <v>2.6799999999999997</v>
      </c>
      <c r="AW56" s="169">
        <f t="shared" si="86"/>
        <v>2.2999999999999998</v>
      </c>
      <c r="AX56">
        <f t="shared" si="86"/>
        <v>2.6799999999999997</v>
      </c>
      <c r="AY56" s="212">
        <f t="shared" si="86"/>
        <v>2.27</v>
      </c>
      <c r="AZ56" s="99">
        <f t="shared" si="86"/>
        <v>2.6799999999999997</v>
      </c>
      <c r="BA56" s="170">
        <f t="shared" si="86"/>
        <v>2.2999999999999998</v>
      </c>
      <c r="BB56" s="158">
        <f t="shared" si="86"/>
        <v>2.6799999999999997</v>
      </c>
      <c r="BC56" s="170">
        <f t="shared" si="86"/>
        <v>2.34</v>
      </c>
      <c r="BD56" s="158">
        <f t="shared" si="86"/>
        <v>2.6799999999999997</v>
      </c>
      <c r="BE56" s="170">
        <f t="shared" si="86"/>
        <v>2.2999999999999998</v>
      </c>
      <c r="BF56" s="170">
        <f t="shared" si="86"/>
        <v>2.6799999999999997</v>
      </c>
      <c r="BG56" s="170">
        <f t="shared" si="86"/>
        <v>2.2599999999999998</v>
      </c>
      <c r="BH56" s="170">
        <f t="shared" si="86"/>
        <v>2.5299999999999998</v>
      </c>
      <c r="BI56" s="170">
        <f t="shared" si="86"/>
        <v>2.2199999999999998</v>
      </c>
      <c r="BJ56" s="170">
        <f t="shared" si="86"/>
        <v>2.38</v>
      </c>
      <c r="BK56" s="170">
        <f t="shared" si="86"/>
        <v>2.0699999999999998</v>
      </c>
      <c r="BL56" s="170">
        <f t="shared" si="86"/>
        <v>2.23</v>
      </c>
      <c r="BM56" s="170">
        <f t="shared" si="86"/>
        <v>2.0499999999999998</v>
      </c>
      <c r="BN56" s="170">
        <f t="shared" si="86"/>
        <v>2.23</v>
      </c>
      <c r="BO56" s="170">
        <f t="shared" si="86"/>
        <v>1.63</v>
      </c>
      <c r="BP56" s="170">
        <f t="shared" si="86"/>
        <v>2.2799999999999998</v>
      </c>
      <c r="BQ56" s="170">
        <f t="shared" si="86"/>
        <v>0.78</v>
      </c>
      <c r="BR56" s="170">
        <f t="shared" si="86"/>
        <v>2.2799999999999998</v>
      </c>
      <c r="BS56" s="147" t="s">
        <v>403</v>
      </c>
    </row>
    <row r="57" spans="1:71">
      <c r="A57" s="136"/>
      <c r="B57" s="136"/>
      <c r="C57" s="136"/>
      <c r="D57" s="136"/>
      <c r="I57" s="136"/>
      <c r="J57" s="140"/>
      <c r="K57" s="140"/>
      <c r="L57" s="140"/>
      <c r="M57" s="140"/>
      <c r="N57" s="139"/>
      <c r="P57" s="138"/>
      <c r="Q57" s="138"/>
      <c r="R57" s="195"/>
      <c r="S57" s="195"/>
      <c r="T57" s="195"/>
      <c r="W57" s="136" t="s">
        <v>270</v>
      </c>
      <c r="X57" s="136"/>
      <c r="AC57" s="139"/>
      <c r="AD57" s="139"/>
      <c r="AE57" s="139"/>
      <c r="AF57" s="139"/>
      <c r="AG57" s="139"/>
      <c r="AH57" s="139"/>
      <c r="AI57" s="157"/>
      <c r="AJ57" s="99"/>
      <c r="AK57" s="158"/>
      <c r="AM57" s="157"/>
      <c r="AN57" s="158"/>
    </row>
    <row r="58" spans="1:71">
      <c r="A58">
        <v>1</v>
      </c>
      <c r="B58" s="136" t="s">
        <v>210</v>
      </c>
      <c r="C58" s="136" t="s">
        <v>204</v>
      </c>
      <c r="D58" s="136" t="s">
        <v>205</v>
      </c>
      <c r="E58" s="136"/>
      <c r="F58" s="136"/>
      <c r="G58" s="136"/>
      <c r="I58" s="136"/>
      <c r="J58" s="140"/>
      <c r="K58" s="140"/>
      <c r="L58" s="140"/>
      <c r="M58" s="140"/>
      <c r="N58" s="139"/>
      <c r="R58" s="195"/>
      <c r="S58" s="195"/>
      <c r="T58" s="195"/>
      <c r="W58" s="136" t="s">
        <v>271</v>
      </c>
      <c r="X58" s="136"/>
      <c r="AI58" s="157"/>
      <c r="AJ58" s="99"/>
      <c r="AK58" s="158"/>
      <c r="AM58" s="157"/>
      <c r="AN58" s="158"/>
    </row>
    <row r="59" spans="1:71">
      <c r="A59">
        <v>2</v>
      </c>
      <c r="B59" s="136" t="s">
        <v>339</v>
      </c>
      <c r="C59" s="136" t="s">
        <v>203</v>
      </c>
      <c r="D59" s="136" t="s">
        <v>206</v>
      </c>
      <c r="E59" s="136"/>
      <c r="F59" s="136"/>
      <c r="G59" s="136"/>
      <c r="I59" s="136"/>
      <c r="J59" s="136"/>
      <c r="K59" s="136"/>
      <c r="L59" s="136"/>
      <c r="M59" s="136"/>
      <c r="W59">
        <v>0.5</v>
      </c>
      <c r="AI59" s="157"/>
      <c r="AJ59" s="99"/>
      <c r="AK59" s="158"/>
      <c r="AM59" s="157"/>
      <c r="AN59" s="158"/>
    </row>
    <row r="60" spans="1:71">
      <c r="A60">
        <v>3</v>
      </c>
      <c r="B60" s="136" t="s">
        <v>209</v>
      </c>
      <c r="C60" s="136" t="s">
        <v>234</v>
      </c>
      <c r="D60" s="136" t="s">
        <v>207</v>
      </c>
      <c r="E60" s="136"/>
      <c r="F60" s="136"/>
      <c r="G60" s="136"/>
      <c r="W60">
        <v>0.3</v>
      </c>
      <c r="AI60" s="157"/>
      <c r="AJ60" s="99"/>
      <c r="AK60" s="158"/>
      <c r="AM60" s="157"/>
      <c r="AN60" s="158"/>
    </row>
    <row r="61" spans="1:71">
      <c r="A61">
        <v>4</v>
      </c>
      <c r="B61" s="136" t="s">
        <v>268</v>
      </c>
      <c r="C61" t="s">
        <v>337</v>
      </c>
      <c r="D61" s="136" t="s">
        <v>232</v>
      </c>
      <c r="E61" s="136"/>
      <c r="G61" s="136"/>
      <c r="W61">
        <v>0.1</v>
      </c>
      <c r="AI61" s="157"/>
      <c r="AJ61" s="99"/>
      <c r="AK61" s="158"/>
      <c r="AM61" s="157"/>
      <c r="AN61" s="158"/>
    </row>
    <row r="62" spans="1:71">
      <c r="A62">
        <v>5</v>
      </c>
      <c r="B62" s="136" t="s">
        <v>249</v>
      </c>
      <c r="C62" t="s">
        <v>250</v>
      </c>
      <c r="D62" s="141" t="s">
        <v>233</v>
      </c>
      <c r="E62" s="141"/>
      <c r="G62" s="136"/>
      <c r="W62">
        <v>0</v>
      </c>
      <c r="AI62" s="157"/>
      <c r="AJ62" s="99"/>
      <c r="AK62" s="158"/>
      <c r="AM62" s="157"/>
      <c r="AN62" s="158"/>
    </row>
    <row r="63" spans="1:71">
      <c r="A63">
        <v>6</v>
      </c>
      <c r="B63" s="136" t="s">
        <v>236</v>
      </c>
      <c r="C63" s="136" t="s">
        <v>202</v>
      </c>
      <c r="D63" s="136"/>
      <c r="E63" s="136"/>
      <c r="F63" s="136"/>
      <c r="AI63" s="157"/>
      <c r="AJ63" s="99"/>
      <c r="AK63" s="158"/>
      <c r="AM63" s="157"/>
      <c r="AN63" s="158"/>
    </row>
    <row r="64" spans="1:71">
      <c r="AI64" s="157"/>
      <c r="AJ64" s="99"/>
      <c r="AK64" s="158"/>
      <c r="AM64" s="157"/>
      <c r="AN64" s="158"/>
    </row>
    <row r="65" spans="1:40">
      <c r="AI65" s="157"/>
      <c r="AJ65" s="99"/>
      <c r="AK65" s="158"/>
      <c r="AM65" s="157"/>
      <c r="AN65" s="158"/>
    </row>
    <row r="66" spans="1:40">
      <c r="A66" s="136" t="s">
        <v>284</v>
      </c>
      <c r="C66" s="136" t="s">
        <v>285</v>
      </c>
      <c r="D66" s="136" t="s">
        <v>285</v>
      </c>
      <c r="AB66">
        <v>1</v>
      </c>
      <c r="AI66" s="157"/>
      <c r="AJ66" s="99"/>
      <c r="AK66" s="158"/>
      <c r="AM66" s="157">
        <v>1.02</v>
      </c>
      <c r="AN66" s="158">
        <v>1.86</v>
      </c>
    </row>
    <row r="67" spans="1:40">
      <c r="AI67" s="160"/>
      <c r="AJ67" s="167"/>
      <c r="AK67" s="161"/>
      <c r="AM67" s="160"/>
      <c r="AN67" s="16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 INSIDE</vt:lpstr>
      <vt:lpstr>OBS data OUTSIDE</vt:lpstr>
      <vt:lpstr>ShowShortOBS</vt:lpstr>
      <vt:lpstr>exportOBS</vt:lpstr>
      <vt:lpstr>Shapefile attribute-Export</vt:lpstr>
      <vt:lpstr>time-series</vt:lpstr>
      <vt:lpstr>Export-TSbyCOL</vt:lpstr>
      <vt:lpstr>Export-TSbyROW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2011-12-01T15:15:32Z</dcterms:modified>
</cp:coreProperties>
</file>