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checkCompatibility="1"/>
  <bookViews>
    <workbookView xWindow="120" yWindow="45" windowWidth="15075" windowHeight="8610" firstSheet="9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ShowFullOBS" sheetId="14" r:id="rId12"/>
    <sheet name="ShowShortOBS" sheetId="17" r:id="rId13"/>
    <sheet name="exportOBS" sheetId="15" r:id="rId14"/>
    <sheet name="oldExport3sep" sheetId="19" r:id="rId15"/>
  </sheets>
  <definedNames>
    <definedName name="_xlnm._FilterDatabase" localSheetId="3" hidden="1">temp!$A$1:$B$4</definedName>
  </definedNames>
  <calcPr calcId="124519"/>
</workbook>
</file>

<file path=xl/calcChain.xml><?xml version="1.0" encoding="utf-8"?>
<calcChain xmlns="http://schemas.openxmlformats.org/spreadsheetml/2006/main">
  <c r="Q45" i="13"/>
  <c r="R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Q21"/>
  <c r="R21"/>
  <c r="Q22"/>
  <c r="R22"/>
  <c r="Q23"/>
  <c r="R23"/>
  <c r="Q24"/>
  <c r="R24"/>
  <c r="Q25"/>
  <c r="R25"/>
  <c r="Q26"/>
  <c r="R26"/>
  <c r="Q27"/>
  <c r="R27"/>
  <c r="R20"/>
  <c r="Q20"/>
  <c r="R19"/>
  <c r="Q19"/>
  <c r="R18"/>
  <c r="Q18"/>
  <c r="R17"/>
  <c r="Q17"/>
  <c r="R16"/>
  <c r="Q16"/>
  <c r="R15"/>
  <c r="Q15"/>
  <c r="R14"/>
  <c r="Q14"/>
  <c r="Q4"/>
  <c r="R4"/>
  <c r="Q5"/>
  <c r="R5"/>
  <c r="Q6"/>
  <c r="R6"/>
  <c r="Q7"/>
  <c r="R7"/>
  <c r="Q8"/>
  <c r="R8"/>
  <c r="Q9"/>
  <c r="R9"/>
  <c r="R3"/>
  <c r="Q3"/>
  <c r="G45"/>
  <c r="J32"/>
  <c r="J33"/>
  <c r="J34"/>
  <c r="J35"/>
  <c r="J36"/>
  <c r="J37"/>
  <c r="J38"/>
  <c r="J39"/>
  <c r="J40"/>
  <c r="J41"/>
  <c r="J42"/>
  <c r="J43"/>
  <c r="J44"/>
  <c r="J31"/>
  <c r="J15"/>
  <c r="J16"/>
  <c r="J17"/>
  <c r="J18"/>
  <c r="J19"/>
  <c r="J20"/>
  <c r="J21"/>
  <c r="J22"/>
  <c r="J23"/>
  <c r="J24"/>
  <c r="J25"/>
  <c r="J26"/>
  <c r="J27"/>
  <c r="J14"/>
  <c r="J4"/>
  <c r="J5"/>
  <c r="J6"/>
  <c r="J7"/>
  <c r="J8"/>
  <c r="J9"/>
  <c r="J10"/>
  <c r="J11"/>
  <c r="J3"/>
  <c r="I4"/>
  <c r="I5"/>
  <c r="I6"/>
  <c r="I7"/>
  <c r="I8"/>
  <c r="I9"/>
  <c r="I10"/>
  <c r="I11"/>
  <c r="I32"/>
  <c r="I34"/>
  <c r="I35"/>
  <c r="I36"/>
  <c r="I37"/>
  <c r="I39"/>
  <c r="I40"/>
  <c r="I42"/>
  <c r="I43"/>
  <c r="I44"/>
  <c r="I31"/>
  <c r="I23"/>
  <c r="I24"/>
  <c r="I25"/>
  <c r="I26"/>
  <c r="I27"/>
  <c r="I22"/>
  <c r="I21"/>
  <c r="I20"/>
  <c r="I19"/>
  <c r="I18"/>
  <c r="I17"/>
  <c r="I16"/>
  <c r="I15"/>
  <c r="I14"/>
  <c r="I3"/>
  <c r="L32"/>
  <c r="L33"/>
  <c r="L34"/>
  <c r="L35"/>
  <c r="L36"/>
  <c r="L37"/>
  <c r="L38"/>
  <c r="L39"/>
  <c r="L40"/>
  <c r="L41"/>
  <c r="L42"/>
  <c r="L43"/>
  <c r="L44"/>
  <c r="L45"/>
  <c r="J45" s="1"/>
  <c r="L31"/>
  <c r="L23"/>
  <c r="L24"/>
  <c r="L25"/>
  <c r="L26"/>
  <c r="L27"/>
  <c r="L22"/>
  <c r="L21"/>
  <c r="L20"/>
  <c r="L19"/>
  <c r="L18"/>
  <c r="L17"/>
  <c r="L16"/>
  <c r="L15"/>
  <c r="L14"/>
  <c r="L4"/>
  <c r="L5"/>
  <c r="L6"/>
  <c r="L7"/>
  <c r="L8"/>
  <c r="L9"/>
  <c r="L10"/>
  <c r="L11"/>
  <c r="L3"/>
  <c r="I33"/>
  <c r="I38"/>
  <c r="I41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V3"/>
  <c r="U3"/>
  <c r="G3" i="19"/>
  <c r="F4" i="13"/>
  <c r="O4"/>
  <c r="P4"/>
  <c r="G4" s="1"/>
  <c r="B38" i="15"/>
  <c r="C38"/>
  <c r="D38"/>
  <c r="E38"/>
  <c r="F38"/>
  <c r="B39"/>
  <c r="C39"/>
  <c r="D39"/>
  <c r="F39"/>
  <c r="A39"/>
  <c r="A38"/>
  <c r="B37"/>
  <c r="C37"/>
  <c r="D37"/>
  <c r="F37"/>
  <c r="A37"/>
  <c r="F35"/>
  <c r="F36"/>
  <c r="B35"/>
  <c r="C35"/>
  <c r="D35"/>
  <c r="E35"/>
  <c r="B36"/>
  <c r="C36"/>
  <c r="D36"/>
  <c r="E36"/>
  <c r="A36"/>
  <c r="A35"/>
  <c r="A41" i="17"/>
  <c r="B41"/>
  <c r="C41"/>
  <c r="D41"/>
  <c r="F41"/>
  <c r="A42"/>
  <c r="B42"/>
  <c r="D42"/>
  <c r="A26"/>
  <c r="B26"/>
  <c r="D26"/>
  <c r="F26"/>
  <c r="A10"/>
  <c r="B10"/>
  <c r="C10"/>
  <c r="D10"/>
  <c r="F10"/>
  <c r="G10"/>
  <c r="A11"/>
  <c r="B11"/>
  <c r="C11"/>
  <c r="D11"/>
  <c r="F11"/>
  <c r="G11"/>
  <c r="P45" i="13"/>
  <c r="O45"/>
  <c r="E39" i="15"/>
  <c r="E10" i="17"/>
  <c r="E11"/>
  <c r="E26"/>
  <c r="E41"/>
  <c r="O8" i="13"/>
  <c r="O14"/>
  <c r="O20"/>
  <c r="O22"/>
  <c r="O11"/>
  <c r="O16"/>
  <c r="P3"/>
  <c r="P10"/>
  <c r="P11"/>
  <c r="P44"/>
  <c r="O44"/>
  <c r="O10"/>
  <c r="F34" i="19"/>
  <c r="D34"/>
  <c r="C34"/>
  <c r="B34"/>
  <c r="A34"/>
  <c r="F33"/>
  <c r="D33"/>
  <c r="C33"/>
  <c r="B33"/>
  <c r="A33"/>
  <c r="F32"/>
  <c r="D32"/>
  <c r="C32"/>
  <c r="B32"/>
  <c r="A32"/>
  <c r="F31"/>
  <c r="D31"/>
  <c r="C31"/>
  <c r="B31"/>
  <c r="A31"/>
  <c r="F30"/>
  <c r="D30"/>
  <c r="C30"/>
  <c r="B30"/>
  <c r="A30"/>
  <c r="F29"/>
  <c r="D29"/>
  <c r="C29"/>
  <c r="B29"/>
  <c r="A29"/>
  <c r="F28"/>
  <c r="D28"/>
  <c r="C28"/>
  <c r="B28"/>
  <c r="A28"/>
  <c r="F27"/>
  <c r="D27"/>
  <c r="C27"/>
  <c r="B27"/>
  <c r="A27"/>
  <c r="F26"/>
  <c r="D26"/>
  <c r="C26"/>
  <c r="B26"/>
  <c r="A26"/>
  <c r="F25"/>
  <c r="D25"/>
  <c r="C25"/>
  <c r="B25"/>
  <c r="A25"/>
  <c r="F24"/>
  <c r="C24"/>
  <c r="B24"/>
  <c r="A24"/>
  <c r="F23"/>
  <c r="C23"/>
  <c r="B23"/>
  <c r="A23"/>
  <c r="F22"/>
  <c r="C22"/>
  <c r="B22"/>
  <c r="A22"/>
  <c r="F21"/>
  <c r="C21"/>
  <c r="B21"/>
  <c r="A21"/>
  <c r="F20"/>
  <c r="C20"/>
  <c r="B20"/>
  <c r="A20"/>
  <c r="F19"/>
  <c r="C19"/>
  <c r="B19"/>
  <c r="A19"/>
  <c r="F18"/>
  <c r="C18"/>
  <c r="B18"/>
  <c r="A18"/>
  <c r="F17"/>
  <c r="C17"/>
  <c r="B17"/>
  <c r="A17"/>
  <c r="F16"/>
  <c r="D16"/>
  <c r="C16"/>
  <c r="B16"/>
  <c r="A16"/>
  <c r="F15"/>
  <c r="C15"/>
  <c r="B15"/>
  <c r="A15"/>
  <c r="F14"/>
  <c r="C14"/>
  <c r="B14"/>
  <c r="A14"/>
  <c r="F13"/>
  <c r="C13"/>
  <c r="B13"/>
  <c r="A13"/>
  <c r="F12"/>
  <c r="C12"/>
  <c r="B12"/>
  <c r="A12"/>
  <c r="F11"/>
  <c r="C11"/>
  <c r="B11"/>
  <c r="A11"/>
  <c r="F10"/>
  <c r="C10"/>
  <c r="B10"/>
  <c r="A10"/>
  <c r="F9"/>
  <c r="C9"/>
  <c r="B9"/>
  <c r="A9"/>
  <c r="F8"/>
  <c r="D8"/>
  <c r="C8"/>
  <c r="B8"/>
  <c r="A8"/>
  <c r="F7"/>
  <c r="C7"/>
  <c r="B7"/>
  <c r="A7"/>
  <c r="F6"/>
  <c r="C6"/>
  <c r="B6"/>
  <c r="A6"/>
  <c r="F5"/>
  <c r="C5"/>
  <c r="B5"/>
  <c r="A5"/>
  <c r="F4"/>
  <c r="C4"/>
  <c r="B4"/>
  <c r="A4"/>
  <c r="F3"/>
  <c r="C3"/>
  <c r="B3"/>
  <c r="A3"/>
  <c r="F2"/>
  <c r="D2"/>
  <c r="C2"/>
  <c r="B2"/>
  <c r="A2"/>
  <c r="D1"/>
  <c r="C1"/>
  <c r="B34" i="15"/>
  <c r="C34"/>
  <c r="D34"/>
  <c r="F34"/>
  <c r="A34"/>
  <c r="A25" i="17"/>
  <c r="B25"/>
  <c r="D25"/>
  <c r="G25"/>
  <c r="A23" i="14"/>
  <c r="B23"/>
  <c r="D23"/>
  <c r="P26" i="13"/>
  <c r="A37" i="14"/>
  <c r="B37"/>
  <c r="D37"/>
  <c r="A40" i="17"/>
  <c r="B40"/>
  <c r="D40"/>
  <c r="B33" i="15"/>
  <c r="C33"/>
  <c r="D33"/>
  <c r="F33"/>
  <c r="A33"/>
  <c r="O43" i="13"/>
  <c r="G43" s="1"/>
  <c r="P43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27"/>
  <c r="G28"/>
  <c r="G29"/>
  <c r="G30"/>
  <c r="G31"/>
  <c r="G32"/>
  <c r="G33"/>
  <c r="G34"/>
  <c r="G35"/>
  <c r="G36"/>
  <c r="G37"/>
  <c r="G38"/>
  <c r="G39"/>
  <c r="G3"/>
  <c r="F27"/>
  <c r="F12"/>
  <c r="G10" i="14"/>
  <c r="P5" i="13"/>
  <c r="P6"/>
  <c r="P7"/>
  <c r="P8"/>
  <c r="P9"/>
  <c r="P14"/>
  <c r="P15"/>
  <c r="P16"/>
  <c r="P17"/>
  <c r="P18"/>
  <c r="P19"/>
  <c r="P20"/>
  <c r="P21"/>
  <c r="P22"/>
  <c r="P23"/>
  <c r="P24"/>
  <c r="P25"/>
  <c r="P31"/>
  <c r="P32"/>
  <c r="P33"/>
  <c r="P34"/>
  <c r="P35"/>
  <c r="P36"/>
  <c r="P37"/>
  <c r="P38"/>
  <c r="P39"/>
  <c r="P40"/>
  <c r="P41"/>
  <c r="P42"/>
  <c r="O6"/>
  <c r="O18"/>
  <c r="O24"/>
  <c r="O33"/>
  <c r="O35"/>
  <c r="O37"/>
  <c r="O39"/>
  <c r="O41"/>
  <c r="F5" i="17"/>
  <c r="G5" i="19"/>
  <c r="F7" i="17"/>
  <c r="F9"/>
  <c r="G8" i="15"/>
  <c r="E16" i="17"/>
  <c r="F19"/>
  <c r="F23"/>
  <c r="E28"/>
  <c r="E32"/>
  <c r="E34"/>
  <c r="F26" i="14"/>
  <c r="F12"/>
  <c r="E10"/>
  <c r="A29" i="15"/>
  <c r="B29"/>
  <c r="C29"/>
  <c r="D29"/>
  <c r="F29"/>
  <c r="B28"/>
  <c r="C28"/>
  <c r="D28"/>
  <c r="F28"/>
  <c r="A28"/>
  <c r="A31"/>
  <c r="B31"/>
  <c r="C31"/>
  <c r="D31"/>
  <c r="F31"/>
  <c r="A30"/>
  <c r="B30"/>
  <c r="C30"/>
  <c r="D30"/>
  <c r="F30"/>
  <c r="A38" i="17"/>
  <c r="B38"/>
  <c r="D38"/>
  <c r="A39"/>
  <c r="B39"/>
  <c r="D39"/>
  <c r="A23"/>
  <c r="B23"/>
  <c r="D23"/>
  <c r="A24"/>
  <c r="B24"/>
  <c r="D24"/>
  <c r="A21"/>
  <c r="B21"/>
  <c r="D21"/>
  <c r="A22"/>
  <c r="B22"/>
  <c r="D22"/>
  <c r="A22" i="14"/>
  <c r="A35"/>
  <c r="B35"/>
  <c r="D35"/>
  <c r="A36"/>
  <c r="B36"/>
  <c r="D36"/>
  <c r="F36"/>
  <c r="B27" i="15"/>
  <c r="C27"/>
  <c r="D27"/>
  <c r="F27"/>
  <c r="A27"/>
  <c r="A37" i="17"/>
  <c r="B37"/>
  <c r="D37"/>
  <c r="A34" i="14"/>
  <c r="B34"/>
  <c r="D34"/>
  <c r="F34"/>
  <c r="A9"/>
  <c r="B9"/>
  <c r="D9"/>
  <c r="G9"/>
  <c r="A10"/>
  <c r="B10"/>
  <c r="C10"/>
  <c r="D10"/>
  <c r="F10"/>
  <c r="A9" i="17"/>
  <c r="B9"/>
  <c r="D9"/>
  <c r="B26" i="15"/>
  <c r="C26"/>
  <c r="D26"/>
  <c r="F26"/>
  <c r="A26"/>
  <c r="A25"/>
  <c r="B25"/>
  <c r="C25"/>
  <c r="D25"/>
  <c r="F25"/>
  <c r="B32"/>
  <c r="C32"/>
  <c r="D32"/>
  <c r="F32"/>
  <c r="A32"/>
  <c r="A20" i="14"/>
  <c r="B20"/>
  <c r="D20"/>
  <c r="F20"/>
  <c r="A21"/>
  <c r="B21"/>
  <c r="D21"/>
  <c r="D36" i="17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A27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A12"/>
  <c r="D8"/>
  <c r="B8"/>
  <c r="A8"/>
  <c r="D7"/>
  <c r="B7"/>
  <c r="A7"/>
  <c r="D6"/>
  <c r="B6"/>
  <c r="A6"/>
  <c r="D5"/>
  <c r="B5"/>
  <c r="A5"/>
  <c r="D4"/>
  <c r="B4"/>
  <c r="A4"/>
  <c r="D3"/>
  <c r="B3"/>
  <c r="A3"/>
  <c r="A2"/>
  <c r="F8" i="14"/>
  <c r="F19"/>
  <c r="F25"/>
  <c r="F27"/>
  <c r="F29"/>
  <c r="F31"/>
  <c r="F33"/>
  <c r="B3"/>
  <c r="A24" i="15"/>
  <c r="B24"/>
  <c r="C24"/>
  <c r="F24"/>
  <c r="A20"/>
  <c r="B20"/>
  <c r="C20"/>
  <c r="F20"/>
  <c r="A21"/>
  <c r="B21"/>
  <c r="C21"/>
  <c r="F21"/>
  <c r="A22"/>
  <c r="B22"/>
  <c r="C22"/>
  <c r="F22"/>
  <c r="A23"/>
  <c r="B23"/>
  <c r="C23"/>
  <c r="F23"/>
  <c r="A3"/>
  <c r="B3"/>
  <c r="C3"/>
  <c r="F3"/>
  <c r="A4"/>
  <c r="B4"/>
  <c r="C4"/>
  <c r="F4"/>
  <c r="A5"/>
  <c r="B5"/>
  <c r="C5"/>
  <c r="F5"/>
  <c r="A6"/>
  <c r="B6"/>
  <c r="C6"/>
  <c r="F6"/>
  <c r="A7"/>
  <c r="B7"/>
  <c r="C7"/>
  <c r="F7"/>
  <c r="A8"/>
  <c r="B8"/>
  <c r="C8"/>
  <c r="D8"/>
  <c r="F8"/>
  <c r="A9"/>
  <c r="B9"/>
  <c r="C9"/>
  <c r="F9"/>
  <c r="A10"/>
  <c r="B10"/>
  <c r="C10"/>
  <c r="F10"/>
  <c r="A11"/>
  <c r="B11"/>
  <c r="C11"/>
  <c r="F11"/>
  <c r="A12"/>
  <c r="B12"/>
  <c r="C12"/>
  <c r="F12"/>
  <c r="A13"/>
  <c r="B13"/>
  <c r="C13"/>
  <c r="F13"/>
  <c r="A14"/>
  <c r="B14"/>
  <c r="C14"/>
  <c r="F14"/>
  <c r="A15"/>
  <c r="B15"/>
  <c r="C15"/>
  <c r="F15"/>
  <c r="A16"/>
  <c r="B16"/>
  <c r="C16"/>
  <c r="D16"/>
  <c r="F16"/>
  <c r="A17"/>
  <c r="B17"/>
  <c r="C17"/>
  <c r="F17"/>
  <c r="A18"/>
  <c r="B18"/>
  <c r="C18"/>
  <c r="F18"/>
  <c r="A19"/>
  <c r="B19"/>
  <c r="C19"/>
  <c r="F19"/>
  <c r="A33" i="14"/>
  <c r="B33"/>
  <c r="D33"/>
  <c r="F2" i="15"/>
  <c r="C1"/>
  <c r="D1"/>
  <c r="A2"/>
  <c r="B2"/>
  <c r="C2"/>
  <c r="D2"/>
  <c r="F32" i="13"/>
  <c r="D17" i="15" s="1"/>
  <c r="F15" i="13"/>
  <c r="D9" i="15" s="1"/>
  <c r="D3"/>
  <c r="D4" i="14"/>
  <c r="D5"/>
  <c r="D6"/>
  <c r="D7"/>
  <c r="D8"/>
  <c r="D12"/>
  <c r="D13"/>
  <c r="D14"/>
  <c r="D15"/>
  <c r="D16"/>
  <c r="D17"/>
  <c r="D18"/>
  <c r="D19"/>
  <c r="D22"/>
  <c r="D25"/>
  <c r="D26"/>
  <c r="D27"/>
  <c r="D28"/>
  <c r="D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/>
  <c r="K20" i="7"/>
  <c r="C7" i="12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E115"/>
  <c r="D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73"/>
  <c r="D73"/>
  <c r="E73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D18"/>
  <c r="C17"/>
  <c r="E17"/>
  <c r="D17"/>
  <c r="D19"/>
  <c r="D20"/>
  <c r="D21"/>
  <c r="E21"/>
  <c r="D22"/>
  <c r="D23"/>
  <c r="D24"/>
  <c r="D25"/>
  <c r="D26"/>
  <c r="D27"/>
  <c r="D28"/>
  <c r="D29"/>
  <c r="E29"/>
  <c r="D30"/>
  <c r="D31"/>
  <c r="D32"/>
  <c r="D33"/>
  <c r="D34"/>
  <c r="D35"/>
  <c r="D36"/>
  <c r="D37"/>
  <c r="E37"/>
  <c r="D38"/>
  <c r="D39"/>
  <c r="D40"/>
  <c r="D41"/>
  <c r="D42"/>
  <c r="D43"/>
  <c r="D44"/>
  <c r="D45"/>
  <c r="E45"/>
  <c r="D46"/>
  <c r="D47"/>
  <c r="D48"/>
  <c r="D49"/>
  <c r="D50"/>
  <c r="D51"/>
  <c r="D52"/>
  <c r="D53"/>
  <c r="E53"/>
  <c r="D54"/>
  <c r="D55"/>
  <c r="D56"/>
  <c r="D57"/>
  <c r="D58"/>
  <c r="D59"/>
  <c r="D60"/>
  <c r="D61"/>
  <c r="E61"/>
  <c r="D62"/>
  <c r="D63"/>
  <c r="D64"/>
  <c r="D65"/>
  <c r="D66"/>
  <c r="D67"/>
  <c r="D68"/>
  <c r="D69"/>
  <c r="D70"/>
  <c r="D71"/>
  <c r="D72"/>
  <c r="C18"/>
  <c r="C19"/>
  <c r="E19"/>
  <c r="C20"/>
  <c r="E20"/>
  <c r="C21"/>
  <c r="C22"/>
  <c r="E22"/>
  <c r="C23"/>
  <c r="E23"/>
  <c r="C24"/>
  <c r="E24"/>
  <c r="C25"/>
  <c r="C26"/>
  <c r="C27"/>
  <c r="E27"/>
  <c r="C28"/>
  <c r="E28"/>
  <c r="C29"/>
  <c r="C30"/>
  <c r="E30"/>
  <c r="C31"/>
  <c r="E31"/>
  <c r="C32"/>
  <c r="E32"/>
  <c r="C33"/>
  <c r="C34"/>
  <c r="C35"/>
  <c r="E35"/>
  <c r="C36"/>
  <c r="E36"/>
  <c r="C37"/>
  <c r="C38"/>
  <c r="E38"/>
  <c r="C39"/>
  <c r="E39"/>
  <c r="C40"/>
  <c r="E40"/>
  <c r="C41"/>
  <c r="C42"/>
  <c r="C43"/>
  <c r="E43"/>
  <c r="C44"/>
  <c r="E44"/>
  <c r="C45"/>
  <c r="C46"/>
  <c r="E46"/>
  <c r="C47"/>
  <c r="E47"/>
  <c r="C48"/>
  <c r="E48"/>
  <c r="C49"/>
  <c r="C50"/>
  <c r="C51"/>
  <c r="E51"/>
  <c r="C52"/>
  <c r="E52"/>
  <c r="C53"/>
  <c r="C54"/>
  <c r="E54"/>
  <c r="C55"/>
  <c r="E55"/>
  <c r="C56"/>
  <c r="E56"/>
  <c r="C57"/>
  <c r="C58"/>
  <c r="C59"/>
  <c r="E59"/>
  <c r="C60"/>
  <c r="E60"/>
  <c r="C61"/>
  <c r="C62"/>
  <c r="E62"/>
  <c r="C63"/>
  <c r="E63"/>
  <c r="C64"/>
  <c r="E64"/>
  <c r="C65"/>
  <c r="C66"/>
  <c r="C67"/>
  <c r="E67"/>
  <c r="C68"/>
  <c r="E68"/>
  <c r="C69"/>
  <c r="E69"/>
  <c r="C70"/>
  <c r="C71"/>
  <c r="E71"/>
  <c r="C72"/>
  <c r="E72"/>
  <c r="E65"/>
  <c r="E57"/>
  <c r="E49"/>
  <c r="E41"/>
  <c r="E33"/>
  <c r="E25"/>
  <c r="E18"/>
  <c r="E70"/>
  <c r="E66"/>
  <c r="E58"/>
  <c r="E50"/>
  <c r="E42"/>
  <c r="E34"/>
  <c r="E26"/>
  <c r="B4" i="12"/>
  <c r="D3"/>
  <c r="D6"/>
  <c r="E6"/>
  <c r="C6"/>
  <c r="B5"/>
  <c r="D4"/>
  <c r="C4"/>
  <c r="E5"/>
  <c r="F5" i="13"/>
  <c r="D4" i="15" s="1"/>
  <c r="I45" i="13" l="1"/>
  <c r="E42" i="17" s="1"/>
  <c r="F42"/>
  <c r="E30"/>
  <c r="E27" i="14"/>
  <c r="E15" i="17"/>
  <c r="E14" i="14"/>
  <c r="E35" i="17"/>
  <c r="G21" i="19"/>
  <c r="G17"/>
  <c r="E5" i="14"/>
  <c r="C42" i="17"/>
  <c r="G36" i="15"/>
  <c r="G35"/>
  <c r="E37" i="14"/>
  <c r="E19" i="17"/>
  <c r="G12" i="15"/>
  <c r="G7" i="19"/>
  <c r="G37" i="15"/>
  <c r="G39"/>
  <c r="G38"/>
  <c r="F15" i="14"/>
  <c r="G13" i="19"/>
  <c r="F33" i="13"/>
  <c r="F22" i="14"/>
  <c r="F17"/>
  <c r="F13"/>
  <c r="F5"/>
  <c r="F21"/>
  <c r="F9"/>
  <c r="G26" i="19"/>
  <c r="G15"/>
  <c r="G29"/>
  <c r="O32" i="13"/>
  <c r="O26"/>
  <c r="G41"/>
  <c r="E30" i="19" s="1"/>
  <c r="G33" i="14"/>
  <c r="G31"/>
  <c r="G29"/>
  <c r="G27"/>
  <c r="G24" i="13"/>
  <c r="G20" i="14"/>
  <c r="G16"/>
  <c r="G12"/>
  <c r="G8"/>
  <c r="G6"/>
  <c r="G4"/>
  <c r="O3" i="13"/>
  <c r="G3" s="1"/>
  <c r="O31"/>
  <c r="O27"/>
  <c r="G27" s="1"/>
  <c r="O25"/>
  <c r="O23"/>
  <c r="O21"/>
  <c r="O19"/>
  <c r="O17"/>
  <c r="O15"/>
  <c r="O9"/>
  <c r="G9" s="1"/>
  <c r="O7"/>
  <c r="O5"/>
  <c r="O42"/>
  <c r="G42" s="1"/>
  <c r="O40"/>
  <c r="G40" s="1"/>
  <c r="O38"/>
  <c r="O36"/>
  <c r="O34"/>
  <c r="P27"/>
  <c r="G31" i="19"/>
  <c r="G27"/>
  <c r="G27" i="15"/>
  <c r="G33" i="13"/>
  <c r="C27" i="14" s="1"/>
  <c r="E28" i="19"/>
  <c r="G18" i="13"/>
  <c r="E12" i="15" s="1"/>
  <c r="G16" i="13"/>
  <c r="E10" i="15" s="1"/>
  <c r="G14" i="14"/>
  <c r="G14" i="13"/>
  <c r="E8" i="15" s="1"/>
  <c r="C37" i="14"/>
  <c r="E33" i="19"/>
  <c r="G3" i="14"/>
  <c r="F17" i="17"/>
  <c r="F15"/>
  <c r="F13"/>
  <c r="F8"/>
  <c r="F6"/>
  <c r="F4"/>
  <c r="F20"/>
  <c r="F22"/>
  <c r="F24"/>
  <c r="F39"/>
  <c r="F37"/>
  <c r="F35"/>
  <c r="F33"/>
  <c r="F31"/>
  <c r="F29"/>
  <c r="F40"/>
  <c r="E23" i="14"/>
  <c r="F25" i="17"/>
  <c r="G2" i="19"/>
  <c r="D3"/>
  <c r="G4"/>
  <c r="G6"/>
  <c r="G8"/>
  <c r="D9"/>
  <c r="G10"/>
  <c r="G12"/>
  <c r="G14"/>
  <c r="G16"/>
  <c r="D17"/>
  <c r="G18"/>
  <c r="G20"/>
  <c r="G22"/>
  <c r="G32"/>
  <c r="G34"/>
  <c r="E33" i="14"/>
  <c r="F16" i="17"/>
  <c r="F14"/>
  <c r="F18"/>
  <c r="F21"/>
  <c r="F38"/>
  <c r="F36"/>
  <c r="F34"/>
  <c r="F32"/>
  <c r="F30"/>
  <c r="F28"/>
  <c r="F37" i="14"/>
  <c r="F23"/>
  <c r="E25" i="17"/>
  <c r="G34" i="15"/>
  <c r="D4" i="19"/>
  <c r="G9"/>
  <c r="G11"/>
  <c r="D18"/>
  <c r="G23"/>
  <c r="G25"/>
  <c r="G33"/>
  <c r="G20" i="13"/>
  <c r="E14" i="15" s="1"/>
  <c r="G18" i="14"/>
  <c r="G33" i="15"/>
  <c r="E29" i="14"/>
  <c r="E25"/>
  <c r="E13"/>
  <c r="G24" i="15"/>
  <c r="G39" i="13"/>
  <c r="C36" i="17" s="1"/>
  <c r="G37" i="13"/>
  <c r="C34" i="17" s="1"/>
  <c r="G35" i="13"/>
  <c r="E20" i="15" s="1"/>
  <c r="G22" i="13"/>
  <c r="C21" i="17" s="1"/>
  <c r="G8" i="13"/>
  <c r="E40" i="17"/>
  <c r="C40"/>
  <c r="E33" i="15"/>
  <c r="G6" i="13"/>
  <c r="C6" i="17" s="1"/>
  <c r="E3" i="15"/>
  <c r="C3" i="17"/>
  <c r="C3" i="14"/>
  <c r="F32"/>
  <c r="F30"/>
  <c r="E7" i="15"/>
  <c r="C8" i="14"/>
  <c r="C8" i="17"/>
  <c r="C4" i="14"/>
  <c r="C4" i="17"/>
  <c r="E24" i="15"/>
  <c r="C33" i="14"/>
  <c r="C29"/>
  <c r="C32" i="17"/>
  <c r="C20" i="14"/>
  <c r="E32" i="15"/>
  <c r="C17" i="17"/>
  <c r="C13"/>
  <c r="C12" i="14"/>
  <c r="E5" i="15"/>
  <c r="E30"/>
  <c r="C35" i="14"/>
  <c r="E22" i="15"/>
  <c r="C30" i="17"/>
  <c r="E18" i="15"/>
  <c r="C23" i="17"/>
  <c r="E28" i="15"/>
  <c r="C19" i="17"/>
  <c r="C15"/>
  <c r="C14" i="14"/>
  <c r="E33" i="17"/>
  <c r="G21" i="15"/>
  <c r="E30" i="14"/>
  <c r="E29" i="17"/>
  <c r="E26" i="14"/>
  <c r="E21" i="17"/>
  <c r="G32" i="15"/>
  <c r="E8" i="17"/>
  <c r="E8" i="14"/>
  <c r="F16" i="13"/>
  <c r="D10" i="15" s="1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38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F6" i="13"/>
  <c r="D5" i="19" s="1"/>
  <c r="G18" i="15"/>
  <c r="G16"/>
  <c r="G14"/>
  <c r="G10"/>
  <c r="G7"/>
  <c r="F3" i="14"/>
  <c r="F7"/>
  <c r="F3" i="17"/>
  <c r="E6"/>
  <c r="G5" i="15"/>
  <c r="E6" i="14"/>
  <c r="E20"/>
  <c r="E34"/>
  <c r="E37" i="17"/>
  <c r="E36" i="14"/>
  <c r="C26" i="17" l="1"/>
  <c r="E37" i="15"/>
  <c r="G9"/>
  <c r="E14" i="17"/>
  <c r="E17" i="14"/>
  <c r="G15" i="15"/>
  <c r="E20" i="17"/>
  <c r="G26" i="15"/>
  <c r="C18" i="14"/>
  <c r="C31"/>
  <c r="C38" i="17"/>
  <c r="C6" i="14"/>
  <c r="C16"/>
  <c r="E22" i="17"/>
  <c r="G25" i="15"/>
  <c r="E21" i="14"/>
  <c r="D18" i="15"/>
  <c r="F34" i="13"/>
  <c r="E9" i="17"/>
  <c r="E9" i="14"/>
  <c r="G30"/>
  <c r="G36" i="13"/>
  <c r="E21" i="19" s="1"/>
  <c r="E27"/>
  <c r="E27" i="15"/>
  <c r="C37" i="17"/>
  <c r="C34" i="14"/>
  <c r="G5" i="13"/>
  <c r="G5" i="14"/>
  <c r="E26" i="19"/>
  <c r="C9" i="14"/>
  <c r="C9" i="17"/>
  <c r="E26" i="15"/>
  <c r="G15" i="14"/>
  <c r="G17" i="13"/>
  <c r="E11" i="19" s="1"/>
  <c r="G19" i="14"/>
  <c r="G21" i="13"/>
  <c r="G25"/>
  <c r="E29" i="19" s="1"/>
  <c r="G22" i="14"/>
  <c r="G25"/>
  <c r="G31" i="13"/>
  <c r="G32"/>
  <c r="E17" i="19" s="1"/>
  <c r="G26" i="14"/>
  <c r="G34" i="13"/>
  <c r="E19" i="19" s="1"/>
  <c r="G28" i="14"/>
  <c r="G38" i="13"/>
  <c r="E23" i="19" s="1"/>
  <c r="G32" i="14"/>
  <c r="E31" i="19"/>
  <c r="C39" i="17"/>
  <c r="E31" i="15"/>
  <c r="C36" i="14"/>
  <c r="G7" i="13"/>
  <c r="G7" i="14"/>
  <c r="G13"/>
  <c r="G15" i="13"/>
  <c r="E9" i="19" s="1"/>
  <c r="G17" i="14"/>
  <c r="G19" i="13"/>
  <c r="E13" i="19" s="1"/>
  <c r="G21" i="14"/>
  <c r="G23" i="13"/>
  <c r="E25" i="19" s="1"/>
  <c r="E2" i="15"/>
  <c r="E2" i="19"/>
  <c r="G26" i="13"/>
  <c r="G23" i="14"/>
  <c r="E23" i="17"/>
  <c r="G28" i="19"/>
  <c r="F17" i="13"/>
  <c r="D10" i="19"/>
  <c r="E3"/>
  <c r="E7"/>
  <c r="E16"/>
  <c r="E22"/>
  <c r="E36" i="17"/>
  <c r="G24" i="19"/>
  <c r="G30"/>
  <c r="E6"/>
  <c r="G19"/>
  <c r="E5"/>
  <c r="E32"/>
  <c r="E20"/>
  <c r="E24"/>
  <c r="E14"/>
  <c r="E15"/>
  <c r="E8"/>
  <c r="E10"/>
  <c r="E12"/>
  <c r="E18"/>
  <c r="G31" i="15"/>
  <c r="E39" i="17"/>
  <c r="G19" i="15"/>
  <c r="E31" i="17"/>
  <c r="E28" i="14"/>
  <c r="D5" i="15"/>
  <c r="F7" i="13"/>
  <c r="D6" i="19" s="1"/>
  <c r="F35" i="13" l="1"/>
  <c r="D19" i="19"/>
  <c r="D19" i="15"/>
  <c r="E25"/>
  <c r="C22" i="17"/>
  <c r="C21" i="14"/>
  <c r="C17"/>
  <c r="E13" i="15"/>
  <c r="C18" i="17"/>
  <c r="C13" i="14"/>
  <c r="C14" i="17"/>
  <c r="E9" i="15"/>
  <c r="C35" i="17"/>
  <c r="C32" i="14"/>
  <c r="E23" i="15"/>
  <c r="C31" i="17"/>
  <c r="C28" i="14"/>
  <c r="E19" i="15"/>
  <c r="E17"/>
  <c r="C29" i="17"/>
  <c r="C26" i="14"/>
  <c r="C24" i="17"/>
  <c r="C22" i="14"/>
  <c r="E29" i="15"/>
  <c r="E34"/>
  <c r="E34" i="19"/>
  <c r="C25" i="17"/>
  <c r="C23" i="14"/>
  <c r="E6" i="15"/>
  <c r="C7" i="17"/>
  <c r="C7" i="14"/>
  <c r="C25"/>
  <c r="E16" i="15"/>
  <c r="C28" i="17"/>
  <c r="E15" i="15"/>
  <c r="C20" i="17"/>
  <c r="C19" i="14"/>
  <c r="C16" i="17"/>
  <c r="C15" i="14"/>
  <c r="E11" i="15"/>
  <c r="E4" i="19"/>
  <c r="E4" i="15"/>
  <c r="C5" i="14"/>
  <c r="C5" i="17"/>
  <c r="E21" i="15"/>
  <c r="C33" i="17"/>
  <c r="C30" i="14"/>
  <c r="D11" i="19"/>
  <c r="D11" i="15"/>
  <c r="F18" i="13"/>
  <c r="D6" i="15"/>
  <c r="F8" i="13"/>
  <c r="D20" i="19" l="1"/>
  <c r="D20" i="15"/>
  <c r="F36" i="13"/>
  <c r="D7" i="15"/>
  <c r="D7" i="19"/>
  <c r="D12"/>
  <c r="D12" i="15"/>
  <c r="F19" i="13"/>
  <c r="D21" i="19" l="1"/>
  <c r="D21" i="15"/>
  <c r="F37" i="13"/>
  <c r="D13" i="19"/>
  <c r="D13" i="15"/>
  <c r="F20" i="13"/>
  <c r="D22" i="19" l="1"/>
  <c r="F38" i="13"/>
  <c r="D22" i="15"/>
  <c r="D14" i="19"/>
  <c r="F21" i="13"/>
  <c r="D14" i="15"/>
  <c r="D23" i="19" l="1"/>
  <c r="F39" i="13"/>
  <c r="D23" i="15"/>
  <c r="D15"/>
  <c r="D15" i="19"/>
  <c r="D24" l="1"/>
  <c r="D24" i="15"/>
</calcChain>
</file>

<file path=xl/sharedStrings.xml><?xml version="1.0" encoding="utf-8"?>
<sst xmlns="http://schemas.openxmlformats.org/spreadsheetml/2006/main" count="959" uniqueCount="353">
  <si>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</si>
  <si>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</si>
  <si>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</si>
  <si>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</si>
  <si>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</si>
  <si>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</si>
  <si>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</si>
  <si>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</si>
  <si>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</si>
  <si>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</si>
  <si>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</si>
  <si>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</si>
  <si>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</si>
  <si>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</si>
  <si>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</si>
  <si>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</si>
  <si>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</si>
  <si>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</si>
  <si>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</si>
  <si>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</si>
  <si>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</si>
  <si>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</si>
  <si>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</si>
  <si>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</si>
  <si>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</si>
  <si>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</si>
  <si>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</si>
  <si>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</si>
  <si>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</si>
  <si>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</si>
  <si>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</si>
  <si>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</si>
  <si>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</si>
  <si>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</si>
  <si>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</si>
  <si>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</si>
  <si>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</si>
  <si>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</si>
  <si>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</si>
  <si>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</si>
  <si>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</si>
  <si>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</si>
  <si>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</si>
  <si>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</si>
  <si>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</si>
  <si>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</si>
  <si>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</si>
  <si>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</si>
  <si>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</si>
  <si>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</si>
  <si>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</si>
  <si>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</si>
  <si>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</si>
  <si>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</si>
  <si>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</si>
  <si>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</si>
  <si>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</si>
  <si>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</si>
  <si>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</si>
  <si>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</si>
  <si>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</si>
  <si>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</si>
  <si>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</si>
  <si>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</si>
  <si>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</si>
  <si>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</si>
  <si>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</si>
  <si>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</si>
  <si>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</si>
  <si>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</si>
  <si>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</si>
  <si>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</si>
  <si>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</si>
  <si>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</si>
  <si>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</si>
  <si>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</si>
  <si>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</si>
  <si>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</si>
  <si>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</si>
  <si>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</si>
  <si>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</si>
  <si>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</si>
  <si>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</si>
  <si>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</si>
  <si>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</si>
  <si>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</si>
  <si>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</si>
  <si>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</si>
  <si>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</si>
  <si>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</si>
  <si>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</si>
  <si>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</si>
  <si>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</si>
  <si>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</si>
  <si>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</si>
  <si>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</si>
  <si>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</si>
  <si>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</si>
  <si>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</si>
  <si>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</si>
  <si>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</si>
  <si>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</si>
  <si>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</si>
  <si>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</si>
  <si>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</si>
  <si>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</si>
  <si>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</si>
  <si>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</si>
  <si>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</si>
  <si>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</si>
  <si>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</si>
  <si>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</si>
  <si>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</si>
  <si>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</si>
  <si>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</si>
  <si>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</si>
  <si>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</si>
  <si>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</si>
  <si>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</si>
  <si>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</si>
  <si>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</si>
  <si>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</si>
  <si>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</si>
  <si>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</si>
  <si>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</si>
  <si>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</si>
  <si>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</si>
  <si>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</si>
  <si>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</si>
  <si>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</si>
  <si>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</si>
  <si>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</si>
  <si>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</si>
  <si>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</si>
  <si>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</si>
  <si>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</si>
  <si>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</si>
  <si>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</si>
  <si>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</si>
  <si>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</si>
  <si>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</si>
  <si>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</si>
  <si>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</si>
  <si>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</si>
  <si>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</si>
  <si>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</si>
  <si>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</si>
  <si>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</si>
  <si>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</si>
  <si>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</si>
  <si>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</si>
  <si>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</si>
  <si>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</si>
  <si>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</si>
  <si>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</si>
  <si>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</si>
  <si>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</si>
  <si>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</si>
  <si>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</si>
  <si>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</si>
  <si>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</si>
  <si>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</si>
  <si>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</si>
  <si>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</si>
  <si>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</si>
  <si>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</si>
  <si>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</si>
  <si>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</si>
  <si>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</si>
  <si>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</si>
  <si>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</si>
  <si>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</si>
  <si>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</si>
  <si>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</si>
  <si>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</si>
  <si>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</si>
  <si>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</si>
  <si>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</si>
  <si>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</si>
  <si>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</si>
  <si>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</si>
  <si>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</si>
  <si>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</si>
  <si>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</si>
  <si>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</si>
  <si>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</si>
  <si>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</si>
  <si>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</si>
  <si>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</si>
  <si>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</si>
  <si>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</si>
  <si>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</si>
  <si>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</si>
  <si>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</si>
  <si>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</si>
  <si>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</si>
  <si>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</si>
  <si>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</si>
  <si>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</si>
  <si>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</si>
  <si>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</si>
  <si>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</si>
  <si>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</si>
  <si>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</si>
  <si>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</si>
  <si>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</si>
  <si>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</si>
  <si>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</si>
  <si>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</si>
  <si>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</si>
  <si>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</si>
  <si>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</si>
  <si>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</si>
  <si>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</si>
  <si>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</si>
  <si>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</si>
  <si>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</si>
  <si>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</si>
  <si>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</si>
  <si>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</si>
  <si>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</si>
  <si>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</si>
  <si>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</si>
  <si>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</si>
  <si>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</si>
  <si>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</si>
  <si>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</si>
  <si>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</si>
  <si>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</si>
  <si>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</si>
  <si>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</si>
  <si>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</si>
  <si>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</si>
  <si>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</si>
  <si>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</si>
  <si>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</si>
  <si>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</si>
  <si>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</si>
  <si>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</si>
  <si>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</si>
  <si>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</si>
  <si>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</si>
  <si>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UTM-X</t>
  </si>
  <si>
    <t>UTM-Y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</si>
  <si>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</si>
  <si>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</si>
  <si>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</si>
  <si>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</si>
  <si>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</si>
  <si>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</si>
  <si>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</si>
  <si>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</si>
  <si>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</si>
  <si>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</si>
  <si>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</si>
  <si>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</si>
  <si>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</si>
  <si>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</si>
  <si>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</si>
  <si>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</si>
  <si>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</si>
  <si>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</si>
  <si>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</si>
  <si>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</si>
  <si>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</si>
  <si>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</si>
  <si>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</si>
  <si>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</si>
  <si>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</si>
  <si>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</si>
  <si>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</si>
  <si>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</si>
  <si>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</si>
  <si>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</si>
  <si>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</si>
  <si>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</si>
  <si>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</si>
  <si>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</si>
  <si>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</si>
  <si>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</si>
  <si>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</si>
  <si>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</si>
  <si>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</si>
  <si>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</si>
  <si>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</si>
  <si>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</si>
  <si>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</si>
  <si>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</si>
  <si>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</si>
  <si>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</si>
  <si>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</si>
  <si>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03.11.2011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</si>
  <si>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</si>
  <si>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</si>
  <si>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</si>
  <si>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</si>
  <si>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</si>
  <si>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</si>
  <si>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</si>
  <si>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</si>
  <si>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</si>
  <si>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</si>
  <si>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</si>
  <si>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</si>
  <si>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</si>
  <si>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</si>
  <si>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</si>
  <si>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</si>
  <si>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</si>
  <si>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</si>
  <si>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</si>
  <si>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</si>
  <si>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</si>
  <si>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max level inside</t>
  </si>
  <si>
    <t>stop</t>
  </si>
  <si>
    <t>avg</t>
  </si>
  <si>
    <t>inside</t>
  </si>
  <si>
    <t>min avg inside level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</si>
  <si>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</si>
  <si>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</si>
  <si>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</si>
  <si>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</si>
  <si>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</si>
  <si>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</si>
  <si>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</si>
  <si>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</si>
  <si>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</si>
  <si>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</si>
  <si>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</si>
  <si>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</si>
  <si>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</si>
  <si>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</si>
  <si>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</si>
  <si>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</si>
  <si>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</si>
  <si>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</si>
  <si>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</si>
  <si>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</si>
  <si>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</si>
  <si>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</si>
  <si>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</si>
  <si>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</si>
  <si>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</si>
  <si>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</si>
  <si>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</si>
  <si>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</si>
  <si>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</si>
  <si>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</si>
  <si>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</si>
  <si>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</si>
  <si>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min last in day</t>
  </si>
  <si>
    <t>max inside</t>
  </si>
  <si>
    <t>เริ่มเสี่ยง</t>
  </si>
</sst>
</file>

<file path=xl/styles.xml><?xml version="1.0" encoding="utf-8"?>
<styleSheet xmlns="http://schemas.openxmlformats.org/spreadsheetml/2006/main">
  <numFmts count="7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</numFmts>
  <fonts count="47">
    <font>
      <sz val="16"/>
      <name val="AngsanaUPC"/>
      <charset val="222"/>
    </font>
    <font>
      <sz val="16"/>
      <name val="AngsanaUPC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2E-2"/>
          <c:w val="0.87692307692307792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93944064"/>
        <c:axId val="93954048"/>
      </c:scatterChart>
      <c:valAx>
        <c:axId val="93944064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954048"/>
        <c:crosses val="autoZero"/>
        <c:crossBetween val="midCat"/>
        <c:majorUnit val="7"/>
        <c:minorUnit val="1"/>
      </c:valAx>
      <c:valAx>
        <c:axId val="93954048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137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3944064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27E-2"/>
          <c:w val="0.876923076923078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97601024"/>
        <c:axId val="97602560"/>
      </c:scatterChart>
      <c:valAx>
        <c:axId val="97601024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602560"/>
        <c:crosses val="autoZero"/>
        <c:crossBetween val="midCat"/>
        <c:majorUnit val="7"/>
        <c:minorUnit val="1"/>
      </c:valAx>
      <c:valAx>
        <c:axId val="97602560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760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0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11" workbookViewId="0">
      <selection activeCell="B22" sqref="B22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22" t="str">
        <f>IF('MainStation-OBS'!B2 = "","",'MainStation-OBS'!B2)</f>
        <v>ด้านเหนือ</v>
      </c>
      <c r="B2" s="222"/>
      <c r="C2" s="222"/>
      <c r="D2" s="222"/>
      <c r="E2" s="222"/>
      <c r="F2" s="222"/>
      <c r="G2" s="222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IFERROR(INDEX('MainStation-OBS'!$B$47:$G$52,IF('MainStation-OBS'!P3="","",'MainStation-OBS'!P3),1),"")</f>
        <v/>
      </c>
      <c r="D3" s="151" t="str">
        <f>IFERROR(INDEX('MainStation-OBS'!$B$47:$G$52,IF('MainStation-OBS'!H3="","",'MainStation-OBS'!H3),2),"")</f>
        <v>สูงขึ้นต่อเนื่อง</v>
      </c>
      <c r="E3" s="151" t="str">
        <f>IFERROR(INDEX('MainStation-OBS'!$B$47:$G$52,IF('MainStation-OBS'!I3="","",'MainStation-OBS'!I3),3),"")</f>
        <v>น้อย</v>
      </c>
      <c r="F3" s="151">
        <f>IF('MainStation-OBS'!J3 = "","",'MainStation-OBS'!J3)</f>
        <v>2.0000000000000018</v>
      </c>
      <c r="G3" s="151">
        <f>IF('MainStation-OBS'!R3 = "","",'MainStation-OBS'!R3)</f>
        <v>3</v>
      </c>
      <c r="I3" s="144" t="s">
        <v>205</v>
      </c>
    </row>
    <row r="4" spans="1:9" ht="69.75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IFERROR(INDEX('MainStation-OBS'!$B$47:$G$52,IF('MainStation-OBS'!G4="","",'MainStation-OBS'!G4),1),"")</f>
        <v>ปกติ</v>
      </c>
      <c r="D4" s="151" t="str">
        <f>IFERROR(INDEX('MainStation-OBS'!$B$47:$G$52,IF('MainStation-OBS'!H4="","",'MainStation-OBS'!H4),2),"")</f>
        <v xml:space="preserve">สูงขึ้นต่อเนื่อง/คงตัวระยะสั้น </v>
      </c>
      <c r="E4" s="151" t="str">
        <f>IFERROR(INDEX('MainStation-OBS'!$B$47:$G$52,IF('MainStation-OBS'!I4="","",'MainStation-OBS'!I4),3),"")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IF('MainStation-OBS'!Q4 = "","",'MainStation-OBS'!Q4)</f>
        <v>6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IFERROR(INDEX('MainStation-OBS'!$B$47:$G$52,IF('MainStation-OBS'!G5="","",'MainStation-OBS'!G5),1),"")</f>
        <v>เสี่ยง</v>
      </c>
      <c r="D5" s="151" t="str">
        <f>IFERROR(INDEX('MainStation-OBS'!$B$47:$G$52,IF('MainStation-OBS'!H5="","",'MainStation-OBS'!H5),2),"")</f>
        <v>สูงขึ้นต่อเนื่อง</v>
      </c>
      <c r="E5" s="151" t="str">
        <f>IFERROR(INDEX('MainStation-OBS'!$B$47:$G$52,IF('MainStation-OBS'!I5="","",'MainStation-OBS'!I5),3),"")</f>
        <v>น้อย</v>
      </c>
      <c r="F5" s="151">
        <f>IF('MainStation-OBS'!J5 = "","",'MainStation-OBS'!J5)</f>
        <v>2.0000000000000018</v>
      </c>
      <c r="G5" s="151">
        <f>IF('MainStation-OBS'!Q5 = "","",'MainStation-OBS'!Q5)</f>
        <v>3</v>
      </c>
      <c r="I5" s="144" t="s">
        <v>207</v>
      </c>
    </row>
    <row r="6" spans="1:9" ht="69.75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IFERROR(INDEX('MainStation-OBS'!$B$47:$G$52,IF('MainStation-OBS'!G6="","",'MainStation-OBS'!G6),1),"")</f>
        <v>ปกติ</v>
      </c>
      <c r="D6" s="151" t="str">
        <f>IFERROR(INDEX('MainStation-OBS'!$B$47:$G$52,IF('MainStation-OBS'!H6="","",'MainStation-OBS'!H6),2),"")</f>
        <v xml:space="preserve">สูงขึ้นต่อเนื่อง/คงตัวระยะสั้น </v>
      </c>
      <c r="E6" s="151" t="str">
        <f>IFERROR(INDEX('MainStation-OBS'!$B$47:$G$52,IF('MainStation-OBS'!I6="","",'MainStation-OBS'!I6),3),"")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IF('MainStation-OBS'!Q6 = "","",'MainStation-OBS'!Q6)</f>
        <v>6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IFERROR(INDEX('MainStation-OBS'!$B$47:$G$52,IF('MainStation-OBS'!G7="","",'MainStation-OBS'!G7),1),"")</f>
        <v>ปกติ</v>
      </c>
      <c r="D7" s="151" t="str">
        <f>IFERROR(INDEX('MainStation-OBS'!$B$47:$G$52,IF('MainStation-OBS'!H7="","",'MainStation-OBS'!H7),2),"")</f>
        <v>แกว่งสูงขึ้น</v>
      </c>
      <c r="E7" s="151" t="str">
        <f>IFERROR(INDEX('MainStation-OBS'!$B$47:$G$52,IF('MainStation-OBS'!I7="","",'MainStation-OBS'!I7),3),"")</f>
        <v>ปานกลาง</v>
      </c>
      <c r="F7" s="151">
        <f>IF('MainStation-OBS'!J7 = "","",'MainStation-OBS'!J7)</f>
        <v>9.9999999999999858</v>
      </c>
      <c r="G7" s="151">
        <f>IF('MainStation-OBS'!Q7 = "","",'MainStation-OBS'!Q7)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IFERROR(INDEX('MainStation-OBS'!$B$47:$G$52,IF('MainStation-OBS'!G8="","",'MainStation-OBS'!G8),1),"")</f>
        <v>ปกติ</v>
      </c>
      <c r="D8" s="151" t="str">
        <f>IFERROR(INDEX('MainStation-OBS'!$B$47:$G$52,IF('MainStation-OBS'!H8="","",'MainStation-OBS'!H8),2),"")</f>
        <v>สูงขึ้นต่อเนื่อง</v>
      </c>
      <c r="E8" s="151" t="str">
        <f>IFERROR(INDEX('MainStation-OBS'!$B$47:$G$52,IF('MainStation-OBS'!I8="","",'MainStation-OBS'!I8),3),"")</f>
        <v>น้อย</v>
      </c>
      <c r="F8" s="151">
        <f>IF('MainStation-OBS'!J8 = "","",'MainStation-OBS'!J8)</f>
        <v>1.9999999999999991</v>
      </c>
      <c r="G8" s="151">
        <f>IF('MainStation-OBS'!Q8 = "","",'MainStation-OBS'!Q8)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IFERROR(INDEX('MainStation-OBS'!$B$47:$G$52,IF('MainStation-OBS'!G9="","",'MainStation-OBS'!G9),1),"")</f>
        <v>ปกติ</v>
      </c>
      <c r="D9" s="151" t="str">
        <f>IFERROR(INDEX('MainStation-OBS'!$B$47:$G$52,IF('MainStation-OBS'!H9="","",'MainStation-OBS'!H9),2),"")</f>
        <v>แกว่งสูงขึ้น</v>
      </c>
      <c r="E9" s="151" t="str">
        <f>IFERROR(INDEX('MainStation-OBS'!$B$47:$G$52,IF('MainStation-OBS'!I9="","",'MainStation-OBS'!I9),3),"")</f>
        <v>สูงมาก</v>
      </c>
      <c r="F9" s="151">
        <f>IF('MainStation-OBS'!J9 = "","",'MainStation-OBS'!J9)</f>
        <v>24.000000000000004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IFERROR(INDEX('MainStation-OBS'!$B$47:$G$52,IF('MainStation-OBS'!G12="","",'MainStation-OBS'!G12),1),"")</f>
        <v/>
      </c>
      <c r="D10" s="151" t="str">
        <f>IFERROR(INDEX('MainStation-OBS'!$B$47:$G$52,IF('MainStation-OBS'!H12="","",'MainStation-OBS'!H12),2),"")</f>
        <v/>
      </c>
      <c r="E10" s="151" t="str">
        <f>IFERROR(INDEX('MainStation-OBS'!$B$47:$G$52,IF('MainStation-OBS'!I12="","",'MainStation-OBS'!I12),3),"")</f>
        <v/>
      </c>
      <c r="F10" s="151" t="str">
        <f>IF('MainStation-OBS'!J12 = "","",'MainStation-OBS'!J12)</f>
        <v/>
      </c>
      <c r="G10" s="151" t="str">
        <f>IF('MainStation-OBS'!Q12 = "","",'MainStation-OBS'!Q12)</f>
        <v/>
      </c>
    </row>
    <row r="11" spans="1:9">
      <c r="A11" s="223" t="str">
        <f>IF('MainStation-OBS'!B13 = "","",'MainStation-OBS'!B13)</f>
        <v>ด้านตะวันออก</v>
      </c>
      <c r="B11" s="223"/>
      <c r="C11" s="223"/>
      <c r="D11" s="223"/>
      <c r="E11" s="223"/>
      <c r="F11" s="223"/>
      <c r="G11" s="223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IFERROR(INDEX('MainStation-OBS'!$B$47:$G$52,IF('MainStation-OBS'!G14="","",'MainStation-OBS'!G14),1),"")</f>
        <v>ล้น</v>
      </c>
      <c r="D12" s="151" t="str">
        <f>IFERROR(INDEX('MainStation-OBS'!$B$47:$G$52,IF('MainStation-OBS'!H14="","",'MainStation-OBS'!H14),2),"")</f>
        <v>สูงขึ้นต่อเนื่อง</v>
      </c>
      <c r="E12" s="151" t="str">
        <f>IFERROR(INDEX('MainStation-OBS'!$B$47:$G$52,IF('MainStation-OBS'!I14="","",'MainStation-OBS'!I14),3),"")</f>
        <v>น้อย</v>
      </c>
      <c r="F12" s="151">
        <f>IF('MainStation-OBS'!J14 = "","",'MainStation-OBS'!J14)</f>
        <v>5.9999999999999831</v>
      </c>
      <c r="G12" s="151">
        <f>IF('MainStation-OBS'!Q14 = "","",'MainStation-OBS'!Q14)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IFERROR(INDEX('MainStation-OBS'!$B$47:$G$52,IF('MainStation-OBS'!G15="","",'MainStation-OBS'!G15),1),"")</f>
        <v>เสี่ยงมาก</v>
      </c>
      <c r="D13" s="151" t="str">
        <f>IFERROR(INDEX('MainStation-OBS'!$B$47:$G$52,IF('MainStation-OBS'!H15="","",'MainStation-OBS'!H15),2),"")</f>
        <v>สูงขึ้นต่อเนื่อง</v>
      </c>
      <c r="E13" s="151" t="str">
        <f>IFERROR(INDEX('MainStation-OBS'!$B$47:$G$52,IF('MainStation-OBS'!I15="","",'MainStation-OBS'!I15),3),"")</f>
        <v>น้อย</v>
      </c>
      <c r="F13" s="151">
        <f>IF('MainStation-OBS'!J15 = "","",'MainStation-OBS'!J15)</f>
        <v>6.0000000000000053</v>
      </c>
      <c r="G13" s="151">
        <f>IF('MainStation-OBS'!Q15 = "","",'MainStation-OBS'!Q15)</f>
        <v>4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IFERROR(INDEX('MainStation-OBS'!$B$47:$G$52,IF('MainStation-OBS'!G16="","",'MainStation-OBS'!G16),1),"")</f>
        <v>เสี่ยง</v>
      </c>
      <c r="D14" s="151" t="str">
        <f>IFERROR(INDEX('MainStation-OBS'!$B$47:$G$52,IF('MainStation-OBS'!H16="","",'MainStation-OBS'!H16),2),"")</f>
        <v>สูงขึ้นต่อเนื่อง</v>
      </c>
      <c r="E14" s="151" t="str">
        <f>IFERROR(INDEX('MainStation-OBS'!$B$47:$G$52,IF('MainStation-OBS'!I16="","",'MainStation-OBS'!I16),3),"")</f>
        <v>ปานกลาง</v>
      </c>
      <c r="F14" s="151">
        <f>IF('MainStation-OBS'!J16 = "","",'MainStation-OBS'!J16)</f>
        <v>8.0000000000000071</v>
      </c>
      <c r="G14" s="151">
        <f>IF('MainStation-OBS'!Q16 = "","",'MainStation-OBS'!Q16)</f>
        <v>3</v>
      </c>
    </row>
    <row r="15" spans="1:9" ht="69.75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IFERROR(INDEX('MainStation-OBS'!$B$47:$G$52,IF('MainStation-OBS'!G17="","",'MainStation-OBS'!G17),1),"")</f>
        <v>เสี่ยงมาก</v>
      </c>
      <c r="D15" s="151" t="str">
        <f>IFERROR(INDEX('MainStation-OBS'!$B$47:$G$52,IF('MainStation-OBS'!H17="","",'MainStation-OBS'!H17),2),"")</f>
        <v xml:space="preserve">สูงขึ้นต่อเนื่อง/คงตัวระยะสั้น </v>
      </c>
      <c r="E15" s="151" t="str">
        <f>IFERROR(INDEX('MainStation-OBS'!$B$47:$G$52,IF('MainStation-OBS'!I17="","",'MainStation-OBS'!I17),3),"")</f>
        <v>เล็กน้อย</v>
      </c>
      <c r="F15" s="151">
        <f>IF('MainStation-OBS'!J17 = "","",'MainStation-OBS'!J17)</f>
        <v>-1</v>
      </c>
      <c r="G15" s="151">
        <f>IF('MainStation-OBS'!Q17 = "","",'MainStation-OBS'!Q17)</f>
        <v>4</v>
      </c>
    </row>
    <row r="16" spans="1:9" ht="69.7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IFERROR(INDEX('MainStation-OBS'!$B$47:$G$52,IF('MainStation-OBS'!G18="","",'MainStation-OBS'!G18),1),"")</f>
        <v>เสี่ยง</v>
      </c>
      <c r="D16" s="151" t="str">
        <f>IFERROR(INDEX('MainStation-OBS'!$B$47:$G$52,IF('MainStation-OBS'!H18="","",'MainStation-OBS'!H18),2),"")</f>
        <v xml:space="preserve">สูงขึ้นต่อเนื่อง/คงตัวระยะสั้น </v>
      </c>
      <c r="E16" s="151" t="str">
        <f>IFERROR(INDEX('MainStation-OBS'!$B$47:$G$52,IF('MainStation-OBS'!I18="","",'MainStation-OBS'!I18),3),"")</f>
        <v>เล็กน้อย</v>
      </c>
      <c r="F16" s="151">
        <f>IF('MainStation-OBS'!J18 = "","",'MainStation-OBS'!J18)</f>
        <v>-1</v>
      </c>
      <c r="G16" s="151">
        <f>IF('MainStation-OBS'!Q18 = "","",'MainStation-OBS'!Q18)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IFERROR(INDEX('MainStation-OBS'!$B$47:$G$52,IF('MainStation-OBS'!G19="","",'MainStation-OBS'!G19),1),"")</f>
        <v>ปกติ</v>
      </c>
      <c r="D17" s="151" t="str">
        <f>IFERROR(INDEX('MainStation-OBS'!$B$47:$G$52,IF('MainStation-OBS'!H19="","",'MainStation-OBS'!H19),2),"")</f>
        <v>สูงขึ้นต่อเนื่อง</v>
      </c>
      <c r="E17" s="151" t="str">
        <f>IFERROR(INDEX('MainStation-OBS'!$B$47:$G$52,IF('MainStation-OBS'!I19="","",'MainStation-OBS'!I19),3),"")</f>
        <v>น้อย</v>
      </c>
      <c r="F17" s="151">
        <f>IF('MainStation-OBS'!J19 = "","",'MainStation-OBS'!J19)</f>
        <v>2.9999999999999973</v>
      </c>
      <c r="G17" s="151">
        <f>IF('MainStation-OBS'!Q19 = "","",'MainStation-OBS'!Q19)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IFERROR(INDEX('MainStation-OBS'!$B$47:$G$52,IF('MainStation-OBS'!G20="","",'MainStation-OBS'!G20),1),"")</f>
        <v>ปกติ</v>
      </c>
      <c r="D18" s="151" t="str">
        <f>IFERROR(INDEX('MainStation-OBS'!$B$47:$G$52,IF('MainStation-OBS'!H20="","",'MainStation-OBS'!H20),2),"")</f>
        <v>สูงขึ้นต่อเนื่อง</v>
      </c>
      <c r="E18" s="151" t="str">
        <f>IFERROR(INDEX('MainStation-OBS'!$B$47:$G$52,IF('MainStation-OBS'!I20="","",'MainStation-OBS'!I20),3),"")</f>
        <v>น้อย</v>
      </c>
      <c r="F18" s="151">
        <f>IF('MainStation-OBS'!J20 = "","",'MainStation-OBS'!J20)</f>
        <v>4.0000000000000036</v>
      </c>
      <c r="G18" s="151">
        <f>IF('MainStation-OBS'!Q20 = "","",'MainStation-OBS'!Q20)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IFERROR(INDEX('MainStation-OBS'!$B$47:$G$52,IF('MainStation-OBS'!G21="","",'MainStation-OBS'!G21),1),"")</f>
        <v>เริ่มเสี่ยง</v>
      </c>
      <c r="D19" s="151" t="str">
        <f>IFERROR(INDEX('MainStation-OBS'!$B$47:$G$52,IF('MainStation-OBS'!H21="","",'MainStation-OBS'!H21),2),"")</f>
        <v>ทรงตัวต่อเนื่อง</v>
      </c>
      <c r="E19" s="151" t="str">
        <f>IFERROR(INDEX('MainStation-OBS'!$B$47:$G$52,IF('MainStation-OBS'!I21="","",'MainStation-OBS'!I21),3),"")</f>
        <v>เล็กน้อย</v>
      </c>
      <c r="F19" s="151">
        <f>IF('MainStation-OBS'!J21 = "","",'MainStation-OBS'!J21)</f>
        <v>0</v>
      </c>
      <c r="G19" s="151">
        <f>IF('MainStation-OBS'!Q21 = "","",'MainStation-OBS'!Q21)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IFERROR(INDEX('MainStation-OBS'!$B$47:$G$52,IF('MainStation-OBS'!G22="","",'MainStation-OBS'!G22),1),"")</f>
        <v>เสี่ยง</v>
      </c>
      <c r="D20" s="151" t="str">
        <f>IFERROR(INDEX('MainStation-OBS'!$B$47:$G$52,IF('MainStation-OBS'!H22="","",'MainStation-OBS'!H22),2),"")</f>
        <v>สูงขึ้นต่อเนื่อง</v>
      </c>
      <c r="E20" s="151" t="str">
        <f>IFERROR(INDEX('MainStation-OBS'!$B$47:$G$52,IF('MainStation-OBS'!I22="","",'MainStation-OBS'!I22),3),"")</f>
        <v>น้อย</v>
      </c>
      <c r="F20" s="151">
        <f>IF('MainStation-OBS'!J22 = "","",'MainStation-OBS'!J22)</f>
        <v>4.9999999999999822</v>
      </c>
      <c r="G20" s="151">
        <f>IF('MainStation-OBS'!Q22 = "","",'MainStation-OBS'!Q22)</f>
        <v>3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IFERROR(INDEX('MainStation-OBS'!$B$47:$G$52,IF('MainStation-OBS'!G23="","",'MainStation-OBS'!G23),1),"")</f>
        <v>ปกติ</v>
      </c>
      <c r="D21" s="151" t="str">
        <f>IFERROR(INDEX('MainStation-OBS'!$B$47:$G$52,IF('MainStation-OBS'!H23="","",'MainStation-OBS'!H23),2),"")</f>
        <v>ทรงตัวต่อเนื่อง</v>
      </c>
      <c r="E21" s="151" t="str">
        <f>IFERROR(INDEX('MainStation-OBS'!$B$47:$G$52,IF('MainStation-OBS'!I23="","",'MainStation-OBS'!I23),3),"")</f>
        <v>เล็กน้อย</v>
      </c>
      <c r="F21" s="151">
        <f>IF('MainStation-OBS'!J23 = "","",'MainStation-OBS'!J23)</f>
        <v>-1</v>
      </c>
      <c r="G21" s="151">
        <f>IF('MainStation-OBS'!Q23 = "","",'MainStation-OBS'!Q23)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IFERROR(INDEX('MainStation-OBS'!$B$47:$G$52,IF('MainStation-OBS'!G25="","",'MainStation-OBS'!G25),1),"")</f>
        <v>ปกติ</v>
      </c>
      <c r="D22" s="151" t="str">
        <f>IFERROR(INDEX('MainStation-OBS'!$B$47:$G$52,IF('MainStation-OBS'!H25="","",'MainStation-OBS'!H25),2),"")</f>
        <v>สูงขึ้นต่อเนื่อง</v>
      </c>
      <c r="E22" s="151" t="str">
        <f>IFERROR(INDEX('MainStation-OBS'!$B$47:$G$52,IF('MainStation-OBS'!I25="","",'MainStation-OBS'!I25),3),"")</f>
        <v>น้อย</v>
      </c>
      <c r="F22" s="151">
        <f>IF('MainStation-OBS'!J25 = "","",'MainStation-OBS'!J25)</f>
        <v>1.9999999999999998</v>
      </c>
      <c r="G22" s="151">
        <f>IF('MainStation-OBS'!Q25 = "","",'MainStation-OBS'!Q25)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IFERROR(INDEX('MainStation-OBS'!$B$47:$G$52,IF('MainStation-OBS'!G26="","",'MainStation-OBS'!G26),1),"")</f>
        <v>ปกติ</v>
      </c>
      <c r="D23" s="151" t="str">
        <f>IFERROR(INDEX('MainStation-OBS'!$B$47:$G$52,IF('MainStation-OBS'!H26="","",'MainStation-OBS'!H26),2),"")</f>
        <v>ทรงตัวต่อเนื่อง</v>
      </c>
      <c r="E23" s="151" t="str">
        <f>IFERROR(INDEX('MainStation-OBS'!$B$47:$G$52,IF('MainStation-OBS'!I26="","",'MainStation-OBS'!I26),3),"")</f>
        <v>เล็กน้อย</v>
      </c>
      <c r="F23" s="151">
        <f>IF('MainStation-OBS'!J26 = "","",'MainStation-OBS'!J26)</f>
        <v>-1</v>
      </c>
      <c r="G23" s="151">
        <f>IF('MainStation-OBS'!Q26 = "","",'MainStation-OBS'!Q26)</f>
        <v>1</v>
      </c>
    </row>
    <row r="24" spans="1:7">
      <c r="A24" s="223" t="str">
        <f>IF('MainStation-OBS'!B30 = "","",'MainStation-OBS'!B30)</f>
        <v>ด้านตะวันตก</v>
      </c>
      <c r="B24" s="223"/>
      <c r="C24" s="223"/>
      <c r="D24" s="223"/>
      <c r="E24" s="223"/>
      <c r="F24" s="223"/>
      <c r="G24" s="223"/>
    </row>
    <row r="25" spans="1:7" ht="69.75">
      <c r="A25" s="151" t="str">
        <f>IF('MainStation-OBS'!B31 = "","",'MainStation-OBS'!B31)</f>
        <v>W1</v>
      </c>
      <c r="B25" s="153" t="str">
        <f>IF('MainStation-OBS'!C31 = "","",'MainStation-OBS'!C31)</f>
        <v>ค.ทวีวัฒนา ศาลาธรรมสพน์</v>
      </c>
      <c r="C25" s="151" t="str">
        <f>IFERROR(INDEX('MainStation-OBS'!$B$47:$G$52,IF('MainStation-OBS'!G31="","",'MainStation-OBS'!G31),1),"")</f>
        <v>ล้น</v>
      </c>
      <c r="D25" s="151" t="str">
        <f>IFERROR(INDEX('MainStation-OBS'!$B$47:$G$52,IF('MainStation-OBS'!H31="","",'MainStation-OBS'!H31),2),"")</f>
        <v xml:space="preserve">สูงขึ้นต่อเนื่อง/คงตัวระยะสั้น </v>
      </c>
      <c r="E25" s="151" t="str">
        <f>IFERROR(INDEX('MainStation-OBS'!$B$47:$G$52,IF('MainStation-OBS'!I31="","",'MainStation-OBS'!I31),3),"")</f>
        <v>เล็กน้อย</v>
      </c>
      <c r="F25" s="151">
        <f>IF('MainStation-OBS'!J31 = "","",'MainStation-OBS'!J31)</f>
        <v>0.99999999999997868</v>
      </c>
      <c r="G25" s="151">
        <f>IF('MainStation-OBS'!Q31 = "","",'MainStation-OBS'!Q31)</f>
        <v>6</v>
      </c>
    </row>
    <row r="26" spans="1:7">
      <c r="A26" s="151" t="str">
        <f>IF('MainStation-OBS'!B32 = "","",'MainStation-OBS'!B32)</f>
        <v>W2</v>
      </c>
      <c r="B26" s="153" t="str">
        <f>IF('MainStation-OBS'!C32 = "","",'MainStation-OBS'!C32)</f>
        <v>ศาลาแดง / ทวีวัฒนา</v>
      </c>
      <c r="C26" s="151" t="str">
        <f>IFERROR(INDEX('MainStation-OBS'!$B$47:$G$52,IF('MainStation-OBS'!G32="","",'MainStation-OBS'!G32),1),"")</f>
        <v>ปริ่มตลิ่ง</v>
      </c>
      <c r="D26" s="151" t="str">
        <f>IFERROR(INDEX('MainStation-OBS'!$B$47:$G$52,IF('MainStation-OBS'!H32="","",'MainStation-OBS'!H32),2),"")</f>
        <v>ทรงตัวต่อเนื่อง</v>
      </c>
      <c r="E26" s="151" t="str">
        <f>IFERROR(INDEX('MainStation-OBS'!$B$47:$G$52,IF('MainStation-OBS'!I32="","",'MainStation-OBS'!I32),3),"")</f>
        <v>เล็กน้อย</v>
      </c>
      <c r="F26" s="151">
        <f>IF('MainStation-OBS'!J32 = "","",'MainStation-OBS'!J32)</f>
        <v>0</v>
      </c>
      <c r="G26" s="151">
        <f>IF('MainStation-OBS'!Q32 = "","",'MainStation-OBS'!Q32)</f>
        <v>5</v>
      </c>
    </row>
    <row r="27" spans="1:7">
      <c r="A27" s="151" t="str">
        <f>IF('MainStation-OBS'!B33 = "","",'MainStation-OBS'!B33)</f>
        <v>W3</v>
      </c>
      <c r="B27" s="153" t="str">
        <f>IF('MainStation-OBS'!C33 = "","",'MainStation-OBS'!C33)</f>
        <v>บางหว้า ถ.เพชรเกษม﻿﻿</v>
      </c>
      <c r="C27" s="151" t="str">
        <f>IFERROR(INDEX('MainStation-OBS'!$B$47:$G$52,IF('MainStation-OBS'!G33="","",'MainStation-OBS'!G33),1),"")</f>
        <v>ปกติ</v>
      </c>
      <c r="D27" s="151" t="str">
        <f>IFERROR(INDEX('MainStation-OBS'!$B$47:$G$52,IF('MainStation-OBS'!H33="","",'MainStation-OBS'!H33),2),"")</f>
        <v>แกว่งสูงขึ้น</v>
      </c>
      <c r="E27" s="151" t="str">
        <f>IFERROR(INDEX('MainStation-OBS'!$B$47:$G$52,IF('MainStation-OBS'!I33="","",'MainStation-OBS'!I33),3),"")</f>
        <v>สูงมาก</v>
      </c>
      <c r="F27" s="151">
        <f>IF('MainStation-OBS'!J33 = "","",'MainStation-OBS'!J33)</f>
        <v>19.999999999999996</v>
      </c>
      <c r="G27" s="151">
        <f>IF('MainStation-OBS'!Q33 = "","",'MainStation-OBS'!Q33)</f>
        <v>1</v>
      </c>
    </row>
    <row r="28" spans="1:7" ht="69.75">
      <c r="A28" s="151" t="str">
        <f>IF('MainStation-OBS'!B34 = "","",'MainStation-OBS'!B34)</f>
        <v>W4</v>
      </c>
      <c r="B28" s="153" t="str">
        <f>IF('MainStation-OBS'!C34 = "","",'MainStation-OBS'!C34)</f>
        <v xml:space="preserve">ค.ภาษีเจริญ หลักสอง/หนองแขม﻿ </v>
      </c>
      <c r="C28" s="151" t="str">
        <f>IFERROR(INDEX('MainStation-OBS'!$B$47:$G$52,IF('MainStation-OBS'!G34="","",'MainStation-OBS'!G34),1),"")</f>
        <v>เริ่มเสี่ยง</v>
      </c>
      <c r="D28" s="151" t="str">
        <f>IFERROR(INDEX('MainStation-OBS'!$B$47:$G$52,IF('MainStation-OBS'!H34="","",'MainStation-OBS'!H34),2),"")</f>
        <v xml:space="preserve">สูงขึ้นต่อเนื่อง/คงตัวระยะสั้น </v>
      </c>
      <c r="E28" s="151" t="str">
        <f>IFERROR(INDEX('MainStation-OBS'!$B$47:$G$52,IF('MainStation-OBS'!I34="","",'MainStation-OBS'!I34),3),"")</f>
        <v>เล็กน้อย</v>
      </c>
      <c r="F28" s="151">
        <f>IF('MainStation-OBS'!J34 = "","",'MainStation-OBS'!J34)</f>
        <v>-1</v>
      </c>
      <c r="G28" s="151">
        <f>IF('MainStation-OBS'!Q34 = "","",'MainStation-OBS'!Q34)</f>
        <v>2</v>
      </c>
    </row>
    <row r="29" spans="1:7">
      <c r="A29" s="151" t="str">
        <f>IF('MainStation-OBS'!B35 = "","",'MainStation-OBS'!B35)</f>
        <v>W5</v>
      </c>
      <c r="B29" s="153" t="str">
        <f>IF('MainStation-OBS'!C35 = "","",'MainStation-OBS'!C35)</f>
        <v>บางน้ำจืด﻿ สมุทรสาคร</v>
      </c>
      <c r="C29" s="151" t="str">
        <f>IFERROR(INDEX('MainStation-OBS'!$B$47:$G$52,IF('MainStation-OBS'!G35="","",'MainStation-OBS'!G35),1),"")</f>
        <v>ล้น</v>
      </c>
      <c r="D29" s="151" t="str">
        <f>IFERROR(INDEX('MainStation-OBS'!$B$47:$G$52,IF('MainStation-OBS'!H35="","",'MainStation-OBS'!H35),2),"")</f>
        <v>สูงขึ้นต่อเนื่อง</v>
      </c>
      <c r="E29" s="151" t="str">
        <f>IFERROR(INDEX('MainStation-OBS'!$B$47:$G$52,IF('MainStation-OBS'!I35="","",'MainStation-OBS'!I35),3),"")</f>
        <v>สูงมาก</v>
      </c>
      <c r="F29" s="151">
        <f>IF('MainStation-OBS'!J35 = "","",'MainStation-OBS'!J35)</f>
        <v>23</v>
      </c>
      <c r="G29" s="151">
        <f>IF('MainStation-OBS'!Q35 = "","",'MainStation-OBS'!Q35)</f>
        <v>6</v>
      </c>
    </row>
    <row r="30" spans="1:7">
      <c r="A30" s="151" t="str">
        <f>IF('MainStation-OBS'!B36 = "","",'MainStation-OBS'!B36)</f>
        <v>W6</v>
      </c>
      <c r="B30" s="153" t="str">
        <f>IF('MainStation-OBS'!C36 = "","",'MainStation-OBS'!C36)</f>
        <v>ถ.กาญจนภิเษก / บางแวก﻿﻿﻿﻿﻿</v>
      </c>
      <c r="C30" s="151" t="str">
        <f>IFERROR(INDEX('MainStation-OBS'!$B$47:$G$52,IF('MainStation-OBS'!G36="","",'MainStation-OBS'!G36),1),"")</f>
        <v>ปกติ</v>
      </c>
      <c r="D30" s="151" t="str">
        <f>IFERROR(INDEX('MainStation-OBS'!$B$47:$G$52,IF('MainStation-OBS'!H36="","",'MainStation-OBS'!H36),2),"")</f>
        <v>ทรงตัวต่อเนื่อง</v>
      </c>
      <c r="E30" s="151" t="str">
        <f>IFERROR(INDEX('MainStation-OBS'!$B$47:$G$52,IF('MainStation-OBS'!I36="","",'MainStation-OBS'!I36),3),"")</f>
        <v>เล็กน้อย</v>
      </c>
      <c r="F30" s="151">
        <f>IF('MainStation-OBS'!J36 = "","",'MainStation-OBS'!J36)</f>
        <v>0</v>
      </c>
      <c r="G30" s="151">
        <f>IF('MainStation-OBS'!Q36 = "","",'MainStation-OBS'!Q36)</f>
        <v>1</v>
      </c>
    </row>
    <row r="31" spans="1:7">
      <c r="A31" s="151" t="str">
        <f>IF('MainStation-OBS'!B37 = "","",'MainStation-OBS'!B37)</f>
        <v>W7</v>
      </c>
      <c r="B31" s="153" t="str">
        <f>IF('MainStation-OBS'!C37 = "","",'MainStation-OBS'!C37)</f>
        <v>ค.พระยาฯ บางขุนเทียน﻿</v>
      </c>
      <c r="C31" s="151" t="str">
        <f>IFERROR(INDEX('MainStation-OBS'!$B$47:$G$52,IF('MainStation-OBS'!G37="","",'MainStation-OBS'!G37),1),"")</f>
        <v>เสี่ยง</v>
      </c>
      <c r="D31" s="151" t="str">
        <f>IFERROR(INDEX('MainStation-OBS'!$B$47:$G$52,IF('MainStation-OBS'!H37="","",'MainStation-OBS'!H37),2),"")</f>
        <v>ทรงตัวต่อเนื่อง</v>
      </c>
      <c r="E31" s="151" t="str">
        <f>IFERROR(INDEX('MainStation-OBS'!$B$47:$G$52,IF('MainStation-OBS'!I37="","",'MainStation-OBS'!I37),3),"")</f>
        <v>เล็กน้อย</v>
      </c>
      <c r="F31" s="151">
        <f>IF('MainStation-OBS'!J37 = "","",'MainStation-OBS'!J37)</f>
        <v>-1</v>
      </c>
      <c r="G31" s="151">
        <f>IF('MainStation-OBS'!Q37 = "","",'MainStation-OBS'!Q37)</f>
        <v>3</v>
      </c>
    </row>
    <row r="32" spans="1:7">
      <c r="A32" s="151" t="str">
        <f>IF('MainStation-OBS'!B38 = "","",'MainStation-OBS'!B38)</f>
        <v>W8</v>
      </c>
      <c r="B32" s="153" t="str">
        <f>IF('MainStation-OBS'!C38 = "","",'MainStation-OBS'!C38)</f>
        <v>แสมดำ</v>
      </c>
      <c r="C32" s="151" t="str">
        <f>IFERROR(INDEX('MainStation-OBS'!$B$47:$G$52,IF('MainStation-OBS'!G38="","",'MainStation-OBS'!G38),1),"")</f>
        <v>เริ่มเสี่ยง</v>
      </c>
      <c r="D32" s="151" t="str">
        <f>IFERROR(INDEX('MainStation-OBS'!$B$47:$G$52,IF('MainStation-OBS'!H38="","",'MainStation-OBS'!H38),2),"")</f>
        <v>สูงขึ้นต่อเนื่อง</v>
      </c>
      <c r="E32" s="151" t="str">
        <f>IFERROR(INDEX('MainStation-OBS'!$B$47:$G$52,IF('MainStation-OBS'!I38="","",'MainStation-OBS'!I38),3),"")</f>
        <v>สูงมาก</v>
      </c>
      <c r="F32" s="151">
        <f>IF('MainStation-OBS'!J38 = "","",'MainStation-OBS'!J38)</f>
        <v>30.000000000000004</v>
      </c>
      <c r="G32" s="151">
        <f>IF('MainStation-OBS'!Q38 = "","",'MainStation-OBS'!Q38)</f>
        <v>2</v>
      </c>
    </row>
    <row r="33" spans="1:7">
      <c r="A33" s="151" t="str">
        <f>IF('MainStation-OBS'!B39 = "","",'MainStation-OBS'!B39)</f>
        <v>W9</v>
      </c>
      <c r="B33" s="153" t="str">
        <f>IF('MainStation-OBS'!C39 = "","",'MainStation-OBS'!C39)</f>
        <v>ค.มอญ บางเชือกหนัง</v>
      </c>
      <c r="C33" s="151" t="str">
        <f>IFERROR(INDEX('MainStation-OBS'!$B$47:$G$52,IF('MainStation-OBS'!G39="","",'MainStation-OBS'!G39),1),"")</f>
        <v>ล้น</v>
      </c>
      <c r="D33" s="151" t="str">
        <f>IFERROR(INDEX('MainStation-OBS'!$B$47:$G$52,IF('MainStation-OBS'!H39="","",'MainStation-OBS'!H39),2),"")</f>
        <v>สูงขึ้นต่อเนื่อง</v>
      </c>
      <c r="E33" s="151" t="str">
        <f>IFERROR(INDEX('MainStation-OBS'!$B$47:$G$52,IF('MainStation-OBS'!I39="","",'MainStation-OBS'!I39),3),"")</f>
        <v>น้อย</v>
      </c>
      <c r="F33" s="151">
        <f>IF('MainStation-OBS'!J39 = "","",'MainStation-OBS'!J39)</f>
        <v>7.9999999999999849</v>
      </c>
      <c r="G33" s="151">
        <f>IF('MainStation-OBS'!Q39 = "","",'MainStation-OBS'!Q39)</f>
        <v>6</v>
      </c>
    </row>
    <row r="34" spans="1:7">
      <c r="A34" s="151" t="str">
        <f>IF('MainStation-OBS'!B40 = "","",'MainStation-OBS'!B40)</f>
        <v>W10</v>
      </c>
      <c r="B34" s="153" t="str">
        <f>IF('MainStation-OBS'!C40 = "","",'MainStation-OBS'!C40)</f>
        <v>ค.สี่บาท พระราม 2</v>
      </c>
      <c r="C34" s="151" t="str">
        <f>IFERROR(INDEX('MainStation-OBS'!$B$47:$G$52,IF('MainStation-OBS'!G40="","",'MainStation-OBS'!G40),1),"")</f>
        <v>เสี่ยง</v>
      </c>
      <c r="D34" s="151" t="str">
        <f>IFERROR(INDEX('MainStation-OBS'!$B$47:$G$52,IF('MainStation-OBS'!H40="","",'MainStation-OBS'!H40),2),"")</f>
        <v>ทรงตัวต่อเนื่อง</v>
      </c>
      <c r="E34" s="151" t="str">
        <f>IFERROR(INDEX('MainStation-OBS'!$B$47:$G$52,IF('MainStation-OBS'!I40="","",'MainStation-OBS'!I40),3),"")</f>
        <v>เล็กน้อย</v>
      </c>
      <c r="F34" s="151" t="e">
        <f>IF('MainStation-OBS'!#REF! = "","",'MainStation-OBS'!#REF!)</f>
        <v>#REF!</v>
      </c>
    </row>
    <row r="35" spans="1:7">
      <c r="A35" s="151" t="str">
        <f>IF('MainStation-OBS'!B41 = "","",'MainStation-OBS'!B41)</f>
        <v>W11</v>
      </c>
      <c r="B35" s="153" t="str">
        <f>IF('MainStation-OBS'!C41 = "","",'MainStation-OBS'!C41)</f>
        <v>ค.บางกอกใหญ่</v>
      </c>
      <c r="C35" s="151" t="str">
        <f>IFERROR(INDEX('MainStation-OBS'!$B$47:$G$52,IF('MainStation-OBS'!G41="","",'MainStation-OBS'!G41),1),"")</f>
        <v>เริ่มเสี่ยง</v>
      </c>
      <c r="D35" s="151" t="str">
        <f>IFERROR(INDEX('MainStation-OBS'!$B$47:$G$52,IF('MainStation-OBS'!H41="","",'MainStation-OBS'!H41),2),"")</f>
        <v>แกว่งสูงขึ้น</v>
      </c>
      <c r="E35" s="151" t="str">
        <f>IFERROR(INDEX('MainStation-OBS'!$B$47:$G$52,IF('MainStation-OBS'!I41="","",'MainStation-OBS'!I41),3),"")</f>
        <v>น้อย</v>
      </c>
      <c r="F35" s="151">
        <f>IF('MainStation-OBS'!J41 = "","",'MainStation-OBS'!J41)</f>
        <v>4.9999999999999991</v>
      </c>
    </row>
    <row r="36" spans="1:7">
      <c r="A36" s="151" t="str">
        <f>IF('MainStation-OBS'!B42 = "","",'MainStation-OBS'!B42)</f>
        <v>W12</v>
      </c>
      <c r="B36" s="153" t="str">
        <f>IF('MainStation-OBS'!C42 = "","",'MainStation-OBS'!C42)</f>
        <v>บางคล้อ ค.บางขุนเทียน</v>
      </c>
      <c r="C36" s="151" t="str">
        <f>IFERROR(INDEX('MainStation-OBS'!$B$47:$G$52,IF('MainStation-OBS'!G42="","",'MainStation-OBS'!G42),1),"")</f>
        <v>ปกติ</v>
      </c>
      <c r="D36" s="151" t="str">
        <f>IFERROR(INDEX('MainStation-OBS'!$B$47:$G$52,IF('MainStation-OBS'!H42="","",'MainStation-OBS'!H42),2),"")</f>
        <v>สูงขึ้นต่อเนื่อง</v>
      </c>
      <c r="E36" s="151" t="str">
        <f>IFERROR(INDEX('MainStation-OBS'!$B$47:$G$52,IF('MainStation-OBS'!I42="","",'MainStation-OBS'!I42),3),"")</f>
        <v>สูง</v>
      </c>
      <c r="F36" s="151">
        <f>IF('MainStation-OBS'!J42 = "","",'MainStation-OBS'!J42)</f>
        <v>17.999999999999993</v>
      </c>
    </row>
    <row r="37" spans="1:7">
      <c r="A37" s="151" t="str">
        <f>IF('MainStation-OBS'!B43 = "","",'MainStation-OBS'!B43)</f>
        <v>W13</v>
      </c>
      <c r="B37" s="153" t="str">
        <f>IF('MainStation-OBS'!C43 = "","",'MainStation-OBS'!C43)</f>
        <v>ค.ชักพระ ตลิ่งชัน</v>
      </c>
      <c r="C37" s="151" t="str">
        <f>IFERROR(INDEX('MainStation-OBS'!$B$47:$G$52,IF('MainStation-OBS'!G43="","",'MainStation-OBS'!G43),1),"")</f>
        <v>ล้น</v>
      </c>
      <c r="D37" s="151" t="str">
        <f>IFERROR(INDEX('MainStation-OBS'!$B$47:$G$52,IF('MainStation-OBS'!H43="","",'MainStation-OBS'!H43),2),"")</f>
        <v>สูงขึ้นต่อเนื่อง</v>
      </c>
      <c r="E37" s="151" t="str">
        <f>IFERROR(INDEX('MainStation-OBS'!$B$47:$G$52,IF('MainStation-OBS'!I43="","",'MainStation-OBS'!I43),3),"")</f>
        <v>ปานกลาง</v>
      </c>
      <c r="F37" s="151">
        <f>IF('MainStation-OBS'!J43 = "","",'MainStation-OBS'!J43)</f>
        <v>9.0000000000000071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G42" sqref="A1:G42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3" t="s">
        <v>282</v>
      </c>
    </row>
    <row r="2" spans="1:8">
      <c r="A2" s="222" t="str">
        <f>IF('MainStation-OBS'!B2 = "","",'MainStation-OBS'!B2)</f>
        <v>ด้านเหนือ</v>
      </c>
      <c r="B2" s="222"/>
      <c r="C2" s="162"/>
      <c r="D2" s="162"/>
      <c r="E2" s="162"/>
      <c r="F2" s="162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IFERROR(INDEX('MainStation-OBS'!$B$47:$G$52,IF('MainStation-OBS'!P3="","",'MainStation-OBS'!P3),1),"")</f>
        <v/>
      </c>
      <c r="D3" s="151" t="str">
        <f>IFERROR(INDEX('MainStation-OBS'!$B$47:$G$52,IF('MainStation-OBS'!H3="","",'MainStation-OBS'!H3),2),"")</f>
        <v>สูงขึ้นต่อเนื่อง</v>
      </c>
      <c r="E3" s="151" t="str">
        <f>IFERROR(INDEX('MainStation-OBS'!$B$47:$G$52,IF('MainStation-OBS'!I3="","",'MainStation-OBS'!I3),3),"")</f>
        <v>น้อย</v>
      </c>
      <c r="F3" s="151">
        <f>IF('MainStation-OBS'!J3 = "","",'MainStation-OBS'!J3)</f>
        <v>2.0000000000000018</v>
      </c>
      <c r="G3" s="151" t="str">
        <f>IF('MainStation-OBS'!M3 = "","",'MainStation-OBS'!M3)</f>
        <v/>
      </c>
      <c r="H3" s="144"/>
    </row>
    <row r="4" spans="1:8" ht="69.75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IFERROR(INDEX('MainStation-OBS'!$B$47:$G$52,IF('MainStation-OBS'!G4="","",'MainStation-OBS'!G4),1),"")</f>
        <v>ปกติ</v>
      </c>
      <c r="D4" s="151" t="str">
        <f>IFERROR(INDEX('MainStation-OBS'!$B$47:$G$52,IF('MainStation-OBS'!H4="","",'MainStation-OBS'!H4),2),"")</f>
        <v xml:space="preserve">สูงขึ้นต่อเนื่อง/คงตัวระยะสั้น </v>
      </c>
      <c r="E4" s="151" t="str">
        <f>IFERROR(INDEX('MainStation-OBS'!$B$47:$G$52,IF('MainStation-OBS'!I4="","",'MainStation-OBS'!I4),3),"")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IF('MainStation-OBS'!M4 = "","",'MainStation-OBS'!M4)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IFERROR(INDEX('MainStation-OBS'!$B$47:$G$52,IF('MainStation-OBS'!G5="","",'MainStation-OBS'!G5),1),"")</f>
        <v>เสี่ยง</v>
      </c>
      <c r="D5" s="151" t="str">
        <f>IFERROR(INDEX('MainStation-OBS'!$B$47:$G$52,IF('MainStation-OBS'!H5="","",'MainStation-OBS'!H5),2),"")</f>
        <v>สูงขึ้นต่อเนื่อง</v>
      </c>
      <c r="E5" s="151" t="str">
        <f>IFERROR(INDEX('MainStation-OBS'!$B$47:$G$52,IF('MainStation-OBS'!I5="","",'MainStation-OBS'!I5),3),"")</f>
        <v>น้อย</v>
      </c>
      <c r="F5" s="151">
        <f>IF('MainStation-OBS'!J5 = "","",'MainStation-OBS'!J5)</f>
        <v>2.0000000000000018</v>
      </c>
      <c r="G5" s="151" t="str">
        <f>IF('MainStation-OBS'!M5 = "","",'MainStation-OBS'!M5)</f>
        <v/>
      </c>
      <c r="H5" s="144"/>
    </row>
    <row r="6" spans="1:8" ht="69.75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IFERROR(INDEX('MainStation-OBS'!$B$47:$G$52,IF('MainStation-OBS'!G6="","",'MainStation-OBS'!G6),1),"")</f>
        <v>ปกติ</v>
      </c>
      <c r="D6" s="151" t="str">
        <f>IFERROR(INDEX('MainStation-OBS'!$B$47:$G$52,IF('MainStation-OBS'!H6="","",'MainStation-OBS'!H6),2),"")</f>
        <v xml:space="preserve">สูงขึ้นต่อเนื่อง/คงตัวระยะสั้น </v>
      </c>
      <c r="E6" s="151" t="str">
        <f>IFERROR(INDEX('MainStation-OBS'!$B$47:$G$52,IF('MainStation-OBS'!I6="","",'MainStation-OBS'!I6),3),"")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IF('MainStation-OBS'!M6 = "","",'MainStation-OBS'!M6)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IFERROR(INDEX('MainStation-OBS'!$B$47:$G$52,IF('MainStation-OBS'!G7="","",'MainStation-OBS'!G7),1),"")</f>
        <v>ปกติ</v>
      </c>
      <c r="D7" s="151" t="str">
        <f>IFERROR(INDEX('MainStation-OBS'!$B$47:$G$52,IF('MainStation-OBS'!H7="","",'MainStation-OBS'!H7),2),"")</f>
        <v>แกว่งสูงขึ้น</v>
      </c>
      <c r="E7" s="151" t="str">
        <f>IFERROR(INDEX('MainStation-OBS'!$B$47:$G$52,IF('MainStation-OBS'!I7="","",'MainStation-OBS'!I7),3),"")</f>
        <v>ปานกลาง</v>
      </c>
      <c r="F7" s="151">
        <f>IF('MainStation-OBS'!J7 = "","",'MainStation-OBS'!J7)</f>
        <v>9.9999999999999858</v>
      </c>
      <c r="G7" s="151">
        <f>IF('MainStation-OBS'!M7 = "","",'MainStation-OBS'!M7)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IFERROR(INDEX('MainStation-OBS'!$B$47:$G$52,IF('MainStation-OBS'!G8="","",'MainStation-OBS'!G8),1),"")</f>
        <v>ปกติ</v>
      </c>
      <c r="D8" s="151" t="str">
        <f>IFERROR(INDEX('MainStation-OBS'!$B$47:$G$52,IF('MainStation-OBS'!H8="","",'MainStation-OBS'!H8),2),"")</f>
        <v>สูงขึ้นต่อเนื่อง</v>
      </c>
      <c r="E8" s="151" t="str">
        <f>IFERROR(INDEX('MainStation-OBS'!$B$47:$G$52,IF('MainStation-OBS'!I8="","",'MainStation-OBS'!I8),3),"")</f>
        <v>น้อย</v>
      </c>
      <c r="F8" s="151">
        <f>IF('MainStation-OBS'!J8 = "","",'MainStation-OBS'!J8)</f>
        <v>1.9999999999999991</v>
      </c>
      <c r="G8" s="151">
        <f>IF('MainStation-OBS'!M8 = "","",'MainStation-OBS'!M8)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IFERROR(INDEX('MainStation-OBS'!$B$47:$G$52,IF('MainStation-OBS'!G9="","",'MainStation-OBS'!G9),1),"")</f>
        <v>ปกติ</v>
      </c>
      <c r="D9" s="151" t="str">
        <f>IFERROR(INDEX('MainStation-OBS'!$B$47:$G$52,IF('MainStation-OBS'!H9="","",'MainStation-OBS'!H9),2),"")</f>
        <v>แกว่งสูงขึ้น</v>
      </c>
      <c r="E9" s="151" t="str">
        <f>IFERROR(INDEX('MainStation-OBS'!$B$47:$G$52,IF('MainStation-OBS'!I9="","",'MainStation-OBS'!I9),3),"")</f>
        <v>สูงมาก</v>
      </c>
      <c r="F9" s="151">
        <f>IF('MainStation-OBS'!J9 = "","",'MainStation-OBS'!J9)</f>
        <v>24.000000000000004</v>
      </c>
      <c r="G9" s="151">
        <f>IF('MainStation-OBS'!M9 = "","",'MainStation-OBS'!M9)</f>
        <v>30</v>
      </c>
    </row>
    <row r="10" spans="1:8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IFERROR(INDEX('MainStation-OBS'!$B$47:$G$52,IF('MainStation-OBS'!G10="","",'MainStation-OBS'!G10),1),"")</f>
        <v>ล้น</v>
      </c>
      <c r="D10" s="151" t="str">
        <f>IFERROR(INDEX('MainStation-OBS'!$B$47:$G$52,IF('MainStation-OBS'!H10="","",'MainStation-OBS'!H10),2),"")</f>
        <v/>
      </c>
      <c r="E10" s="151" t="str">
        <f>IFERROR(INDEX('MainStation-OBS'!$B$47:$G$52,IF('MainStation-OBS'!I10="","",'MainStation-OBS'!I10),3),"")</f>
        <v>เล็กน้อย</v>
      </c>
      <c r="F10" s="151">
        <f>IF('MainStation-OBS'!J10 = "","",'MainStation-OBS'!J10)</f>
        <v>0</v>
      </c>
      <c r="G10" s="151" t="str">
        <f>IF('MainStation-OBS'!M10 = "","",'MainStation-OBS'!M10)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IFERROR(INDEX('MainStation-OBS'!$B$47:$G$52,IF('MainStation-OBS'!G11="","",'MainStation-OBS'!G11),1),"")</f>
        <v>ล้น</v>
      </c>
      <c r="D11" s="151" t="str">
        <f>IFERROR(INDEX('MainStation-OBS'!$B$47:$G$52,IF('MainStation-OBS'!H11="","",'MainStation-OBS'!H11),2),"")</f>
        <v/>
      </c>
      <c r="E11" s="151" t="str">
        <f>IFERROR(INDEX('MainStation-OBS'!$B$47:$G$52,IF('MainStation-OBS'!I11="","",'MainStation-OBS'!I11),3),"")</f>
        <v>เล็กน้อย</v>
      </c>
      <c r="F11" s="151">
        <f>IF('MainStation-OBS'!J11 = "","",'MainStation-OBS'!J11)</f>
        <v>0</v>
      </c>
      <c r="G11" s="151" t="str">
        <f>IF('MainStation-OBS'!M11 = "","",'MainStation-OBS'!M11)</f>
        <v/>
      </c>
    </row>
    <row r="12" spans="1:8" ht="23.25" customHeight="1">
      <c r="A12" s="223" t="str">
        <f>IF('MainStation-OBS'!B13 = "","",'MainStation-OBS'!B13)</f>
        <v>ด้านตะวันออก</v>
      </c>
      <c r="B12" s="223"/>
      <c r="C12" s="161"/>
      <c r="D12" s="161"/>
      <c r="E12" s="161"/>
      <c r="F12" s="151" t="str">
        <f>IF('MainStation-OBS'!J13 = "","",'MainStation-OBS'!J13)</f>
        <v/>
      </c>
      <c r="G12" s="151" t="str">
        <f>IF('MainStation-OBS'!M13 = "","",'MainStation-OBS'!M13)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IFERROR(INDEX('MainStation-OBS'!$B$47:$G$52,IF('MainStation-OBS'!G14="","",'MainStation-OBS'!G14),1),"")</f>
        <v>ล้น</v>
      </c>
      <c r="D13" s="151" t="str">
        <f>IFERROR(INDEX('MainStation-OBS'!$B$47:$G$52,IF('MainStation-OBS'!H14="","",'MainStation-OBS'!H14),2),"")</f>
        <v>สูงขึ้นต่อเนื่อง</v>
      </c>
      <c r="E13" s="151" t="str">
        <f>IFERROR(INDEX('MainStation-OBS'!$B$47:$G$52,IF('MainStation-OBS'!I14="","",'MainStation-OBS'!I14),3),"")</f>
        <v>น้อย</v>
      </c>
      <c r="F13" s="151">
        <f>IF('MainStation-OBS'!J14 = "","",'MainStation-OBS'!J14)</f>
        <v>5.9999999999999831</v>
      </c>
      <c r="G13" s="151" t="str">
        <f>IF('MainStation-OBS'!M14 = "","",'MainStation-OBS'!M14)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IFERROR(INDEX('MainStation-OBS'!$B$47:$G$52,IF('MainStation-OBS'!G15="","",'MainStation-OBS'!G15),1),"")</f>
        <v>เสี่ยงมาก</v>
      </c>
      <c r="D14" s="151" t="str">
        <f>IFERROR(INDEX('MainStation-OBS'!$B$47:$G$52,IF('MainStation-OBS'!H15="","",'MainStation-OBS'!H15),2),"")</f>
        <v>สูงขึ้นต่อเนื่อง</v>
      </c>
      <c r="E14" s="151" t="str">
        <f>IFERROR(INDEX('MainStation-OBS'!$B$47:$G$52,IF('MainStation-OBS'!I15="","",'MainStation-OBS'!I15),3),"")</f>
        <v>น้อย</v>
      </c>
      <c r="F14" s="151">
        <f>IF('MainStation-OBS'!J15 = "","",'MainStation-OBS'!J15)</f>
        <v>6.0000000000000053</v>
      </c>
      <c r="G14" s="151" t="str">
        <f>IF('MainStation-OBS'!M15 = "","",'MainStation-OBS'!M15)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IFERROR(INDEX('MainStation-OBS'!$B$47:$G$52,IF('MainStation-OBS'!G16="","",'MainStation-OBS'!G16),1),"")</f>
        <v>เสี่ยง</v>
      </c>
      <c r="D15" s="151" t="str">
        <f>IFERROR(INDEX('MainStation-OBS'!$B$47:$G$52,IF('MainStation-OBS'!H16="","",'MainStation-OBS'!H16),2),"")</f>
        <v>สูงขึ้นต่อเนื่อง</v>
      </c>
      <c r="E15" s="151" t="str">
        <f>IFERROR(INDEX('MainStation-OBS'!$B$47:$G$52,IF('MainStation-OBS'!I16="","",'MainStation-OBS'!I16),3),"")</f>
        <v>ปานกลาง</v>
      </c>
      <c r="F15" s="151">
        <f>IF('MainStation-OBS'!J16 = "","",'MainStation-OBS'!J16)</f>
        <v>8.0000000000000071</v>
      </c>
      <c r="G15" s="151" t="str">
        <f>IF('MainStation-OBS'!M16 = "","",'MainStation-OBS'!M16)</f>
        <v/>
      </c>
    </row>
    <row r="16" spans="1:8" ht="69.75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IFERROR(INDEX('MainStation-OBS'!$B$47:$G$52,IF('MainStation-OBS'!G17="","",'MainStation-OBS'!G17),1),"")</f>
        <v>เสี่ยงมาก</v>
      </c>
      <c r="D16" s="151" t="str">
        <f>IFERROR(INDEX('MainStation-OBS'!$B$47:$G$52,IF('MainStation-OBS'!H17="","",'MainStation-OBS'!H17),2),"")</f>
        <v xml:space="preserve">สูงขึ้นต่อเนื่อง/คงตัวระยะสั้น </v>
      </c>
      <c r="E16" s="151" t="str">
        <f>IFERROR(INDEX('MainStation-OBS'!$B$47:$G$52,IF('MainStation-OBS'!I17="","",'MainStation-OBS'!I17),3),"")</f>
        <v>เล็กน้อย</v>
      </c>
      <c r="F16" s="151">
        <f>IF('MainStation-OBS'!J17 = "","",'MainStation-OBS'!J17)</f>
        <v>-1</v>
      </c>
      <c r="G16" s="151" t="str">
        <f>IF('MainStation-OBS'!M17 = "","",'MainStation-OBS'!M17)</f>
        <v/>
      </c>
    </row>
    <row r="17" spans="1:7" ht="69.7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IFERROR(INDEX('MainStation-OBS'!$B$47:$G$52,IF('MainStation-OBS'!G18="","",'MainStation-OBS'!G18),1),"")</f>
        <v>เสี่ยง</v>
      </c>
      <c r="D17" s="151" t="str">
        <f>IFERROR(INDEX('MainStation-OBS'!$B$47:$G$52,IF('MainStation-OBS'!H18="","",'MainStation-OBS'!H18),2),"")</f>
        <v xml:space="preserve">สูงขึ้นต่อเนื่อง/คงตัวระยะสั้น </v>
      </c>
      <c r="E17" s="151" t="str">
        <f>IFERROR(INDEX('MainStation-OBS'!$B$47:$G$52,IF('MainStation-OBS'!I18="","",'MainStation-OBS'!I18),3),"")</f>
        <v>เล็กน้อย</v>
      </c>
      <c r="F17" s="151">
        <f>IF('MainStation-OBS'!J18 = "","",'MainStation-OBS'!J18)</f>
        <v>-1</v>
      </c>
      <c r="G17" s="151" t="str">
        <f>IF('MainStation-OBS'!M18 = "","",'MainStation-OBS'!M18)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IFERROR(INDEX('MainStation-OBS'!$B$47:$G$52,IF('MainStation-OBS'!G19="","",'MainStation-OBS'!G19),1),"")</f>
        <v>ปกติ</v>
      </c>
      <c r="D18" s="151" t="str">
        <f>IFERROR(INDEX('MainStation-OBS'!$B$47:$G$52,IF('MainStation-OBS'!H19="","",'MainStation-OBS'!H19),2),"")</f>
        <v>สูงขึ้นต่อเนื่อง</v>
      </c>
      <c r="E18" s="151" t="str">
        <f>IFERROR(INDEX('MainStation-OBS'!$B$47:$G$52,IF('MainStation-OBS'!I19="","",'MainStation-OBS'!I19),3),"")</f>
        <v>น้อย</v>
      </c>
      <c r="F18" s="151">
        <f>IF('MainStation-OBS'!J19 = "","",'MainStation-OBS'!J19)</f>
        <v>2.9999999999999973</v>
      </c>
      <c r="G18" s="151" t="str">
        <f>IF('MainStation-OBS'!M19 = "","",'MainStation-OBS'!M19)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IFERROR(INDEX('MainStation-OBS'!$B$47:$G$52,IF('MainStation-OBS'!G20="","",'MainStation-OBS'!G20),1),"")</f>
        <v>ปกติ</v>
      </c>
      <c r="D19" s="151" t="str">
        <f>IFERROR(INDEX('MainStation-OBS'!$B$47:$G$52,IF('MainStation-OBS'!H20="","",'MainStation-OBS'!H20),2),"")</f>
        <v>สูงขึ้นต่อเนื่อง</v>
      </c>
      <c r="E19" s="151" t="str">
        <f>IFERROR(INDEX('MainStation-OBS'!$B$47:$G$52,IF('MainStation-OBS'!I20="","",'MainStation-OBS'!I20),3),"")</f>
        <v>น้อย</v>
      </c>
      <c r="F19" s="151">
        <f>IF('MainStation-OBS'!J20 = "","",'MainStation-OBS'!J20)</f>
        <v>4.0000000000000036</v>
      </c>
      <c r="G19" s="151" t="str">
        <f>IF('MainStation-OBS'!M20 = "","",'MainStation-OBS'!M20)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IFERROR(INDEX('MainStation-OBS'!$B$47:$G$52,IF('MainStation-OBS'!G21="","",'MainStation-OBS'!G21),1),"")</f>
        <v>เริ่มเสี่ยง</v>
      </c>
      <c r="D20" s="151" t="str">
        <f>IFERROR(INDEX('MainStation-OBS'!$B$47:$G$52,IF('MainStation-OBS'!H21="","",'MainStation-OBS'!H21),2),"")</f>
        <v>ทรงตัวต่อเนื่อง</v>
      </c>
      <c r="E20" s="151" t="str">
        <f>IFERROR(INDEX('MainStation-OBS'!$B$47:$G$52,IF('MainStation-OBS'!I21="","",'MainStation-OBS'!I21),3),"")</f>
        <v>เล็กน้อย</v>
      </c>
      <c r="F20" s="151">
        <f>IF('MainStation-OBS'!J21 = "","",'MainStation-OBS'!J21)</f>
        <v>0</v>
      </c>
      <c r="G20" s="151" t="str">
        <f>IF('MainStation-OBS'!M21 = "","",'MainStation-OBS'!M21)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IFERROR(INDEX('MainStation-OBS'!$B$47:$G$52,IF('MainStation-OBS'!G22="","",'MainStation-OBS'!G22),1),"")</f>
        <v>เสี่ยง</v>
      </c>
      <c r="D21" s="151" t="str">
        <f>IFERROR(INDEX('MainStation-OBS'!$B$47:$G$52,IF('MainStation-OBS'!H22="","",'MainStation-OBS'!H22),2),"")</f>
        <v>สูงขึ้นต่อเนื่อง</v>
      </c>
      <c r="E21" s="151" t="str">
        <f>IFERROR(INDEX('MainStation-OBS'!$B$47:$G$52,IF('MainStation-OBS'!I22="","",'MainStation-OBS'!I22),3),"")</f>
        <v>น้อย</v>
      </c>
      <c r="F21" s="151">
        <f>IF('MainStation-OBS'!J22 = "","",'MainStation-OBS'!J22)</f>
        <v>4.9999999999999822</v>
      </c>
      <c r="G21" s="151" t="str">
        <f>IF('MainStation-OBS'!M22 = "","",'MainStation-OBS'!M22)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IFERROR(INDEX('MainStation-OBS'!$B$47:$G$52,IF('MainStation-OBS'!G23="","",'MainStation-OBS'!G23),1),"")</f>
        <v>ปกติ</v>
      </c>
      <c r="D22" s="151" t="str">
        <f>IFERROR(INDEX('MainStation-OBS'!$B$47:$G$52,IF('MainStation-OBS'!H23="","",'MainStation-OBS'!H23),2),"")</f>
        <v>ทรงตัวต่อเนื่อง</v>
      </c>
      <c r="E22" s="151" t="str">
        <f>IFERROR(INDEX('MainStation-OBS'!$B$47:$G$52,IF('MainStation-OBS'!I23="","",'MainStation-OBS'!I23),3),"")</f>
        <v>เล็กน้อย</v>
      </c>
      <c r="F22" s="151">
        <f>IF('MainStation-OBS'!J23 = "","",'MainStation-OBS'!J23)</f>
        <v>-1</v>
      </c>
      <c r="G22" s="151">
        <f>IF('MainStation-OBS'!M23 = "","",'MainStation-OBS'!M23)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IFERROR(INDEX('MainStation-OBS'!$B$47:$G$52,IF('MainStation-OBS'!G24="","",'MainStation-OBS'!G24),1),"")</f>
        <v>ปกติ</v>
      </c>
      <c r="D23" s="151" t="str">
        <f>IFERROR(INDEX('MainStation-OBS'!$B$47:$G$52,IF('MainStation-OBS'!H24="","",'MainStation-OBS'!H24),2),"")</f>
        <v>สูงขึ้นต่อเนื่อง</v>
      </c>
      <c r="E23" s="151" t="str">
        <f>IFERROR(INDEX('MainStation-OBS'!$B$47:$G$52,IF('MainStation-OBS'!I24="","",'MainStation-OBS'!I24),3),"")</f>
        <v>น้อย</v>
      </c>
      <c r="F23" s="151">
        <f>IF('MainStation-OBS'!J24 = "","",'MainStation-OBS'!J24)</f>
        <v>1.9999999999999991</v>
      </c>
      <c r="G23" s="151" t="str">
        <f>IF('MainStation-OBS'!M24 = "","",'MainStation-OBS'!M24)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IFERROR(INDEX('MainStation-OBS'!$B$47:$G$52,IF('MainStation-OBS'!G25="","",'MainStation-OBS'!G25),1),"")</f>
        <v>ปกติ</v>
      </c>
      <c r="D24" s="151" t="str">
        <f>IFERROR(INDEX('MainStation-OBS'!$B$47:$G$52,IF('MainStation-OBS'!H25="","",'MainStation-OBS'!H25),2),"")</f>
        <v>สูงขึ้นต่อเนื่อง</v>
      </c>
      <c r="E24" s="151" t="str">
        <f>IFERROR(INDEX('MainStation-OBS'!$B$47:$G$52,IF('MainStation-OBS'!I25="","",'MainStation-OBS'!I25),3),"")</f>
        <v>น้อย</v>
      </c>
      <c r="F24" s="151">
        <f>IF('MainStation-OBS'!J25 = "","",'MainStation-OBS'!J25)</f>
        <v>1.9999999999999998</v>
      </c>
      <c r="G24" s="151" t="str">
        <f>IF('MainStation-OBS'!M25 = "","",'MainStation-OBS'!M25)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IFERROR(INDEX('MainStation-OBS'!$B$47:$G$52,IF('MainStation-OBS'!G26="","",'MainStation-OBS'!G26),1),"")</f>
        <v>ปกติ</v>
      </c>
      <c r="D25" s="151" t="str">
        <f>IFERROR(INDEX('MainStation-OBS'!$B$47:$G$52,IF('MainStation-OBS'!H26="","",'MainStation-OBS'!H26),2),"")</f>
        <v>ทรงตัวต่อเนื่อง</v>
      </c>
      <c r="E25" s="151" t="str">
        <f>IFERROR(INDEX('MainStation-OBS'!$B$47:$G$52,IF('MainStation-OBS'!I26="","",'MainStation-OBS'!I26),3),"")</f>
        <v>เล็กน้อย</v>
      </c>
      <c r="F25" s="151">
        <f>IF('MainStation-OBS'!J26 = "","",'MainStation-OBS'!J26)</f>
        <v>-1</v>
      </c>
      <c r="G25" s="151" t="str">
        <f>IF('MainStation-OBS'!M26 = "","",'MainStation-OBS'!M26)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IFERROR(INDEX('MainStation-OBS'!$B$47:$G$52,IF('MainStation-OBS'!G27="","",'MainStation-OBS'!G27),1),"")</f>
        <v>เริ่มเสี่ยง</v>
      </c>
      <c r="D26" s="151" t="str">
        <f>IFERROR(INDEX('MainStation-OBS'!$B$47:$G$52,IF('MainStation-OBS'!H27="","",'MainStation-OBS'!H27),2),"")</f>
        <v>สูงขึ้นต่อเนื่อง</v>
      </c>
      <c r="E26" s="151" t="str">
        <f>IFERROR(INDEX('MainStation-OBS'!$B$47:$G$52,IF('MainStation-OBS'!I27="","",'MainStation-OBS'!I27),3),"")</f>
        <v>น้อย</v>
      </c>
      <c r="F26" s="151">
        <f>IF('MainStation-OBS'!J27 = "","",'MainStation-OBS'!J27)</f>
        <v>6.9999999999999947</v>
      </c>
      <c r="G26" s="151"/>
    </row>
    <row r="27" spans="1:7" ht="23.25" customHeight="1">
      <c r="A27" s="223" t="str">
        <f>IF('MainStation-OBS'!B30 = "","",'MainStation-OBS'!B30)</f>
        <v>ด้านตะวันตก</v>
      </c>
      <c r="B27" s="223"/>
      <c r="C27" s="161"/>
      <c r="D27" s="161"/>
      <c r="E27" s="161"/>
      <c r="F27" s="151" t="str">
        <f>IF('MainStation-OBS'!J30 = "","",'MainStation-OBS'!J30)</f>
        <v/>
      </c>
      <c r="G27" s="151" t="str">
        <f>IF('MainStation-OBS'!M30 = "","",'MainStation-OBS'!M30)</f>
        <v/>
      </c>
    </row>
    <row r="28" spans="1:7" ht="69.75">
      <c r="A28" s="151" t="str">
        <f>IF('MainStation-OBS'!B31 = "","",'MainStation-OBS'!B31)</f>
        <v>W1</v>
      </c>
      <c r="B28" s="153" t="str">
        <f>IF('MainStation-OBS'!C31 = "","",'MainStation-OBS'!C31)</f>
        <v>ค.ทวีวัฒนา ศาลาธรรมสพน์</v>
      </c>
      <c r="C28" s="151" t="str">
        <f>IFERROR(INDEX('MainStation-OBS'!$B$47:$G$52,IF('MainStation-OBS'!G31="","",'MainStation-OBS'!G31),1),"")</f>
        <v>ล้น</v>
      </c>
      <c r="D28" s="151" t="str">
        <f>IFERROR(INDEX('MainStation-OBS'!$B$47:$G$52,IF('MainStation-OBS'!H31="","",'MainStation-OBS'!H31),2),"")</f>
        <v xml:space="preserve">สูงขึ้นต่อเนื่อง/คงตัวระยะสั้น </v>
      </c>
      <c r="E28" s="151" t="str">
        <f>IFERROR(INDEX('MainStation-OBS'!$B$47:$G$52,IF('MainStation-OBS'!I31="","",'MainStation-OBS'!I31),3),"")</f>
        <v>เล็กน้อย</v>
      </c>
      <c r="F28" s="151">
        <f>IF('MainStation-OBS'!J31 = "","",'MainStation-OBS'!J31)</f>
        <v>0.99999999999997868</v>
      </c>
      <c r="G28" s="151" t="str">
        <f>IF('MainStation-OBS'!M31 = "","",'MainStation-OBS'!M31)</f>
        <v/>
      </c>
    </row>
    <row r="29" spans="1:7">
      <c r="A29" s="151" t="str">
        <f>IF('MainStation-OBS'!B32 = "","",'MainStation-OBS'!B32)</f>
        <v>W2</v>
      </c>
      <c r="B29" s="153" t="str">
        <f>IF('MainStation-OBS'!C32 = "","",'MainStation-OBS'!C32)</f>
        <v>ศาลาแดง / ทวีวัฒนา</v>
      </c>
      <c r="C29" s="151" t="str">
        <f>IFERROR(INDEX('MainStation-OBS'!$B$47:$G$52,IF('MainStation-OBS'!G32="","",'MainStation-OBS'!G32),1),"")</f>
        <v>ปริ่มตลิ่ง</v>
      </c>
      <c r="D29" s="151" t="str">
        <f>IFERROR(INDEX('MainStation-OBS'!$B$47:$G$52,IF('MainStation-OBS'!H32="","",'MainStation-OBS'!H32),2),"")</f>
        <v>ทรงตัวต่อเนื่อง</v>
      </c>
      <c r="E29" s="151" t="str">
        <f>IFERROR(INDEX('MainStation-OBS'!$B$47:$G$52,IF('MainStation-OBS'!I32="","",'MainStation-OBS'!I32),3),"")</f>
        <v>เล็กน้อย</v>
      </c>
      <c r="F29" s="151">
        <f>IF('MainStation-OBS'!J32 = "","",'MainStation-OBS'!J32)</f>
        <v>0</v>
      </c>
      <c r="G29" s="151" t="str">
        <f>IF('MainStation-OBS'!M32 = "","",'MainStation-OBS'!M32)</f>
        <v/>
      </c>
    </row>
    <row r="30" spans="1:7">
      <c r="A30" s="151" t="str">
        <f>IF('MainStation-OBS'!B33 = "","",'MainStation-OBS'!B33)</f>
        <v>W3</v>
      </c>
      <c r="B30" s="153" t="str">
        <f>IF('MainStation-OBS'!C33 = "","",'MainStation-OBS'!C33)</f>
        <v>บางหว้า ถ.เพชรเกษม﻿﻿</v>
      </c>
      <c r="C30" s="151" t="str">
        <f>IFERROR(INDEX('MainStation-OBS'!$B$47:$G$52,IF('MainStation-OBS'!G33="","",'MainStation-OBS'!G33),1),"")</f>
        <v>ปกติ</v>
      </c>
      <c r="D30" s="151" t="str">
        <f>IFERROR(INDEX('MainStation-OBS'!$B$47:$G$52,IF('MainStation-OBS'!H33="","",'MainStation-OBS'!H33),2),"")</f>
        <v>แกว่งสูงขึ้น</v>
      </c>
      <c r="E30" s="151" t="str">
        <f>IFERROR(INDEX('MainStation-OBS'!$B$47:$G$52,IF('MainStation-OBS'!I33="","",'MainStation-OBS'!I33),3),"")</f>
        <v>สูงมาก</v>
      </c>
      <c r="F30" s="151">
        <f>IF('MainStation-OBS'!J33 = "","",'MainStation-OBS'!J33)</f>
        <v>19.999999999999996</v>
      </c>
      <c r="G30" s="151">
        <f>IF('MainStation-OBS'!M33 = "","",'MainStation-OBS'!M33)</f>
        <v>50</v>
      </c>
    </row>
    <row r="31" spans="1:7" ht="69.75">
      <c r="A31" s="151" t="str">
        <f>IF('MainStation-OBS'!B34 = "","",'MainStation-OBS'!B34)</f>
        <v>W4</v>
      </c>
      <c r="B31" s="153" t="str">
        <f>IF('MainStation-OBS'!C34 = "","",'MainStation-OBS'!C34)</f>
        <v xml:space="preserve">ค.ภาษีเจริญ หลักสอง/หนองแขม﻿ </v>
      </c>
      <c r="C31" s="151" t="str">
        <f>IFERROR(INDEX('MainStation-OBS'!$B$47:$G$52,IF('MainStation-OBS'!G34="","",'MainStation-OBS'!G34),1),"")</f>
        <v>เริ่มเสี่ยง</v>
      </c>
      <c r="D31" s="151" t="str">
        <f>IFERROR(INDEX('MainStation-OBS'!$B$47:$G$52,IF('MainStation-OBS'!H34="","",'MainStation-OBS'!H34),2),"")</f>
        <v xml:space="preserve">สูงขึ้นต่อเนื่อง/คงตัวระยะสั้น </v>
      </c>
      <c r="E31" s="151" t="str">
        <f>IFERROR(INDEX('MainStation-OBS'!$B$47:$G$52,IF('MainStation-OBS'!I34="","",'MainStation-OBS'!I34),3),"")</f>
        <v>เล็กน้อย</v>
      </c>
      <c r="F31" s="151">
        <f>IF('MainStation-OBS'!J34 = "","",'MainStation-OBS'!J34)</f>
        <v>-1</v>
      </c>
      <c r="G31" s="151" t="str">
        <f>IF('MainStation-OBS'!M34 = "","",'MainStation-OBS'!M34)</f>
        <v/>
      </c>
    </row>
    <row r="32" spans="1:7">
      <c r="A32" s="151" t="str">
        <f>IF('MainStation-OBS'!B35 = "","",'MainStation-OBS'!B35)</f>
        <v>W5</v>
      </c>
      <c r="B32" s="153" t="str">
        <f>IF('MainStation-OBS'!C35 = "","",'MainStation-OBS'!C35)</f>
        <v>บางน้ำจืด﻿ สมุทรสาคร</v>
      </c>
      <c r="C32" s="151" t="str">
        <f>IFERROR(INDEX('MainStation-OBS'!$B$47:$G$52,IF('MainStation-OBS'!G35="","",'MainStation-OBS'!G35),1),"")</f>
        <v>ล้น</v>
      </c>
      <c r="D32" s="151" t="str">
        <f>IFERROR(INDEX('MainStation-OBS'!$B$47:$G$52,IF('MainStation-OBS'!H35="","",'MainStation-OBS'!H35),2),"")</f>
        <v>สูงขึ้นต่อเนื่อง</v>
      </c>
      <c r="E32" s="151" t="str">
        <f>IFERROR(INDEX('MainStation-OBS'!$B$47:$G$52,IF('MainStation-OBS'!I35="","",'MainStation-OBS'!I35),3),"")</f>
        <v>สูงมาก</v>
      </c>
      <c r="F32" s="151">
        <f>IF('MainStation-OBS'!J35 = "","",'MainStation-OBS'!J35)</f>
        <v>23</v>
      </c>
      <c r="G32" s="151" t="str">
        <f>IF('MainStation-OBS'!M35 = "","",'MainStation-OBS'!M35)</f>
        <v/>
      </c>
    </row>
    <row r="33" spans="1:7" ht="46.5">
      <c r="A33" s="151" t="str">
        <f>IF('MainStation-OBS'!B36 = "","",'MainStation-OBS'!B36)</f>
        <v>W6</v>
      </c>
      <c r="B33" s="153" t="str">
        <f>IF('MainStation-OBS'!C36 = "","",'MainStation-OBS'!C36)</f>
        <v>ถ.กาญจนภิเษก / บางแวก﻿﻿﻿﻿﻿</v>
      </c>
      <c r="C33" s="151" t="str">
        <f>IFERROR(INDEX('MainStation-OBS'!$B$47:$G$52,IF('MainStation-OBS'!G36="","",'MainStation-OBS'!G36),1),"")</f>
        <v>ปกติ</v>
      </c>
      <c r="D33" s="151" t="str">
        <f>IFERROR(INDEX('MainStation-OBS'!$B$47:$G$52,IF('MainStation-OBS'!H36="","",'MainStation-OBS'!H36),2),"")</f>
        <v>ทรงตัวต่อเนื่อง</v>
      </c>
      <c r="E33" s="151" t="str">
        <f>IFERROR(INDEX('MainStation-OBS'!$B$47:$G$52,IF('MainStation-OBS'!I36="","",'MainStation-OBS'!I36),3),"")</f>
        <v>เล็กน้อย</v>
      </c>
      <c r="F33" s="151">
        <f>IF('MainStation-OBS'!J36 = "","",'MainStation-OBS'!J36)</f>
        <v>0</v>
      </c>
      <c r="G33" s="151" t="str">
        <f>IF('MainStation-OBS'!M36 = "","",'MainStation-OBS'!M36)</f>
        <v/>
      </c>
    </row>
    <row r="34" spans="1:7">
      <c r="A34" s="151" t="str">
        <f>IF('MainStation-OBS'!B37 = "","",'MainStation-OBS'!B37)</f>
        <v>W7</v>
      </c>
      <c r="B34" s="153" t="str">
        <f>IF('MainStation-OBS'!C37 = "","",'MainStation-OBS'!C37)</f>
        <v>ค.พระยาฯ บางขุนเทียน﻿</v>
      </c>
      <c r="C34" s="151" t="str">
        <f>IFERROR(INDEX('MainStation-OBS'!$B$47:$G$52,IF('MainStation-OBS'!G37="","",'MainStation-OBS'!G37),1),"")</f>
        <v>เสี่ยง</v>
      </c>
      <c r="D34" s="151" t="str">
        <f>IFERROR(INDEX('MainStation-OBS'!$B$47:$G$52,IF('MainStation-OBS'!H37="","",'MainStation-OBS'!H37),2),"")</f>
        <v>ทรงตัวต่อเนื่อง</v>
      </c>
      <c r="E34" s="151" t="str">
        <f>IFERROR(INDEX('MainStation-OBS'!$B$47:$G$52,IF('MainStation-OBS'!I37="","",'MainStation-OBS'!I37),3),"")</f>
        <v>เล็กน้อย</v>
      </c>
      <c r="F34" s="151">
        <f>IF('MainStation-OBS'!J37 = "","",'MainStation-OBS'!J37)</f>
        <v>-1</v>
      </c>
      <c r="G34" s="151" t="str">
        <f>IF('MainStation-OBS'!M37 = "","",'MainStation-OBS'!M37)</f>
        <v/>
      </c>
    </row>
    <row r="35" spans="1:7">
      <c r="A35" s="151" t="str">
        <f>IF('MainStation-OBS'!B38 = "","",'MainStation-OBS'!B38)</f>
        <v>W8</v>
      </c>
      <c r="B35" s="153" t="str">
        <f>IF('MainStation-OBS'!C38 = "","",'MainStation-OBS'!C38)</f>
        <v>แสมดำ</v>
      </c>
      <c r="C35" s="151" t="str">
        <f>IFERROR(INDEX('MainStation-OBS'!$B$47:$G$52,IF('MainStation-OBS'!G38="","",'MainStation-OBS'!G38),1),"")</f>
        <v>เริ่มเสี่ยง</v>
      </c>
      <c r="D35" s="151" t="str">
        <f>IFERROR(INDEX('MainStation-OBS'!$B$47:$G$52,IF('MainStation-OBS'!H38="","",'MainStation-OBS'!H38),2),"")</f>
        <v>สูงขึ้นต่อเนื่อง</v>
      </c>
      <c r="E35" s="151" t="str">
        <f>IFERROR(INDEX('MainStation-OBS'!$B$47:$G$52,IF('MainStation-OBS'!I38="","",'MainStation-OBS'!I38),3),"")</f>
        <v>สูงมาก</v>
      </c>
      <c r="F35" s="151">
        <f>IF('MainStation-OBS'!J38 = "","",'MainStation-OBS'!J38)</f>
        <v>30.000000000000004</v>
      </c>
      <c r="G35" s="151">
        <f>IF('MainStation-OBS'!M38 = "","",'MainStation-OBS'!M38)</f>
        <v>100</v>
      </c>
    </row>
    <row r="36" spans="1:7">
      <c r="A36" s="151" t="str">
        <f>IF('MainStation-OBS'!B39 = "","",'MainStation-OBS'!B39)</f>
        <v>W9</v>
      </c>
      <c r="B36" s="153" t="str">
        <f>IF('MainStation-OBS'!C39 = "","",'MainStation-OBS'!C39)</f>
        <v>ค.มอญ บางเชือกหนัง</v>
      </c>
      <c r="C36" s="151" t="str">
        <f>IFERROR(INDEX('MainStation-OBS'!$B$47:$G$52,IF('MainStation-OBS'!G39="","",'MainStation-OBS'!G39),1),"")</f>
        <v>ล้น</v>
      </c>
      <c r="D36" s="151" t="str">
        <f>IFERROR(INDEX('MainStation-OBS'!$B$47:$G$52,IF('MainStation-OBS'!H39="","",'MainStation-OBS'!H39),2),"")</f>
        <v>สูงขึ้นต่อเนื่อง</v>
      </c>
      <c r="E36" s="151" t="str">
        <f>IFERROR(INDEX('MainStation-OBS'!$B$47:$G$52,IF('MainStation-OBS'!I39="","",'MainStation-OBS'!I39),3),"")</f>
        <v>น้อย</v>
      </c>
      <c r="F36" s="151">
        <f>IF('MainStation-OBS'!J39 = "","",'MainStation-OBS'!J39)</f>
        <v>7.9999999999999849</v>
      </c>
      <c r="G36" s="151" t="str">
        <f>IF('MainStation-OBS'!M39 = "","",'MainStation-OBS'!M39)</f>
        <v/>
      </c>
    </row>
    <row r="37" spans="1:7">
      <c r="A37" s="151" t="str">
        <f>IF('MainStation-OBS'!B40 = "","",'MainStation-OBS'!B40)</f>
        <v>W10</v>
      </c>
      <c r="B37" s="153" t="str">
        <f>IF('MainStation-OBS'!C40 = "","",'MainStation-OBS'!C40)</f>
        <v>ค.สี่บาท พระราม 2</v>
      </c>
      <c r="C37" s="151" t="str">
        <f>IFERROR(INDEX('MainStation-OBS'!$B$47:$G$52,IF('MainStation-OBS'!G40="","",'MainStation-OBS'!G40),1),"")</f>
        <v>เสี่ยง</v>
      </c>
      <c r="D37" s="151" t="str">
        <f>IFERROR(INDEX('MainStation-OBS'!$B$47:$G$52,IF('MainStation-OBS'!H40="","",'MainStation-OBS'!H40),2),"")</f>
        <v>ทรงตัวต่อเนื่อง</v>
      </c>
      <c r="E37" s="151" t="str">
        <f>IFERROR(INDEX('MainStation-OBS'!$B$47:$G$52,IF('MainStation-OBS'!I40="","",'MainStation-OBS'!I40),3),"")</f>
        <v>เล็กน้อย</v>
      </c>
      <c r="F37" s="151">
        <f>IF('MainStation-OBS'!J40 = "","",'MainStation-OBS'!J40)</f>
        <v>-1</v>
      </c>
      <c r="G37" s="151" t="str">
        <f>IF('MainStation-OBS'!M40 = "","",'MainStation-OBS'!M40)</f>
        <v/>
      </c>
    </row>
    <row r="38" spans="1:7">
      <c r="A38" s="151" t="str">
        <f>IF('MainStation-OBS'!B41 = "","",'MainStation-OBS'!B41)</f>
        <v>W11</v>
      </c>
      <c r="B38" s="153" t="str">
        <f>IF('MainStation-OBS'!C41 = "","",'MainStation-OBS'!C41)</f>
        <v>ค.บางกอกใหญ่</v>
      </c>
      <c r="C38" s="151" t="str">
        <f>IFERROR(INDEX('MainStation-OBS'!$B$47:$G$52,IF('MainStation-OBS'!G41="","",'MainStation-OBS'!G41),1),"")</f>
        <v>เริ่มเสี่ยง</v>
      </c>
      <c r="D38" s="151" t="str">
        <f>IFERROR(INDEX('MainStation-OBS'!$B$47:$G$52,IF('MainStation-OBS'!H41="","",'MainStation-OBS'!H41),2),"")</f>
        <v>แกว่งสูงขึ้น</v>
      </c>
      <c r="E38" s="151" t="str">
        <f>IFERROR(INDEX('MainStation-OBS'!$B$47:$G$52,IF('MainStation-OBS'!I41="","",'MainStation-OBS'!I41),3),"")</f>
        <v>น้อย</v>
      </c>
      <c r="F38" s="151">
        <f>IF('MainStation-OBS'!J41 = "","",'MainStation-OBS'!J41)</f>
        <v>4.9999999999999991</v>
      </c>
      <c r="G38" s="151">
        <f>IF('MainStation-OBS'!L41 = "","",'MainStation-OBS'!L41)</f>
        <v>4.9999999999999991</v>
      </c>
    </row>
    <row r="39" spans="1:7">
      <c r="A39" s="151" t="str">
        <f>IF('MainStation-OBS'!B42 = "","",'MainStation-OBS'!B42)</f>
        <v>W12</v>
      </c>
      <c r="B39" s="153" t="str">
        <f>IF('MainStation-OBS'!C42 = "","",'MainStation-OBS'!C42)</f>
        <v>บางคล้อ ค.บางขุนเทียน</v>
      </c>
      <c r="C39" s="151" t="str">
        <f>IFERROR(INDEX('MainStation-OBS'!$B$47:$G$52,IF('MainStation-OBS'!G42="","",'MainStation-OBS'!G42),1),"")</f>
        <v>ปกติ</v>
      </c>
      <c r="D39" s="151" t="str">
        <f>IFERROR(INDEX('MainStation-OBS'!$B$47:$G$52,IF('MainStation-OBS'!H42="","",'MainStation-OBS'!H42),2),"")</f>
        <v>สูงขึ้นต่อเนื่อง</v>
      </c>
      <c r="E39" s="151" t="str">
        <f>IFERROR(INDEX('MainStation-OBS'!$B$47:$G$52,IF('MainStation-OBS'!I42="","",'MainStation-OBS'!I42),3),"")</f>
        <v>สูง</v>
      </c>
      <c r="F39" s="151">
        <f>IF('MainStation-OBS'!J42 = "","",'MainStation-OBS'!J42)</f>
        <v>17.999999999999993</v>
      </c>
      <c r="G39" s="151" t="str">
        <f>IF('MainStation-OBS'!M42 = "","",'MainStation-OBS'!M42)</f>
        <v/>
      </c>
    </row>
    <row r="40" spans="1:7">
      <c r="A40" s="151" t="str">
        <f>IF('MainStation-OBS'!B43 = "","",'MainStation-OBS'!B43)</f>
        <v>W13</v>
      </c>
      <c r="B40" s="153" t="str">
        <f>IF('MainStation-OBS'!C43 = "","",'MainStation-OBS'!C43)</f>
        <v>ค.ชักพระ ตลิ่งชัน</v>
      </c>
      <c r="C40" s="151" t="str">
        <f>IFERROR(INDEX('MainStation-OBS'!$B$47:$G$52,IF('MainStation-OBS'!G43="","",'MainStation-OBS'!G43),1),"")</f>
        <v>ล้น</v>
      </c>
      <c r="D40" s="151" t="str">
        <f>IFERROR(INDEX('MainStation-OBS'!$B$47:$G$52,IF('MainStation-OBS'!H43="","",'MainStation-OBS'!H43),2),"")</f>
        <v>สูงขึ้นต่อเนื่อง</v>
      </c>
      <c r="E40" s="151" t="str">
        <f>IFERROR(INDEX('MainStation-OBS'!$B$47:$G$52,IF('MainStation-OBS'!I43="","",'MainStation-OBS'!I43),3),"")</f>
        <v>ปานกลาง</v>
      </c>
      <c r="F40" s="151">
        <f>IF('MainStation-OBS'!J43 = "","",'MainStation-OBS'!J43)</f>
        <v>9.0000000000000071</v>
      </c>
    </row>
    <row r="41" spans="1:7">
      <c r="A41" s="151" t="str">
        <f>IF('MainStation-OBS'!B44 = "","",'MainStation-OBS'!B44)</f>
        <v>W14</v>
      </c>
      <c r="B41" s="153" t="str">
        <f>IF('MainStation-OBS'!C44 = "","",'MainStation-OBS'!C44)</f>
        <v>ทางรถไฟสายใต้</v>
      </c>
      <c r="C41" s="151" t="str">
        <f>IFERROR(INDEX('MainStation-OBS'!$B$47:$G$52,IF('MainStation-OBS'!G44="","",'MainStation-OBS'!G44),1),"")</f>
        <v>ล้น</v>
      </c>
      <c r="D41" s="151" t="str">
        <f>IFERROR(INDEX('MainStation-OBS'!$B$47:$G$52,IF('MainStation-OBS'!H44="","",'MainStation-OBS'!H44),2),"")</f>
        <v/>
      </c>
      <c r="E41" s="151" t="str">
        <f>IFERROR(INDEX('MainStation-OBS'!$B$47:$G$52,IF('MainStation-OBS'!I44="","",'MainStation-OBS'!I44),3),"")</f>
        <v>เล็กน้อย</v>
      </c>
      <c r="F41" s="151">
        <f>IF('MainStation-OBS'!J44 = "","",'MainStation-OBS'!J44)</f>
        <v>0</v>
      </c>
    </row>
    <row r="42" spans="1:7">
      <c r="A42" s="151" t="str">
        <f>IF('MainStation-OBS'!B45 = "","",'MainStation-OBS'!B45)</f>
        <v>W15</v>
      </c>
      <c r="B42" s="153" t="str">
        <f>IF('MainStation-OBS'!C45 = "","",'MainStation-OBS'!C45)</f>
        <v>สำเหร่</v>
      </c>
      <c r="C42" s="151" t="str">
        <f>IFERROR(INDEX('MainStation-OBS'!$B$47:$G$52,IF('MainStation-OBS'!G45="","",'MainStation-OBS'!G45),1),"")</f>
        <v>เริ่มเสี่ยง</v>
      </c>
      <c r="D42" s="151" t="str">
        <f>IFERROR(INDEX('MainStation-OBS'!$B$47:$G$52,IF('MainStation-OBS'!H45="","",'MainStation-OBS'!H45),2),"")</f>
        <v>สูงขึ้นต่อเนื่อง</v>
      </c>
      <c r="E42" s="151" t="str">
        <f>IFERROR(INDEX('MainStation-OBS'!$B$47:$G$52,IF('MainStation-OBS'!I45="","",'MainStation-OBS'!I45),3),"")</f>
        <v>สูงมาก</v>
      </c>
      <c r="F42" s="151">
        <f>IF('MainStation-OBS'!J45 = "","",'MainStation-OBS'!J45)</f>
        <v>38</v>
      </c>
    </row>
  </sheetData>
  <mergeCells count="3">
    <mergeCell ref="A2:B2"/>
    <mergeCell ref="A12:B12"/>
    <mergeCell ref="A27:B27"/>
  </mergeCells>
  <conditionalFormatting sqref="B4:B11 C3:D11 B9:D11 B13:D26 B28:D42">
    <cfRule type="containsText" dxfId="5" priority="6" operator="containsText" text="ล้น">
      <formula>NOT(ISERROR(SEARCH("ล้น",B3)))</formula>
    </cfRule>
  </conditionalFormatting>
  <conditionalFormatting sqref="E3:E11 E13:E26 E28:E42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26 C28:C42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5">
    <webPublishItem id="23185" divId="Status WL-v5 - lag more retard_23185" sourceType="range" sourceRef="A1:F36" destinationFile="C:\Dokumente und Einstellungen\Child\Desktop\Flood2011\WebPage Temp\Status WL-v8.htm"/>
    <webPublishItem id="29931" divId="Status WL-v6 4-11-2011_29931" sourceType="range" sourceRef="A1:F42" destinationFile="C:\Dokumente und Einstellungen\Child\Desktop\Flood2011\WebPage Temp\Status WL-v12.htm"/>
    <webPublishItem id="9513" divId="Status WL-v6_9513" sourceType="range" sourceRef="A1:G39" destinationFile="C:\Dokumente und Einstellungen\Child\Desktop\Flood2011\WebPage Temp\Status WL-v9.htm"/>
    <webPublishItem id="9521" divId="Status WL-v6_9521" sourceType="range" sourceRef="A1:G40" destinationFile="C:\Dokumente und Einstellungen\Child\Desktop\Flood2011\WebPage Temp\Status WL-v6 3-11-2011.htm"/>
    <webPublishItem id="9040" divId="Status WL-v6 4-11-2011_9040" sourceType="range" sourceRef="A1:G42" destinationFile="D:\Flood2011\WebPage Temp\Status WL-v2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G39"/>
  <sheetViews>
    <sheetView topLeftCell="A4" workbookViewId="0">
      <selection activeCell="A2" sqref="A2:G39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7">
      <c r="A1" t="s">
        <v>244</v>
      </c>
      <c r="B1" t="s">
        <v>245</v>
      </c>
      <c r="C1" t="str">
        <f>'MainStation-OBS'!E1</f>
        <v>UTM-X</v>
      </c>
      <c r="D1" t="str">
        <f>'MainStation-OBS'!F1</f>
        <v>UTM-Y</v>
      </c>
      <c r="E1" t="s">
        <v>246</v>
      </c>
      <c r="F1" t="s">
        <v>247</v>
      </c>
      <c r="G1" t="s">
        <v>248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671297.04</v>
      </c>
      <c r="D2">
        <f>'MainStation-OBS'!F3</f>
        <v>1532587.5</v>
      </c>
      <c r="E2">
        <f>'MainStation-OBS'!G3</f>
        <v>3</v>
      </c>
      <c r="F2">
        <f>'MainStation-OBS'!H3</f>
        <v>6</v>
      </c>
      <c r="G2">
        <f>'MainStation-OBS'!I3</f>
        <v>2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671297.04</v>
      </c>
      <c r="D3">
        <f>'MainStation-OBS'!F4</f>
        <v>1527587.5</v>
      </c>
      <c r="E3">
        <f>'MainStation-OBS'!G4</f>
        <v>1</v>
      </c>
      <c r="F3">
        <f>'MainStation-OBS'!H4</f>
        <v>5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671298.04</v>
      </c>
      <c r="D4">
        <f>'MainStation-OBS'!F5</f>
        <v>1522587.5</v>
      </c>
      <c r="E4">
        <f>'MainStation-OBS'!G5</f>
        <v>3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671299.04</v>
      </c>
      <c r="D5">
        <f>'MainStation-OBS'!F6</f>
        <v>1517587.5</v>
      </c>
      <c r="E5">
        <f>'MainStation-OBS'!G6</f>
        <v>1</v>
      </c>
      <c r="F5">
        <f>'MainStation-OBS'!H6</f>
        <v>5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671300.04</v>
      </c>
      <c r="D6">
        <f>'MainStation-OBS'!F7</f>
        <v>1512587.5</v>
      </c>
      <c r="E6">
        <f>'MainStation-OBS'!G7</f>
        <v>1</v>
      </c>
      <c r="F6">
        <f>'MainStation-OBS'!H7</f>
        <v>4</v>
      </c>
      <c r="G6">
        <f>'MainStation-OBS'!I7</f>
        <v>3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671301.04</v>
      </c>
      <c r="D7">
        <f>'MainStation-OBS'!F8</f>
        <v>1507587.5</v>
      </c>
      <c r="E7">
        <f>'MainStation-OBS'!G8</f>
        <v>1</v>
      </c>
      <c r="F7">
        <f>'MainStation-OBS'!H8</f>
        <v>6</v>
      </c>
      <c r="G7">
        <f>'MainStation-OBS'!I8</f>
        <v>2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684169.61</v>
      </c>
      <c r="D8">
        <f>'MainStation-OBS'!F14</f>
        <v>1532868.58</v>
      </c>
      <c r="E8">
        <f>'MainStation-OBS'!G14</f>
        <v>6</v>
      </c>
      <c r="F8">
        <f>'MainStation-OBS'!H14</f>
        <v>6</v>
      </c>
      <c r="G8">
        <f>'MainStation-OBS'!I14</f>
        <v>2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684169.61</v>
      </c>
      <c r="D9">
        <f>'MainStation-OBS'!F15</f>
        <v>1527868.58</v>
      </c>
      <c r="E9">
        <f>'MainStation-OBS'!G15</f>
        <v>4</v>
      </c>
      <c r="F9">
        <f>'MainStation-OBS'!H15</f>
        <v>6</v>
      </c>
      <c r="G9">
        <f>'MainStation-OBS'!I15</f>
        <v>2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684169.61</v>
      </c>
      <c r="D10">
        <f>'MainStation-OBS'!F16</f>
        <v>1522868.58</v>
      </c>
      <c r="E10">
        <f>'MainStation-OBS'!G16</f>
        <v>3</v>
      </c>
      <c r="F10">
        <f>'MainStation-OBS'!H16</f>
        <v>6</v>
      </c>
      <c r="G10">
        <f>'MainStation-OBS'!I16</f>
        <v>3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684169.61</v>
      </c>
      <c r="D11">
        <f>'MainStation-OBS'!F17</f>
        <v>1517868.58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684169.61</v>
      </c>
      <c r="D12">
        <f>'MainStation-OBS'!F18</f>
        <v>1512868.58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684169.61</v>
      </c>
      <c r="D13">
        <f>'MainStation-OBS'!F19</f>
        <v>1507868.58</v>
      </c>
      <c r="E13">
        <f>'MainStation-OBS'!G19</f>
        <v>1</v>
      </c>
      <c r="F13">
        <f>'MainStation-OBS'!H19</f>
        <v>6</v>
      </c>
      <c r="G13">
        <f>'MainStation-OBS'!I19</f>
        <v>2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684169.61</v>
      </c>
      <c r="D14">
        <f>'MainStation-OBS'!F20</f>
        <v>1502868.58</v>
      </c>
      <c r="E14">
        <f>'MainStation-OBS'!G20</f>
        <v>1</v>
      </c>
      <c r="F14">
        <f>'MainStation-OBS'!H20</f>
        <v>6</v>
      </c>
      <c r="G14">
        <f>'MainStation-OBS'!I20</f>
        <v>2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684169.61</v>
      </c>
      <c r="D15">
        <f>'MainStation-OBS'!F21</f>
        <v>1497868.58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'MainStation-OBS'!A31</f>
        <v>W01</v>
      </c>
      <c r="B16" t="str">
        <f>'MainStation-OBS'!B31</f>
        <v>W1</v>
      </c>
      <c r="C16">
        <f>'MainStation-OBS'!E31</f>
        <v>643520</v>
      </c>
      <c r="D16">
        <f>'MainStation-OBS'!F31</f>
        <v>1526434.41</v>
      </c>
      <c r="E16">
        <f>'MainStation-OBS'!G31</f>
        <v>6</v>
      </c>
      <c r="F16">
        <f>'MainStation-OBS'!H31</f>
        <v>5</v>
      </c>
      <c r="G16">
        <f>'MainStation-OBS'!I31</f>
        <v>1</v>
      </c>
    </row>
    <row r="17" spans="1:7">
      <c r="A17" t="str">
        <f>'MainStation-OBS'!A32</f>
        <v>W23</v>
      </c>
      <c r="B17" t="str">
        <f>'MainStation-OBS'!B32</f>
        <v>W2</v>
      </c>
      <c r="C17">
        <f>'MainStation-OBS'!E32</f>
        <v>643520</v>
      </c>
      <c r="D17">
        <f>'MainStation-OBS'!F32</f>
        <v>1521434.41</v>
      </c>
      <c r="E17">
        <f>'MainStation-OBS'!G32</f>
        <v>5</v>
      </c>
      <c r="F17">
        <f>'MainStation-OBS'!H32</f>
        <v>2</v>
      </c>
      <c r="G17">
        <f>'MainStation-OBS'!I32</f>
        <v>1</v>
      </c>
    </row>
    <row r="18" spans="1:7">
      <c r="A18" t="str">
        <f>'MainStation-OBS'!A33</f>
        <v>W08</v>
      </c>
      <c r="B18" t="str">
        <f>'MainStation-OBS'!B33</f>
        <v>W3</v>
      </c>
      <c r="C18">
        <f>'MainStation-OBS'!E33</f>
        <v>643520</v>
      </c>
      <c r="D18">
        <f>'MainStation-OBS'!F33</f>
        <v>1516434.41</v>
      </c>
      <c r="E18">
        <f>'MainStation-OBS'!G33</f>
        <v>1</v>
      </c>
      <c r="F18">
        <f>'MainStation-OBS'!H33</f>
        <v>4</v>
      </c>
      <c r="G18">
        <f>'MainStation-OBS'!I33</f>
        <v>5</v>
      </c>
    </row>
    <row r="19" spans="1:7">
      <c r="A19" t="str">
        <f>'MainStation-OBS'!A34</f>
        <v>W12</v>
      </c>
      <c r="B19" t="str">
        <f>'MainStation-OBS'!B34</f>
        <v>W4</v>
      </c>
      <c r="C19">
        <f>'MainStation-OBS'!E34</f>
        <v>643520</v>
      </c>
      <c r="D19">
        <f>'MainStation-OBS'!F34</f>
        <v>1511434.41</v>
      </c>
      <c r="E19">
        <f>'MainStation-OBS'!G34</f>
        <v>2</v>
      </c>
      <c r="F19">
        <f>'MainStation-OBS'!H34</f>
        <v>5</v>
      </c>
      <c r="G19">
        <f>'MainStation-OBS'!I34</f>
        <v>1</v>
      </c>
    </row>
    <row r="20" spans="1:7">
      <c r="A20" t="str">
        <f>'MainStation-OBS'!A35</f>
        <v>W24</v>
      </c>
      <c r="B20" t="str">
        <f>'MainStation-OBS'!B35</f>
        <v>W5</v>
      </c>
      <c r="C20">
        <f>'MainStation-OBS'!E35</f>
        <v>643520</v>
      </c>
      <c r="D20">
        <f>'MainStation-OBS'!F35</f>
        <v>1506434.41</v>
      </c>
      <c r="E20">
        <f>'MainStation-OBS'!G35</f>
        <v>6</v>
      </c>
      <c r="F20">
        <f>'MainStation-OBS'!H35</f>
        <v>6</v>
      </c>
      <c r="G20">
        <f>'MainStation-OBS'!I35</f>
        <v>5</v>
      </c>
    </row>
    <row r="21" spans="1:7">
      <c r="A21" t="str">
        <f>'MainStation-OBS'!A36</f>
        <v>W05</v>
      </c>
      <c r="B21" t="str">
        <f>'MainStation-OBS'!B36</f>
        <v>W6</v>
      </c>
      <c r="C21">
        <f>'MainStation-OBS'!E36</f>
        <v>643520</v>
      </c>
      <c r="D21">
        <f>'MainStation-OBS'!F36</f>
        <v>1501434.41</v>
      </c>
      <c r="E21">
        <f>'MainStation-OBS'!G36</f>
        <v>1</v>
      </c>
      <c r="F21">
        <f>'MainStation-OBS'!H36</f>
        <v>2</v>
      </c>
      <c r="G21">
        <f>'MainStation-OBS'!I36</f>
        <v>1</v>
      </c>
    </row>
    <row r="22" spans="1:7">
      <c r="A22" t="str">
        <f>'MainStation-OBS'!A37</f>
        <v>W18</v>
      </c>
      <c r="B22" t="str">
        <f>'MainStation-OBS'!B37</f>
        <v>W7</v>
      </c>
      <c r="C22">
        <f>'MainStation-OBS'!E37</f>
        <v>643520</v>
      </c>
      <c r="D22">
        <f>'MainStation-OBS'!F37</f>
        <v>1496434.41</v>
      </c>
      <c r="E22">
        <f>'MainStation-OBS'!G37</f>
        <v>3</v>
      </c>
      <c r="F22">
        <f>'MainStation-OBS'!H37</f>
        <v>2</v>
      </c>
      <c r="G22">
        <f>'MainStation-OBS'!I37</f>
        <v>1</v>
      </c>
    </row>
    <row r="23" spans="1:7">
      <c r="A23" t="str">
        <f>'MainStation-OBS'!A38</f>
        <v>W17</v>
      </c>
      <c r="B23" t="str">
        <f>'MainStation-OBS'!B38</f>
        <v>W8</v>
      </c>
      <c r="C23">
        <f>'MainStation-OBS'!E38</f>
        <v>643520</v>
      </c>
      <c r="D23">
        <f>'MainStation-OBS'!F38</f>
        <v>1491434.41</v>
      </c>
      <c r="E23">
        <f>'MainStation-OBS'!G38</f>
        <v>2</v>
      </c>
      <c r="F23">
        <f>'MainStation-OBS'!H38</f>
        <v>6</v>
      </c>
      <c r="G23">
        <f>'MainStation-OBS'!I38</f>
        <v>5</v>
      </c>
    </row>
    <row r="24" spans="1:7">
      <c r="A24" t="str">
        <f>'MainStation-OBS'!A39</f>
        <v>W22</v>
      </c>
      <c r="B24" t="str">
        <f>'MainStation-OBS'!B39</f>
        <v>W9</v>
      </c>
      <c r="C24">
        <f>'MainStation-OBS'!E39</f>
        <v>643521</v>
      </c>
      <c r="D24">
        <f>'MainStation-OBS'!F39</f>
        <v>1486434.41</v>
      </c>
      <c r="E24">
        <f>'MainStation-OBS'!G39</f>
        <v>6</v>
      </c>
      <c r="F24">
        <f>'MainStation-OBS'!H39</f>
        <v>6</v>
      </c>
      <c r="G24">
        <f>'MainStation-OBS'!I39</f>
        <v>2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0</v>
      </c>
      <c r="D25">
        <f>'MainStation-OBS'!F23</f>
        <v>0</v>
      </c>
      <c r="E25">
        <f>'MainStation-OBS'!G23</f>
        <v>1</v>
      </c>
      <c r="F25">
        <f>'MainStation-OBS'!H23</f>
        <v>2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</v>
      </c>
      <c r="D26">
        <f>'MainStation-OBS'!F9</f>
        <v>0</v>
      </c>
      <c r="E26">
        <f>'MainStation-OBS'!G9</f>
        <v>1</v>
      </c>
      <c r="F26">
        <f>'MainStation-OBS'!H9</f>
        <v>4</v>
      </c>
      <c r="G26">
        <f>'MainStation-OBS'!I9</f>
        <v>5</v>
      </c>
    </row>
    <row r="27" spans="1:7">
      <c r="A27" t="str">
        <f>'MainStation-OBS'!A40</f>
        <v>W13</v>
      </c>
      <c r="B27" t="str">
        <f>'MainStation-OBS'!B40</f>
        <v>W10</v>
      </c>
      <c r="C27">
        <f>'MainStation-OBS'!E40</f>
        <v>0</v>
      </c>
      <c r="D27">
        <f>'MainStation-OBS'!F40</f>
        <v>0</v>
      </c>
      <c r="E27">
        <f>'MainStation-OBS'!G40</f>
        <v>3</v>
      </c>
      <c r="F27">
        <f>'MainStation-OBS'!H40</f>
        <v>2</v>
      </c>
      <c r="G27">
        <f>'MainStation-OBS'!I40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</v>
      </c>
      <c r="D28">
        <f>'MainStation-OBS'!F24</f>
        <v>0</v>
      </c>
      <c r="E28">
        <f>'MainStation-OBS'!G24</f>
        <v>1</v>
      </c>
      <c r="F28">
        <f>'MainStation-OBS'!H24</f>
        <v>6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</v>
      </c>
      <c r="D29">
        <f>'MainStation-OBS'!F25</f>
        <v>0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'MainStation-OBS'!A41</f>
        <v>W16</v>
      </c>
      <c r="B30" t="str">
        <f>'MainStation-OBS'!B41</f>
        <v>W11</v>
      </c>
      <c r="C30">
        <f>'MainStation-OBS'!E41</f>
        <v>0</v>
      </c>
      <c r="D30">
        <f>'MainStation-OBS'!F41</f>
        <v>0</v>
      </c>
      <c r="E30">
        <f>'MainStation-OBS'!G41</f>
        <v>2</v>
      </c>
      <c r="F30">
        <f>'MainStation-OBS'!H41</f>
        <v>4</v>
      </c>
      <c r="G30">
        <f>'MainStation-OBS'!I41</f>
        <v>2</v>
      </c>
    </row>
    <row r="31" spans="1:7">
      <c r="A31" t="str">
        <f>'MainStation-OBS'!A42</f>
        <v>W10</v>
      </c>
      <c r="B31" t="str">
        <f>'MainStation-OBS'!B42</f>
        <v>W12</v>
      </c>
      <c r="C31">
        <f>'MainStation-OBS'!E42</f>
        <v>0</v>
      </c>
      <c r="D31">
        <f>'MainStation-OBS'!F42</f>
        <v>0</v>
      </c>
      <c r="E31">
        <f>'MainStation-OBS'!G42</f>
        <v>1</v>
      </c>
      <c r="F31">
        <f>'MainStation-OBS'!H42</f>
        <v>6</v>
      </c>
      <c r="G31">
        <f>'MainStation-OBS'!I42</f>
        <v>4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0</v>
      </c>
      <c r="D32">
        <f>'MainStation-OBS'!F22</f>
        <v>0</v>
      </c>
      <c r="E32">
        <f>'MainStation-OBS'!G22</f>
        <v>3</v>
      </c>
      <c r="F32">
        <f>'MainStation-OBS'!H22</f>
        <v>6</v>
      </c>
      <c r="G32">
        <f>'MainStation-OBS'!I22</f>
        <v>2</v>
      </c>
    </row>
    <row r="33" spans="1:7">
      <c r="A33" t="str">
        <f>'MainStation-OBS'!A43</f>
        <v>W03</v>
      </c>
      <c r="B33" t="str">
        <f>'MainStation-OBS'!B43</f>
        <v>W13</v>
      </c>
      <c r="C33">
        <f>'MainStation-OBS'!E43</f>
        <v>0</v>
      </c>
      <c r="D33">
        <f>'MainStation-OBS'!F43</f>
        <v>0</v>
      </c>
      <c r="E33">
        <f>'MainStation-OBS'!G43</f>
        <v>6</v>
      </c>
      <c r="F33">
        <f>'MainStation-OBS'!H43</f>
        <v>6</v>
      </c>
      <c r="G33">
        <f>'MainStation-OBS'!I43</f>
        <v>3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>
        <f>'MainStation-OBS'!F26</f>
        <v>0</v>
      </c>
      <c r="E34">
        <f>'MainStation-OBS'!G26</f>
        <v>1</v>
      </c>
      <c r="F34">
        <f>'MainStation-OBS'!H26</f>
        <v>2</v>
      </c>
      <c r="G34">
        <f>'MainStation-OBS'!I26</f>
        <v>1</v>
      </c>
    </row>
    <row r="35" spans="1:7">
      <c r="A35" t="str">
        <f>'MainStation-OBS'!A10</f>
        <v>E01</v>
      </c>
      <c r="B35" t="str">
        <f>'MainStation-OBS'!B10</f>
        <v>N8</v>
      </c>
      <c r="C35">
        <f>'MainStation-OBS'!E10</f>
        <v>0</v>
      </c>
      <c r="D35">
        <f>'MainStation-OBS'!F10</f>
        <v>0</v>
      </c>
      <c r="E35">
        <f>'MainStation-OBS'!G10</f>
        <v>6</v>
      </c>
      <c r="F35">
        <f>'MainStation-OBS'!H10</f>
        <v>0</v>
      </c>
      <c r="G35">
        <f>'MainStation-OBS'!I10</f>
        <v>1</v>
      </c>
    </row>
    <row r="36" spans="1:7">
      <c r="A36" t="str">
        <f>'MainStation-OBS'!A11</f>
        <v>E02</v>
      </c>
      <c r="B36" t="str">
        <f>'MainStation-OBS'!B11</f>
        <v>N9</v>
      </c>
      <c r="C36">
        <f>'MainStation-OBS'!E11</f>
        <v>0</v>
      </c>
      <c r="D36">
        <f>'MainStation-OBS'!F11</f>
        <v>0</v>
      </c>
      <c r="E36">
        <f>'MainStation-OBS'!G11</f>
        <v>6</v>
      </c>
      <c r="F36">
        <f>'MainStation-OBS'!H11</f>
        <v>0</v>
      </c>
      <c r="G36">
        <f>'MainStation-OBS'!I11</f>
        <v>1</v>
      </c>
    </row>
    <row r="37" spans="1:7">
      <c r="A37" t="str">
        <f>'MainStation-OBS'!A27</f>
        <v>E09</v>
      </c>
      <c r="B37" t="str">
        <f>'MainStation-OBS'!B27</f>
        <v>E14</v>
      </c>
      <c r="C37">
        <f>'MainStation-OBS'!E27</f>
        <v>0</v>
      </c>
      <c r="D37">
        <f>'MainStation-OBS'!F27</f>
        <v>0</v>
      </c>
      <c r="E37">
        <f>'MainStation-OBS'!G27</f>
        <v>2</v>
      </c>
      <c r="F37">
        <f>'MainStation-OBS'!H27</f>
        <v>6</v>
      </c>
      <c r="G37">
        <f>'MainStation-OBS'!I27</f>
        <v>2</v>
      </c>
    </row>
    <row r="38" spans="1:7">
      <c r="A38" t="str">
        <f>'MainStation-OBS'!A44</f>
        <v>W02</v>
      </c>
      <c r="B38" t="str">
        <f>'MainStation-OBS'!B44</f>
        <v>W14</v>
      </c>
      <c r="C38">
        <f>'MainStation-OBS'!E44</f>
        <v>0</v>
      </c>
      <c r="D38">
        <f>'MainStation-OBS'!F44</f>
        <v>0</v>
      </c>
      <c r="E38">
        <f>'MainStation-OBS'!G44</f>
        <v>6</v>
      </c>
      <c r="F38">
        <f>'MainStation-OBS'!H44</f>
        <v>0</v>
      </c>
      <c r="G38">
        <f>'MainStation-OBS'!I44</f>
        <v>1</v>
      </c>
    </row>
    <row r="39" spans="1:7">
      <c r="A39" t="str">
        <f>'MainStation-OBS'!A45</f>
        <v>W09</v>
      </c>
      <c r="B39" t="str">
        <f>'MainStation-OBS'!B45</f>
        <v>W15</v>
      </c>
      <c r="C39">
        <f>'MainStation-OBS'!E45</f>
        <v>0</v>
      </c>
      <c r="D39">
        <f>'MainStation-OBS'!F45</f>
        <v>0</v>
      </c>
      <c r="E39">
        <f>'MainStation-OBS'!G45</f>
        <v>2</v>
      </c>
      <c r="F39">
        <f>'MainStation-OBS'!H45</f>
        <v>6</v>
      </c>
      <c r="G39">
        <f>'MainStation-OBS'!I45</f>
        <v>5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4"/>
  <sheetViews>
    <sheetView topLeftCell="A16" workbookViewId="0"/>
  </sheetViews>
  <sheetFormatPr defaultRowHeight="23.25"/>
  <sheetData>
    <row r="1" spans="1:7">
      <c r="A1" t="s">
        <v>291</v>
      </c>
      <c r="B1" t="s">
        <v>245</v>
      </c>
      <c r="C1" t="str">
        <f>'MainStation-OBS'!E1</f>
        <v>UTM-X</v>
      </c>
      <c r="D1" t="str">
        <f>'MainStation-OBS'!F1</f>
        <v>UTM-Y</v>
      </c>
      <c r="E1" t="s">
        <v>246</v>
      </c>
      <c r="F1" t="s">
        <v>247</v>
      </c>
      <c r="G1" t="s">
        <v>248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671297.04</v>
      </c>
      <c r="D2">
        <f>'MainStation-OBS'!F3</f>
        <v>1532587.5</v>
      </c>
      <c r="E2">
        <f>'MainStation-OBS'!G3</f>
        <v>3</v>
      </c>
      <c r="F2">
        <f>'MainStation-OBS'!H3</f>
        <v>6</v>
      </c>
      <c r="G2">
        <f>'MainStation-OBS'!I3</f>
        <v>2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671297.04</v>
      </c>
      <c r="D3">
        <f>'MainStation-OBS'!F4</f>
        <v>1527587.5</v>
      </c>
      <c r="E3">
        <f>'MainStation-OBS'!G4</f>
        <v>1</v>
      </c>
      <c r="F3">
        <f>'MainStation-OBS'!H4</f>
        <v>5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671298.04</v>
      </c>
      <c r="D4">
        <f>'MainStation-OBS'!F5</f>
        <v>1522587.5</v>
      </c>
      <c r="E4">
        <f>'MainStation-OBS'!G5</f>
        <v>3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671299.04</v>
      </c>
      <c r="D5">
        <f>'MainStation-OBS'!F6</f>
        <v>1517587.5</v>
      </c>
      <c r="E5">
        <f>'MainStation-OBS'!G6</f>
        <v>1</v>
      </c>
      <c r="F5">
        <f>'MainStation-OBS'!H6</f>
        <v>5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671300.04</v>
      </c>
      <c r="D6">
        <f>'MainStation-OBS'!F7</f>
        <v>1512587.5</v>
      </c>
      <c r="E6">
        <f>'MainStation-OBS'!G7</f>
        <v>1</v>
      </c>
      <c r="F6">
        <f>'MainStation-OBS'!H7</f>
        <v>4</v>
      </c>
      <c r="G6">
        <f>'MainStation-OBS'!I7</f>
        <v>3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671301.04</v>
      </c>
      <c r="D7">
        <f>'MainStation-OBS'!F8</f>
        <v>1507587.5</v>
      </c>
      <c r="E7">
        <f>'MainStation-OBS'!G8</f>
        <v>1</v>
      </c>
      <c r="F7">
        <f>'MainStation-OBS'!H8</f>
        <v>6</v>
      </c>
      <c r="G7">
        <f>'MainStation-OBS'!I8</f>
        <v>2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684169.61</v>
      </c>
      <c r="D8">
        <f>'MainStation-OBS'!F14</f>
        <v>1532868.58</v>
      </c>
      <c r="E8">
        <f>'MainStation-OBS'!G14</f>
        <v>6</v>
      </c>
      <c r="F8">
        <f>'MainStation-OBS'!H14</f>
        <v>6</v>
      </c>
      <c r="G8">
        <f>'MainStation-OBS'!I14</f>
        <v>2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684169.61</v>
      </c>
      <c r="D9">
        <f>'MainStation-OBS'!F15</f>
        <v>1527868.58</v>
      </c>
      <c r="E9">
        <f>'MainStation-OBS'!G15</f>
        <v>4</v>
      </c>
      <c r="F9">
        <f>'MainStation-OBS'!H15</f>
        <v>6</v>
      </c>
      <c r="G9">
        <f>'MainStation-OBS'!I15</f>
        <v>2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684169.61</v>
      </c>
      <c r="D10">
        <f>'MainStation-OBS'!F16</f>
        <v>1522868.58</v>
      </c>
      <c r="E10">
        <f>'MainStation-OBS'!G16</f>
        <v>3</v>
      </c>
      <c r="F10">
        <f>'MainStation-OBS'!H16</f>
        <v>6</v>
      </c>
      <c r="G10">
        <f>'MainStation-OBS'!I16</f>
        <v>3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684169.61</v>
      </c>
      <c r="D11">
        <f>'MainStation-OBS'!F17</f>
        <v>1517868.58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684169.61</v>
      </c>
      <c r="D12">
        <f>'MainStation-OBS'!F18</f>
        <v>1512868.58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684169.61</v>
      </c>
      <c r="D13">
        <f>'MainStation-OBS'!F19</f>
        <v>1507868.58</v>
      </c>
      <c r="E13">
        <f>'MainStation-OBS'!G19</f>
        <v>1</v>
      </c>
      <c r="F13">
        <f>'MainStation-OBS'!H19</f>
        <v>6</v>
      </c>
      <c r="G13">
        <f>'MainStation-OBS'!I19</f>
        <v>2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684169.61</v>
      </c>
      <c r="D14">
        <f>'MainStation-OBS'!F20</f>
        <v>1502868.58</v>
      </c>
      <c r="E14">
        <f>'MainStation-OBS'!G20</f>
        <v>1</v>
      </c>
      <c r="F14">
        <f>'MainStation-OBS'!H20</f>
        <v>6</v>
      </c>
      <c r="G14">
        <f>'MainStation-OBS'!I20</f>
        <v>2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684169.61</v>
      </c>
      <c r="D15">
        <f>'MainStation-OBS'!F21</f>
        <v>1497868.58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'MainStation-OBS'!A31</f>
        <v>W01</v>
      </c>
      <c r="B16" t="str">
        <f>'MainStation-OBS'!B31</f>
        <v>W1</v>
      </c>
      <c r="C16">
        <f>'MainStation-OBS'!E31</f>
        <v>643520</v>
      </c>
      <c r="D16">
        <f>'MainStation-OBS'!F31</f>
        <v>1526434.41</v>
      </c>
      <c r="E16">
        <f>'MainStation-OBS'!G31</f>
        <v>6</v>
      </c>
      <c r="F16">
        <f>'MainStation-OBS'!H31</f>
        <v>5</v>
      </c>
      <c r="G16">
        <f>'MainStation-OBS'!I31</f>
        <v>1</v>
      </c>
    </row>
    <row r="17" spans="1:7">
      <c r="A17" t="str">
        <f>'MainStation-OBS'!A32</f>
        <v>W23</v>
      </c>
      <c r="B17" t="str">
        <f>'MainStation-OBS'!B32</f>
        <v>W2</v>
      </c>
      <c r="C17">
        <f>'MainStation-OBS'!E32</f>
        <v>643520</v>
      </c>
      <c r="D17">
        <f>'MainStation-OBS'!F32</f>
        <v>1521434.41</v>
      </c>
      <c r="E17">
        <f>'MainStation-OBS'!G32</f>
        <v>5</v>
      </c>
      <c r="F17">
        <f>'MainStation-OBS'!H32</f>
        <v>2</v>
      </c>
      <c r="G17">
        <f>'MainStation-OBS'!I32</f>
        <v>1</v>
      </c>
    </row>
    <row r="18" spans="1:7">
      <c r="A18" t="str">
        <f>'MainStation-OBS'!A33</f>
        <v>W08</v>
      </c>
      <c r="B18" t="str">
        <f>'MainStation-OBS'!B33</f>
        <v>W3</v>
      </c>
      <c r="C18">
        <f>'MainStation-OBS'!E33</f>
        <v>643520</v>
      </c>
      <c r="D18">
        <f>'MainStation-OBS'!F33</f>
        <v>1516434.41</v>
      </c>
      <c r="E18">
        <f>'MainStation-OBS'!G33</f>
        <v>1</v>
      </c>
      <c r="F18">
        <f>'MainStation-OBS'!H33</f>
        <v>4</v>
      </c>
      <c r="G18">
        <f>'MainStation-OBS'!I33</f>
        <v>5</v>
      </c>
    </row>
    <row r="19" spans="1:7">
      <c r="A19" t="str">
        <f>'MainStation-OBS'!A34</f>
        <v>W12</v>
      </c>
      <c r="B19" t="str">
        <f>'MainStation-OBS'!B34</f>
        <v>W4</v>
      </c>
      <c r="C19">
        <f>'MainStation-OBS'!E34</f>
        <v>643520</v>
      </c>
      <c r="D19">
        <f>'MainStation-OBS'!F34</f>
        <v>1511434.41</v>
      </c>
      <c r="E19">
        <f>'MainStation-OBS'!G34</f>
        <v>2</v>
      </c>
      <c r="F19">
        <f>'MainStation-OBS'!H34</f>
        <v>5</v>
      </c>
      <c r="G19">
        <f>'MainStation-OBS'!I34</f>
        <v>1</v>
      </c>
    </row>
    <row r="20" spans="1:7">
      <c r="A20" t="str">
        <f>'MainStation-OBS'!A35</f>
        <v>W24</v>
      </c>
      <c r="B20" t="str">
        <f>'MainStation-OBS'!B35</f>
        <v>W5</v>
      </c>
      <c r="C20">
        <f>'MainStation-OBS'!E35</f>
        <v>643520</v>
      </c>
      <c r="D20">
        <f>'MainStation-OBS'!F35</f>
        <v>1506434.41</v>
      </c>
      <c r="E20">
        <f>'MainStation-OBS'!G35</f>
        <v>6</v>
      </c>
      <c r="F20">
        <f>'MainStation-OBS'!H35</f>
        <v>6</v>
      </c>
      <c r="G20">
        <f>'MainStation-OBS'!I35</f>
        <v>5</v>
      </c>
    </row>
    <row r="21" spans="1:7">
      <c r="A21" t="str">
        <f>'MainStation-OBS'!A36</f>
        <v>W05</v>
      </c>
      <c r="B21" t="str">
        <f>'MainStation-OBS'!B36</f>
        <v>W6</v>
      </c>
      <c r="C21">
        <f>'MainStation-OBS'!E36</f>
        <v>643520</v>
      </c>
      <c r="D21">
        <f>'MainStation-OBS'!F36</f>
        <v>1501434.41</v>
      </c>
      <c r="E21">
        <f>'MainStation-OBS'!G36</f>
        <v>1</v>
      </c>
      <c r="F21">
        <f>'MainStation-OBS'!H36</f>
        <v>2</v>
      </c>
      <c r="G21">
        <f>'MainStation-OBS'!I36</f>
        <v>1</v>
      </c>
    </row>
    <row r="22" spans="1:7">
      <c r="A22" t="str">
        <f>'MainStation-OBS'!A37</f>
        <v>W18</v>
      </c>
      <c r="B22" t="str">
        <f>'MainStation-OBS'!B37</f>
        <v>W7</v>
      </c>
      <c r="C22">
        <f>'MainStation-OBS'!E37</f>
        <v>643520</v>
      </c>
      <c r="D22">
        <f>'MainStation-OBS'!F37</f>
        <v>1496434.41</v>
      </c>
      <c r="E22">
        <f>'MainStation-OBS'!G37</f>
        <v>3</v>
      </c>
      <c r="F22">
        <f>'MainStation-OBS'!H37</f>
        <v>2</v>
      </c>
      <c r="G22">
        <f>'MainStation-OBS'!I37</f>
        <v>1</v>
      </c>
    </row>
    <row r="23" spans="1:7">
      <c r="A23" t="str">
        <f>'MainStation-OBS'!A38</f>
        <v>W17</v>
      </c>
      <c r="B23" t="str">
        <f>'MainStation-OBS'!B38</f>
        <v>W8</v>
      </c>
      <c r="C23">
        <f>'MainStation-OBS'!E38</f>
        <v>643520</v>
      </c>
      <c r="D23">
        <f>'MainStation-OBS'!F38</f>
        <v>1491434.41</v>
      </c>
      <c r="E23">
        <f>'MainStation-OBS'!G38</f>
        <v>2</v>
      </c>
      <c r="F23">
        <f>'MainStation-OBS'!H38</f>
        <v>6</v>
      </c>
      <c r="G23">
        <f>'MainStation-OBS'!I38</f>
        <v>5</v>
      </c>
    </row>
    <row r="24" spans="1:7">
      <c r="A24" t="str">
        <f>'MainStation-OBS'!A39</f>
        <v>W22</v>
      </c>
      <c r="B24" t="str">
        <f>'MainStation-OBS'!B39</f>
        <v>W9</v>
      </c>
      <c r="C24">
        <f>'MainStation-OBS'!E39</f>
        <v>643521</v>
      </c>
      <c r="D24">
        <f>'MainStation-OBS'!F39</f>
        <v>1486434.41</v>
      </c>
      <c r="E24">
        <f>'MainStation-OBS'!G39</f>
        <v>6</v>
      </c>
      <c r="F24">
        <f>'MainStation-OBS'!H39</f>
        <v>6</v>
      </c>
      <c r="G24">
        <f>'MainStation-OBS'!I39</f>
        <v>2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0</v>
      </c>
      <c r="D25">
        <f>'MainStation-OBS'!F23</f>
        <v>0</v>
      </c>
      <c r="E25">
        <f>'MainStation-OBS'!G23</f>
        <v>1</v>
      </c>
      <c r="F25">
        <f>'MainStation-OBS'!H23</f>
        <v>2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</v>
      </c>
      <c r="D26">
        <f>'MainStation-OBS'!F9</f>
        <v>0</v>
      </c>
      <c r="E26">
        <f>'MainStation-OBS'!G9</f>
        <v>1</v>
      </c>
      <c r="F26">
        <f>'MainStation-OBS'!H9</f>
        <v>4</v>
      </c>
      <c r="G26">
        <f>'MainStation-OBS'!I9</f>
        <v>5</v>
      </c>
    </row>
    <row r="27" spans="1:7">
      <c r="A27" t="str">
        <f>'MainStation-OBS'!A40</f>
        <v>W13</v>
      </c>
      <c r="B27" t="str">
        <f>'MainStation-OBS'!B40</f>
        <v>W10</v>
      </c>
      <c r="C27">
        <f>'MainStation-OBS'!E40</f>
        <v>0</v>
      </c>
      <c r="D27">
        <f>'MainStation-OBS'!F40</f>
        <v>0</v>
      </c>
      <c r="E27">
        <f>'MainStation-OBS'!G40</f>
        <v>3</v>
      </c>
      <c r="F27">
        <f>'MainStation-OBS'!H40</f>
        <v>2</v>
      </c>
      <c r="G27">
        <f>'MainStation-OBS'!I40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</v>
      </c>
      <c r="D28">
        <f>'MainStation-OBS'!F24</f>
        <v>0</v>
      </c>
      <c r="E28">
        <f>'MainStation-OBS'!G24</f>
        <v>1</v>
      </c>
      <c r="F28">
        <f>'MainStation-OBS'!H24</f>
        <v>6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</v>
      </c>
      <c r="D29">
        <f>'MainStation-OBS'!F25</f>
        <v>0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'MainStation-OBS'!A41</f>
        <v>W16</v>
      </c>
      <c r="B30" t="str">
        <f>'MainStation-OBS'!B41</f>
        <v>W11</v>
      </c>
      <c r="C30">
        <f>'MainStation-OBS'!E41</f>
        <v>0</v>
      </c>
      <c r="D30">
        <f>'MainStation-OBS'!F41</f>
        <v>0</v>
      </c>
      <c r="E30">
        <f>'MainStation-OBS'!G41</f>
        <v>2</v>
      </c>
      <c r="F30">
        <f>'MainStation-OBS'!H41</f>
        <v>4</v>
      </c>
      <c r="G30">
        <f>'MainStation-OBS'!I41</f>
        <v>2</v>
      </c>
    </row>
    <row r="31" spans="1:7">
      <c r="A31" t="str">
        <f>'MainStation-OBS'!A42</f>
        <v>W10</v>
      </c>
      <c r="B31" t="str">
        <f>'MainStation-OBS'!B42</f>
        <v>W12</v>
      </c>
      <c r="C31">
        <f>'MainStation-OBS'!E42</f>
        <v>0</v>
      </c>
      <c r="D31">
        <f>'MainStation-OBS'!F42</f>
        <v>0</v>
      </c>
      <c r="E31">
        <f>'MainStation-OBS'!G42</f>
        <v>1</v>
      </c>
      <c r="F31">
        <f>'MainStation-OBS'!H42</f>
        <v>6</v>
      </c>
      <c r="G31">
        <f>'MainStation-OBS'!I42</f>
        <v>4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0</v>
      </c>
      <c r="D32">
        <f>'MainStation-OBS'!F22</f>
        <v>0</v>
      </c>
      <c r="E32">
        <f>'MainStation-OBS'!G22</f>
        <v>3</v>
      </c>
      <c r="F32">
        <f>'MainStation-OBS'!H22</f>
        <v>6</v>
      </c>
      <c r="G32">
        <f>'MainStation-OBS'!I22</f>
        <v>2</v>
      </c>
    </row>
    <row r="33" spans="1:7">
      <c r="A33" t="str">
        <f>'MainStation-OBS'!A43</f>
        <v>W03</v>
      </c>
      <c r="B33" t="str">
        <f>'MainStation-OBS'!B43</f>
        <v>W13</v>
      </c>
      <c r="C33">
        <f>'MainStation-OBS'!E43</f>
        <v>0</v>
      </c>
      <c r="D33">
        <f>'MainStation-OBS'!F43</f>
        <v>0</v>
      </c>
      <c r="E33">
        <f>'MainStation-OBS'!G43</f>
        <v>6</v>
      </c>
      <c r="F33">
        <f>'MainStation-OBS'!H43</f>
        <v>6</v>
      </c>
      <c r="G33">
        <f>'MainStation-OBS'!I43</f>
        <v>3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>
        <f>'MainStation-OBS'!F26</f>
        <v>0</v>
      </c>
      <c r="E34">
        <f>'MainStation-OBS'!G26</f>
        <v>1</v>
      </c>
      <c r="F34">
        <f>'MainStation-OBS'!H26</f>
        <v>2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197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197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198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04" t="s">
        <v>47</v>
      </c>
      <c r="B1" s="206" t="s">
        <v>37</v>
      </c>
      <c r="C1" s="200" t="s">
        <v>154</v>
      </c>
      <c r="D1" s="201"/>
      <c r="E1" s="202" t="s">
        <v>92</v>
      </c>
      <c r="F1" s="203"/>
      <c r="G1" s="199" t="s">
        <v>95</v>
      </c>
      <c r="H1" s="199"/>
      <c r="I1" s="199"/>
      <c r="J1" s="199"/>
      <c r="K1" s="199"/>
      <c r="L1" s="199"/>
    </row>
    <row r="2" spans="1:12" ht="162.75">
      <c r="A2" s="205"/>
      <c r="B2" s="205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07" t="s">
        <v>160</v>
      </c>
      <c r="C1" s="208"/>
      <c r="D1" s="208"/>
      <c r="E1" s="208"/>
      <c r="F1" s="208"/>
      <c r="G1" s="208"/>
      <c r="H1" s="208"/>
      <c r="I1" s="208"/>
      <c r="J1" s="208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07" t="s">
        <v>100</v>
      </c>
      <c r="B1" s="207"/>
      <c r="C1" s="207"/>
      <c r="D1" s="207"/>
      <c r="E1" s="207"/>
      <c r="F1" s="207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09" t="s">
        <v>69</v>
      </c>
      <c r="B1" s="69" t="s">
        <v>50</v>
      </c>
      <c r="C1" s="211" t="s">
        <v>53</v>
      </c>
      <c r="D1" s="211"/>
      <c r="E1" s="69" t="s">
        <v>70</v>
      </c>
      <c r="F1" s="69" t="s">
        <v>71</v>
      </c>
      <c r="G1" s="73">
        <v>40827</v>
      </c>
      <c r="I1" s="218" t="s">
        <v>69</v>
      </c>
      <c r="J1" s="87" t="s">
        <v>50</v>
      </c>
      <c r="K1" s="220" t="s">
        <v>53</v>
      </c>
      <c r="L1" s="221"/>
      <c r="M1" s="87" t="s">
        <v>70</v>
      </c>
      <c r="N1" s="88" t="s">
        <v>71</v>
      </c>
    </row>
    <row r="2" spans="1:14">
      <c r="A2" s="210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19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09" t="s">
        <v>69</v>
      </c>
      <c r="B6" s="69" t="s">
        <v>50</v>
      </c>
      <c r="C6" s="211" t="s">
        <v>53</v>
      </c>
      <c r="D6" s="211"/>
      <c r="E6" s="69" t="s">
        <v>70</v>
      </c>
      <c r="F6" s="69" t="s">
        <v>71</v>
      </c>
      <c r="G6" s="73">
        <v>40829</v>
      </c>
    </row>
    <row r="7" spans="1:14">
      <c r="A7" s="210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12" t="s">
        <v>53</v>
      </c>
      <c r="D11" s="213"/>
      <c r="E11" s="213"/>
      <c r="F11" s="213"/>
      <c r="G11" s="214"/>
      <c r="H11" s="212" t="s">
        <v>54</v>
      </c>
      <c r="I11" s="213"/>
      <c r="J11" s="213"/>
      <c r="K11" s="214"/>
      <c r="L11" s="212" t="s">
        <v>55</v>
      </c>
      <c r="M11" s="214"/>
    </row>
    <row r="12" spans="1:14" ht="27">
      <c r="A12" s="75" t="s">
        <v>49</v>
      </c>
      <c r="B12" s="75" t="s">
        <v>51</v>
      </c>
      <c r="C12" s="215"/>
      <c r="D12" s="216"/>
      <c r="E12" s="216"/>
      <c r="F12" s="216"/>
      <c r="G12" s="217"/>
      <c r="H12" s="215"/>
      <c r="I12" s="216"/>
      <c r="J12" s="216"/>
      <c r="K12" s="217"/>
      <c r="L12" s="215"/>
      <c r="M12" s="217"/>
    </row>
    <row r="13" spans="1:14" ht="27">
      <c r="A13" s="75"/>
      <c r="B13" s="75" t="s">
        <v>52</v>
      </c>
      <c r="C13" s="74" t="s">
        <v>73</v>
      </c>
      <c r="D13" s="212" t="s">
        <v>56</v>
      </c>
      <c r="E13" s="214"/>
      <c r="F13" s="212" t="s">
        <v>57</v>
      </c>
      <c r="G13" s="214"/>
      <c r="H13" s="74" t="s">
        <v>58</v>
      </c>
      <c r="I13" s="74" t="s">
        <v>60</v>
      </c>
      <c r="J13" s="212" t="s">
        <v>75</v>
      </c>
      <c r="K13" s="214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15"/>
      <c r="E14" s="217"/>
      <c r="F14" s="215"/>
      <c r="G14" s="217"/>
      <c r="H14" s="75" t="s">
        <v>59</v>
      </c>
      <c r="I14" s="75" t="s">
        <v>72</v>
      </c>
      <c r="J14" s="215"/>
      <c r="K14" s="217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56"/>
  <sheetViews>
    <sheetView tabSelected="1" topLeftCell="A4" workbookViewId="0">
      <pane xSplit="13905" topLeftCell="T1"/>
      <selection activeCell="B43" sqref="B43:I43"/>
      <selection pane="topRight" activeCell="U3" sqref="U3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9.7109375" customWidth="1"/>
    <col min="5" max="5" width="12.7109375" customWidth="1"/>
    <col min="6" max="6" width="10.42578125" bestFit="1" customWidth="1"/>
    <col min="7" max="7" width="6.85546875" bestFit="1" customWidth="1"/>
    <col min="8" max="8" width="4.5703125" bestFit="1" customWidth="1"/>
    <col min="9" max="9" width="3.28515625" customWidth="1"/>
    <col min="10" max="12" width="5.85546875" customWidth="1"/>
    <col min="13" max="13" width="7.85546875" customWidth="1"/>
    <col min="14" max="14" width="20" customWidth="1"/>
    <col min="15" max="18" width="6.42578125" customWidth="1"/>
    <col min="19" max="19" width="5.85546875" customWidth="1"/>
    <col min="20" max="20" width="8.85546875" bestFit="1" customWidth="1"/>
    <col min="21" max="21" width="9.5703125" customWidth="1"/>
    <col min="22" max="22" width="9.85546875" customWidth="1"/>
    <col min="23" max="23" width="14.7109375" customWidth="1"/>
    <col min="24" max="24" width="2.5703125" customWidth="1"/>
    <col min="25" max="25" width="9.140625" customWidth="1"/>
    <col min="26" max="26" width="3" customWidth="1"/>
    <col min="27" max="27" width="7.85546875" customWidth="1"/>
    <col min="28" max="28" width="8.5703125" customWidth="1"/>
    <col min="29" max="29" width="7" customWidth="1"/>
    <col min="30" max="30" width="13.5703125" customWidth="1"/>
    <col min="31" max="31" width="5.5703125" bestFit="1" customWidth="1"/>
    <col min="32" max="47" width="13.5703125" customWidth="1"/>
  </cols>
  <sheetData>
    <row r="1" spans="1:33" ht="52.5" customHeight="1">
      <c r="A1" s="156" t="s">
        <v>161</v>
      </c>
      <c r="B1" s="156" t="s">
        <v>211</v>
      </c>
      <c r="C1" s="156" t="s">
        <v>97</v>
      </c>
      <c r="D1" s="156" t="s">
        <v>321</v>
      </c>
      <c r="E1" s="156" t="s">
        <v>242</v>
      </c>
      <c r="F1" s="156" t="s">
        <v>243</v>
      </c>
      <c r="G1" s="156" t="s">
        <v>208</v>
      </c>
      <c r="H1" s="156" t="s">
        <v>200</v>
      </c>
      <c r="I1" s="156" t="s">
        <v>201</v>
      </c>
      <c r="J1" s="182" t="s">
        <v>236</v>
      </c>
      <c r="K1" s="181"/>
      <c r="L1" s="182" t="s">
        <v>347</v>
      </c>
      <c r="M1" s="156" t="s">
        <v>274</v>
      </c>
      <c r="N1" s="144" t="s">
        <v>247</v>
      </c>
      <c r="O1" s="181" t="s">
        <v>277</v>
      </c>
      <c r="P1" s="181" t="s">
        <v>278</v>
      </c>
      <c r="Q1" s="181" t="s">
        <v>279</v>
      </c>
      <c r="R1" s="181" t="s">
        <v>280</v>
      </c>
      <c r="S1" s="144"/>
      <c r="T1" s="158" t="s">
        <v>281</v>
      </c>
      <c r="U1" s="182" t="s">
        <v>345</v>
      </c>
      <c r="V1" s="182" t="s">
        <v>346</v>
      </c>
      <c r="W1" s="144"/>
      <c r="X1" s="164" t="s">
        <v>194</v>
      </c>
      <c r="Y1" s="171"/>
      <c r="Z1" s="172" t="s">
        <v>199</v>
      </c>
      <c r="AB1" s="164" t="s">
        <v>271</v>
      </c>
      <c r="AC1" s="165"/>
      <c r="AD1" s="164" t="s">
        <v>292</v>
      </c>
      <c r="AE1" s="177">
        <v>0.8125</v>
      </c>
      <c r="AF1" s="164" t="s">
        <v>348</v>
      </c>
      <c r="AG1" s="177">
        <v>0.27083333333333331</v>
      </c>
    </row>
    <row r="2" spans="1:33">
      <c r="A2" s="144"/>
      <c r="B2" s="144" t="s">
        <v>172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58"/>
      <c r="U2" s="144"/>
      <c r="V2" s="144"/>
      <c r="W2" s="144"/>
      <c r="X2" s="166"/>
      <c r="Y2" s="100"/>
      <c r="Z2" s="167"/>
      <c r="AB2" s="166"/>
      <c r="AC2" s="167"/>
    </row>
    <row r="3" spans="1:33">
      <c r="A3" s="144" t="s">
        <v>170</v>
      </c>
      <c r="B3" s="144" t="s">
        <v>218</v>
      </c>
      <c r="C3" s="144" t="s">
        <v>322</v>
      </c>
      <c r="D3" s="144" t="s">
        <v>171</v>
      </c>
      <c r="E3" s="148">
        <v>671297.04</v>
      </c>
      <c r="F3" s="148">
        <v>1532587.5</v>
      </c>
      <c r="G3">
        <f>Q3</f>
        <v>3</v>
      </c>
      <c r="H3">
        <v>6</v>
      </c>
      <c r="I3" s="144">
        <f>IF(J3&lt;2,1,IF(J3&lt;8,2,IF(J3&lt;15,3,IF(J3&lt;20,4,5))))</f>
        <v>2</v>
      </c>
      <c r="J3" s="147">
        <f>L3</f>
        <v>2.0000000000000018</v>
      </c>
      <c r="K3" s="147"/>
      <c r="L3" s="147">
        <f t="shared" ref="L3:L11" si="0">IF((AF3-AD3)&lt;0,-1,(AF3-AD3)*100)</f>
        <v>2.0000000000000018</v>
      </c>
      <c r="M3" s="144"/>
      <c r="N3" s="144"/>
      <c r="O3" s="160">
        <f t="shared" ref="O3:O11" si="1">$T3-U3</f>
        <v>0.39999999999999991</v>
      </c>
      <c r="P3" s="144">
        <f t="shared" ref="P3:P11" si="2">$T3-V3</f>
        <v>0.39999999999999991</v>
      </c>
      <c r="Q3" s="144">
        <f>IF(O3&gt;0.8,1,IF(O3&gt;0.5,2,IF(O3&gt;0.3,3,IF(O3&gt;0.1,4,IF(O3&gt;0,5,6)))))</f>
        <v>3</v>
      </c>
      <c r="R3" s="144">
        <f>IF(P3&gt;0.8,1,IF(P3&gt;0.5,2,IF(P3&gt;0.3,3,IF(P3&gt;0.1,4,IF(P3&gt;0,5,6)))))</f>
        <v>3</v>
      </c>
      <c r="S3" s="144"/>
      <c r="T3" s="183">
        <v>2</v>
      </c>
      <c r="U3" s="147">
        <f>MAX(AF3:AG3)</f>
        <v>1.6</v>
      </c>
      <c r="V3" s="147">
        <f>MIN(AF3:AG3)</f>
        <v>1.6</v>
      </c>
      <c r="W3" s="147"/>
      <c r="X3" s="166"/>
      <c r="Y3" s="100"/>
      <c r="Z3" s="167">
        <v>1.47</v>
      </c>
      <c r="AB3" s="166">
        <v>1.5349999999999999</v>
      </c>
      <c r="AC3" s="167"/>
      <c r="AD3">
        <v>1.58</v>
      </c>
      <c r="AF3">
        <v>1.6</v>
      </c>
    </row>
    <row r="4" spans="1:33">
      <c r="A4" s="144" t="s">
        <v>163</v>
      </c>
      <c r="B4" s="144" t="s">
        <v>219</v>
      </c>
      <c r="C4" s="144" t="s">
        <v>327</v>
      </c>
      <c r="D4" s="144" t="s">
        <v>162</v>
      </c>
      <c r="E4" s="148">
        <v>671297.04</v>
      </c>
      <c r="F4" s="146">
        <f>F3-5000</f>
        <v>1527587.5</v>
      </c>
      <c r="G4">
        <f>R4</f>
        <v>1</v>
      </c>
      <c r="H4">
        <v>5</v>
      </c>
      <c r="I4" s="144">
        <f t="shared" ref="I4:I11" si="3">IF(J4&lt;2,1,IF(J4&lt;8,2,IF(J4&lt;15,3,IF(J4&lt;20,4,5))))</f>
        <v>1</v>
      </c>
      <c r="J4" s="147">
        <f t="shared" ref="J4:J11" si="4">L4</f>
        <v>-1</v>
      </c>
      <c r="K4" s="147"/>
      <c r="L4" s="147">
        <f t="shared" si="0"/>
        <v>-1</v>
      </c>
      <c r="M4" s="144">
        <v>30</v>
      </c>
      <c r="N4" s="159" t="s">
        <v>313</v>
      </c>
      <c r="O4" s="160">
        <f t="shared" si="1"/>
        <v>-0.2200000000000002</v>
      </c>
      <c r="P4" s="144">
        <f t="shared" si="2"/>
        <v>1.9</v>
      </c>
      <c r="Q4" s="144">
        <f t="shared" ref="Q4:Q9" si="5">IF(O4&gt;0.8,1,IF(O4&gt;0.5,2,IF(O4&gt;0.3,3,IF(O4&gt;0.1,4,IF(O4&gt;0,5,6)))))</f>
        <v>6</v>
      </c>
      <c r="R4" s="144">
        <f t="shared" ref="R4:R9" si="6">IF(P4&gt;0.8,1,IF(P4&gt;0.5,2,IF(P4&gt;0.3,3,IF(P4&gt;0.1,4,IF(P4&gt;0,5,6)))))</f>
        <v>1</v>
      </c>
      <c r="S4" s="144"/>
      <c r="T4" s="183">
        <v>2</v>
      </c>
      <c r="U4" s="147">
        <f t="shared" ref="U4:U45" si="7">MAX(AF4:AG4)</f>
        <v>2.2200000000000002</v>
      </c>
      <c r="V4" s="147">
        <f t="shared" ref="V4:V45" si="8">MIN(AF4:AG4)</f>
        <v>0.1</v>
      </c>
      <c r="W4" s="147"/>
      <c r="X4" s="166"/>
      <c r="Y4" s="100"/>
      <c r="Z4" s="167">
        <v>-0.1</v>
      </c>
      <c r="AB4" s="166">
        <v>-0.1</v>
      </c>
      <c r="AC4" s="167">
        <v>2.5099999999999998</v>
      </c>
      <c r="AD4" s="178">
        <v>0.19</v>
      </c>
      <c r="AE4" s="178">
        <v>2.4</v>
      </c>
      <c r="AF4" s="178">
        <v>0.1</v>
      </c>
      <c r="AG4" s="178">
        <v>2.2200000000000002</v>
      </c>
    </row>
    <row r="5" spans="1:33">
      <c r="A5" s="144" t="s">
        <v>164</v>
      </c>
      <c r="B5" s="144" t="s">
        <v>220</v>
      </c>
      <c r="C5" s="144" t="s">
        <v>328</v>
      </c>
      <c r="D5" s="144" t="s">
        <v>305</v>
      </c>
      <c r="E5" s="148">
        <v>671298.04</v>
      </c>
      <c r="F5" s="146">
        <f>F4-5000</f>
        <v>1522587.5</v>
      </c>
      <c r="G5">
        <f t="shared" ref="G5:G42" si="9">Q5</f>
        <v>3</v>
      </c>
      <c r="H5">
        <v>6</v>
      </c>
      <c r="I5" s="144">
        <f t="shared" si="3"/>
        <v>2</v>
      </c>
      <c r="J5" s="147">
        <f t="shared" si="4"/>
        <v>2.0000000000000018</v>
      </c>
      <c r="K5" s="157"/>
      <c r="L5" s="147">
        <f t="shared" si="0"/>
        <v>2.0000000000000018</v>
      </c>
      <c r="M5" s="144"/>
      <c r="N5" s="144"/>
      <c r="O5" s="160">
        <f t="shared" si="1"/>
        <v>0.32999999999999996</v>
      </c>
      <c r="P5" s="144">
        <f t="shared" si="2"/>
        <v>0.38</v>
      </c>
      <c r="Q5" s="144">
        <f t="shared" si="5"/>
        <v>3</v>
      </c>
      <c r="R5" s="144">
        <f t="shared" si="6"/>
        <v>3</v>
      </c>
      <c r="S5" s="144"/>
      <c r="T5" s="183">
        <v>1</v>
      </c>
      <c r="U5" s="147">
        <f t="shared" si="7"/>
        <v>0.67</v>
      </c>
      <c r="V5" s="147">
        <f t="shared" si="8"/>
        <v>0.62</v>
      </c>
      <c r="W5" s="147"/>
      <c r="X5" s="166"/>
      <c r="Y5" s="100"/>
      <c r="Z5" s="167"/>
      <c r="AA5">
        <v>0.49</v>
      </c>
      <c r="AB5" s="166">
        <v>0.53</v>
      </c>
      <c r="AC5" s="167">
        <v>0.56999999999999995</v>
      </c>
      <c r="AD5" s="178">
        <v>0.6</v>
      </c>
      <c r="AE5" s="178">
        <v>0.61</v>
      </c>
      <c r="AF5" s="178">
        <v>0.62</v>
      </c>
      <c r="AG5" s="178">
        <v>0.67</v>
      </c>
    </row>
    <row r="6" spans="1:33">
      <c r="A6" s="144" t="s">
        <v>165</v>
      </c>
      <c r="B6" s="144" t="s">
        <v>221</v>
      </c>
      <c r="C6" s="144" t="s">
        <v>329</v>
      </c>
      <c r="D6" s="144" t="s">
        <v>166</v>
      </c>
      <c r="E6" s="148">
        <v>671299.04</v>
      </c>
      <c r="F6" s="146">
        <f>F5-5000</f>
        <v>1517587.5</v>
      </c>
      <c r="G6">
        <f>R6</f>
        <v>1</v>
      </c>
      <c r="H6">
        <v>5</v>
      </c>
      <c r="I6" s="144">
        <f t="shared" si="3"/>
        <v>1</v>
      </c>
      <c r="J6" s="147">
        <f t="shared" si="4"/>
        <v>-1</v>
      </c>
      <c r="K6" s="147"/>
      <c r="L6" s="147">
        <f t="shared" si="0"/>
        <v>-1</v>
      </c>
      <c r="M6" s="144">
        <v>30</v>
      </c>
      <c r="N6" s="159" t="s">
        <v>313</v>
      </c>
      <c r="O6" s="160">
        <f t="shared" si="1"/>
        <v>-4.9999999999999822E-2</v>
      </c>
      <c r="P6" s="144">
        <f t="shared" si="2"/>
        <v>2.9</v>
      </c>
      <c r="Q6" s="144">
        <f t="shared" si="5"/>
        <v>6</v>
      </c>
      <c r="R6" s="144">
        <f t="shared" si="6"/>
        <v>1</v>
      </c>
      <c r="S6" s="144"/>
      <c r="T6" s="183">
        <v>2</v>
      </c>
      <c r="U6" s="147">
        <f t="shared" si="7"/>
        <v>2.0499999999999998</v>
      </c>
      <c r="V6" s="147">
        <f t="shared" si="8"/>
        <v>-0.9</v>
      </c>
      <c r="W6" s="147"/>
      <c r="X6" s="166"/>
      <c r="Y6" s="100"/>
      <c r="Z6" s="167">
        <v>-0.9</v>
      </c>
      <c r="AB6" s="166">
        <v>-0.85</v>
      </c>
      <c r="AC6" s="167">
        <v>2.37</v>
      </c>
      <c r="AD6" s="178">
        <v>-0.8</v>
      </c>
      <c r="AE6" s="178">
        <v>2.25</v>
      </c>
      <c r="AF6" s="178">
        <v>-0.9</v>
      </c>
      <c r="AG6" s="178">
        <v>2.0499999999999998</v>
      </c>
    </row>
    <row r="7" spans="1:33">
      <c r="A7" s="144" t="s">
        <v>168</v>
      </c>
      <c r="B7" s="144" t="s">
        <v>222</v>
      </c>
      <c r="C7" s="144" t="s">
        <v>330</v>
      </c>
      <c r="D7" s="144" t="s">
        <v>167</v>
      </c>
      <c r="E7" s="148">
        <v>671300.04</v>
      </c>
      <c r="F7" s="146">
        <f>F6-5000</f>
        <v>1512587.5</v>
      </c>
      <c r="G7">
        <f t="shared" si="9"/>
        <v>1</v>
      </c>
      <c r="H7">
        <v>4</v>
      </c>
      <c r="I7" s="144">
        <f t="shared" si="3"/>
        <v>3</v>
      </c>
      <c r="J7" s="147">
        <f t="shared" si="4"/>
        <v>9.9999999999999858</v>
      </c>
      <c r="K7" s="147"/>
      <c r="L7" s="147">
        <f t="shared" si="0"/>
        <v>9.9999999999999858</v>
      </c>
      <c r="M7" s="144">
        <v>10</v>
      </c>
      <c r="N7" s="159" t="s">
        <v>315</v>
      </c>
      <c r="O7" s="160">
        <f t="shared" si="1"/>
        <v>2</v>
      </c>
      <c r="P7" s="144">
        <f t="shared" si="2"/>
        <v>3.08</v>
      </c>
      <c r="Q7" s="144">
        <f t="shared" si="5"/>
        <v>1</v>
      </c>
      <c r="R7" s="144">
        <f t="shared" si="6"/>
        <v>1</v>
      </c>
      <c r="S7" s="144"/>
      <c r="T7" s="183">
        <v>2</v>
      </c>
      <c r="U7" s="147">
        <f t="shared" si="7"/>
        <v>0</v>
      </c>
      <c r="V7" s="147">
        <f t="shared" si="8"/>
        <v>-1.08</v>
      </c>
      <c r="W7" s="147"/>
      <c r="X7" s="166"/>
      <c r="Y7" s="100"/>
      <c r="Z7" s="167">
        <v>-0.92</v>
      </c>
      <c r="AB7" s="166">
        <v>-0.92</v>
      </c>
      <c r="AC7" s="167">
        <v>0</v>
      </c>
      <c r="AD7" s="178">
        <v>-1.18</v>
      </c>
      <c r="AE7" s="178">
        <v>0</v>
      </c>
      <c r="AF7" s="178">
        <v>-1.08</v>
      </c>
      <c r="AG7" s="178">
        <v>0</v>
      </c>
    </row>
    <row r="8" spans="1:33">
      <c r="A8" s="144" t="s">
        <v>169</v>
      </c>
      <c r="B8" s="144" t="s">
        <v>223</v>
      </c>
      <c r="C8" s="144" t="s">
        <v>306</v>
      </c>
      <c r="D8" s="144" t="s">
        <v>306</v>
      </c>
      <c r="E8" s="148">
        <v>671301.04</v>
      </c>
      <c r="F8" s="146">
        <f>F7-5000</f>
        <v>1507587.5</v>
      </c>
      <c r="G8">
        <f t="shared" si="9"/>
        <v>1</v>
      </c>
      <c r="H8">
        <v>6</v>
      </c>
      <c r="I8" s="144">
        <f t="shared" si="3"/>
        <v>2</v>
      </c>
      <c r="J8" s="147">
        <f t="shared" si="4"/>
        <v>1.9999999999999991</v>
      </c>
      <c r="K8" s="147"/>
      <c r="L8" s="147">
        <f t="shared" si="0"/>
        <v>1.9999999999999991</v>
      </c>
      <c r="M8" s="144">
        <v>15</v>
      </c>
      <c r="N8" s="159" t="s">
        <v>273</v>
      </c>
      <c r="O8" s="160">
        <f t="shared" si="1"/>
        <v>1.82</v>
      </c>
      <c r="P8" s="144">
        <f t="shared" si="2"/>
        <v>1.82</v>
      </c>
      <c r="Q8" s="144">
        <f t="shared" si="5"/>
        <v>1</v>
      </c>
      <c r="R8" s="144">
        <f t="shared" si="6"/>
        <v>1</v>
      </c>
      <c r="S8" s="144"/>
      <c r="T8" s="183">
        <v>2</v>
      </c>
      <c r="U8" s="147">
        <f t="shared" si="7"/>
        <v>0.18</v>
      </c>
      <c r="V8" s="147">
        <f t="shared" si="8"/>
        <v>0.18</v>
      </c>
      <c r="W8" s="147"/>
      <c r="X8" s="166"/>
      <c r="Y8" s="100"/>
      <c r="Z8" s="167">
        <v>7.0000000000000007E-2</v>
      </c>
      <c r="AB8" s="166">
        <v>0.14000000000000001</v>
      </c>
      <c r="AC8" s="168"/>
      <c r="AD8" s="178">
        <v>0.16</v>
      </c>
      <c r="AF8" s="178">
        <v>0.18</v>
      </c>
    </row>
    <row r="9" spans="1:33">
      <c r="A9" s="144" t="s">
        <v>259</v>
      </c>
      <c r="B9" s="144" t="s">
        <v>260</v>
      </c>
      <c r="C9" t="s">
        <v>261</v>
      </c>
      <c r="D9" t="s">
        <v>261</v>
      </c>
      <c r="E9" s="148"/>
      <c r="F9" s="146"/>
      <c r="G9">
        <f t="shared" si="9"/>
        <v>1</v>
      </c>
      <c r="H9">
        <v>4</v>
      </c>
      <c r="I9" s="144">
        <f t="shared" si="3"/>
        <v>5</v>
      </c>
      <c r="J9" s="147">
        <f t="shared" si="4"/>
        <v>24.000000000000004</v>
      </c>
      <c r="K9" s="147"/>
      <c r="L9" s="147">
        <f t="shared" si="0"/>
        <v>24.000000000000004</v>
      </c>
      <c r="M9" s="144">
        <v>30</v>
      </c>
      <c r="N9" s="159" t="s">
        <v>273</v>
      </c>
      <c r="O9" s="160">
        <f t="shared" si="1"/>
        <v>1.46</v>
      </c>
      <c r="P9" s="144">
        <f t="shared" si="2"/>
        <v>1.46</v>
      </c>
      <c r="Q9" s="144">
        <f t="shared" si="5"/>
        <v>1</v>
      </c>
      <c r="R9" s="144">
        <f t="shared" si="6"/>
        <v>1</v>
      </c>
      <c r="T9" s="183">
        <v>2</v>
      </c>
      <c r="U9" s="147">
        <f t="shared" si="7"/>
        <v>0.54</v>
      </c>
      <c r="V9" s="147">
        <f t="shared" si="8"/>
        <v>0.54</v>
      </c>
      <c r="W9" s="147"/>
      <c r="X9" s="166"/>
      <c r="Y9" s="100"/>
      <c r="Z9" s="167">
        <v>0.36</v>
      </c>
      <c r="AB9" s="166">
        <v>0.43</v>
      </c>
      <c r="AC9" s="168"/>
      <c r="AD9" s="178">
        <v>0.3</v>
      </c>
      <c r="AF9" s="178">
        <v>0.54</v>
      </c>
    </row>
    <row r="10" spans="1:33">
      <c r="A10" s="144" t="s">
        <v>295</v>
      </c>
      <c r="B10" s="144" t="s">
        <v>318</v>
      </c>
      <c r="C10" s="144" t="s">
        <v>331</v>
      </c>
      <c r="D10" s="144" t="s">
        <v>297</v>
      </c>
      <c r="E10" s="148"/>
      <c r="F10" s="146"/>
      <c r="G10">
        <v>6</v>
      </c>
      <c r="H10">
        <v>0</v>
      </c>
      <c r="I10" s="144">
        <f t="shared" si="3"/>
        <v>1</v>
      </c>
      <c r="J10" s="147">
        <f t="shared" si="4"/>
        <v>0</v>
      </c>
      <c r="K10" s="147"/>
      <c r="L10" s="147">
        <f t="shared" si="0"/>
        <v>0</v>
      </c>
      <c r="N10" s="159" t="s">
        <v>314</v>
      </c>
      <c r="O10" s="160">
        <f t="shared" si="1"/>
        <v>0</v>
      </c>
      <c r="P10" s="144">
        <f t="shared" si="2"/>
        <v>0</v>
      </c>
      <c r="Q10" s="144"/>
      <c r="R10" s="144"/>
      <c r="T10" s="183"/>
      <c r="U10" s="147">
        <f t="shared" si="7"/>
        <v>0</v>
      </c>
      <c r="V10" s="147">
        <f t="shared" si="8"/>
        <v>0</v>
      </c>
      <c r="W10" s="147"/>
      <c r="X10" s="166"/>
      <c r="Y10" s="100"/>
      <c r="Z10" s="167"/>
      <c r="AB10" s="166"/>
      <c r="AC10" s="168"/>
      <c r="AD10" s="178">
        <v>0</v>
      </c>
      <c r="AF10" s="178">
        <v>0</v>
      </c>
    </row>
    <row r="11" spans="1:33">
      <c r="A11" s="144" t="s">
        <v>296</v>
      </c>
      <c r="B11" s="144" t="s">
        <v>319</v>
      </c>
      <c r="C11" s="144" t="s">
        <v>332</v>
      </c>
      <c r="D11" s="144" t="s">
        <v>298</v>
      </c>
      <c r="E11" s="148"/>
      <c r="F11" s="146"/>
      <c r="G11">
        <v>6</v>
      </c>
      <c r="H11">
        <v>0</v>
      </c>
      <c r="I11" s="144">
        <f t="shared" si="3"/>
        <v>1</v>
      </c>
      <c r="J11" s="147">
        <f t="shared" si="4"/>
        <v>0</v>
      </c>
      <c r="K11" s="147"/>
      <c r="L11" s="147">
        <f t="shared" si="0"/>
        <v>0</v>
      </c>
      <c r="N11" s="159" t="s">
        <v>314</v>
      </c>
      <c r="O11" s="160">
        <f t="shared" si="1"/>
        <v>-1.94</v>
      </c>
      <c r="P11" s="144">
        <f t="shared" si="2"/>
        <v>-1.02</v>
      </c>
      <c r="Q11" s="144"/>
      <c r="R11" s="144"/>
      <c r="T11" s="183"/>
      <c r="U11" s="147">
        <f t="shared" si="7"/>
        <v>1.94</v>
      </c>
      <c r="V11" s="147">
        <f t="shared" si="8"/>
        <v>1.02</v>
      </c>
      <c r="W11" s="147"/>
      <c r="X11" s="166"/>
      <c r="Y11" s="100"/>
      <c r="Z11" s="167"/>
      <c r="AB11" s="178">
        <v>1.02</v>
      </c>
      <c r="AC11">
        <v>1.94</v>
      </c>
      <c r="AD11" s="178">
        <v>1.02</v>
      </c>
      <c r="AE11">
        <v>1.94</v>
      </c>
      <c r="AF11" s="178">
        <v>1.02</v>
      </c>
      <c r="AG11" s="178">
        <v>1.94</v>
      </c>
    </row>
    <row r="12" spans="1:33">
      <c r="A12" s="188"/>
      <c r="B12" s="188"/>
      <c r="C12" s="188"/>
      <c r="D12" s="188"/>
      <c r="E12" s="187"/>
      <c r="F12" s="187"/>
      <c r="G12" s="188"/>
      <c r="H12" s="188"/>
      <c r="I12" s="186"/>
      <c r="J12" s="189"/>
      <c r="K12" s="189"/>
      <c r="L12" s="189"/>
      <c r="M12" s="186"/>
      <c r="N12" s="186"/>
      <c r="O12" s="191"/>
      <c r="P12" s="186"/>
      <c r="Q12" s="186"/>
      <c r="R12" s="186"/>
      <c r="S12" s="186"/>
      <c r="T12" s="189"/>
      <c r="U12" s="147">
        <f t="shared" si="7"/>
        <v>0</v>
      </c>
      <c r="V12" s="147">
        <f t="shared" si="8"/>
        <v>0</v>
      </c>
      <c r="W12" s="189"/>
      <c r="X12" s="192"/>
      <c r="Y12" s="193"/>
      <c r="Z12" s="194"/>
      <c r="AA12" s="188"/>
      <c r="AB12" s="192"/>
      <c r="AC12" s="194"/>
      <c r="AD12" s="188"/>
      <c r="AE12" s="188"/>
      <c r="AF12" s="188"/>
      <c r="AG12" s="188"/>
    </row>
    <row r="13" spans="1:33">
      <c r="B13" s="144" t="s">
        <v>173</v>
      </c>
      <c r="E13" s="146"/>
      <c r="F13" s="146"/>
      <c r="H13" s="144"/>
      <c r="I13" s="144"/>
      <c r="J13" s="147"/>
      <c r="K13" s="147"/>
      <c r="L13" s="147"/>
      <c r="M13" s="144"/>
      <c r="N13" s="144"/>
      <c r="O13" s="160"/>
      <c r="P13" s="144"/>
      <c r="Q13" s="144"/>
      <c r="R13" s="144"/>
      <c r="S13" s="144"/>
      <c r="T13" s="183"/>
      <c r="U13" s="147">
        <f t="shared" si="7"/>
        <v>0</v>
      </c>
      <c r="V13" s="147">
        <f t="shared" si="8"/>
        <v>0</v>
      </c>
      <c r="W13" s="147"/>
      <c r="X13" s="166"/>
      <c r="Y13" s="100"/>
      <c r="Z13" s="167"/>
      <c r="AB13" s="166"/>
      <c r="AC13" s="167"/>
    </row>
    <row r="14" spans="1:33">
      <c r="A14" s="144" t="s">
        <v>176</v>
      </c>
      <c r="B14" s="144" t="s">
        <v>212</v>
      </c>
      <c r="C14" t="s">
        <v>333</v>
      </c>
      <c r="D14" t="s">
        <v>175</v>
      </c>
      <c r="E14" s="146">
        <v>684169.61</v>
      </c>
      <c r="F14" s="146">
        <v>1532868.58</v>
      </c>
      <c r="G14">
        <f t="shared" si="9"/>
        <v>6</v>
      </c>
      <c r="H14">
        <v>6</v>
      </c>
      <c r="I14" s="144">
        <f>IF(J14&lt;2,1,IF(J14&lt;8,2,IF(J14&lt;15,3,IF(J14&lt;20,4,5))))</f>
        <v>2</v>
      </c>
      <c r="J14" s="147">
        <f t="shared" ref="J14:J27" si="10">L14</f>
        <v>5.9999999999999831</v>
      </c>
      <c r="K14" s="147"/>
      <c r="L14" s="147">
        <f t="shared" ref="L14:L27" si="11">IF((AF14-AD14)&lt;0,-1,(AF14-AD14)*100)</f>
        <v>5.9999999999999831</v>
      </c>
      <c r="M14" s="144"/>
      <c r="N14" s="144"/>
      <c r="O14" s="160">
        <f t="shared" ref="O14:O27" si="12">$T14-U14</f>
        <v>-2.0000000000000018E-2</v>
      </c>
      <c r="P14" s="144">
        <f t="shared" ref="P14:P27" si="13">$T14-V14</f>
        <v>0.60000000000000009</v>
      </c>
      <c r="Q14" s="144">
        <f>IF(O14&gt;0.8,1,IF(O14&gt;0.5,2,IF(O14&gt;0.3,3,IF(O14&gt;0.1,4,IF(O14&gt;0,5,6)))))</f>
        <v>6</v>
      </c>
      <c r="R14" s="144">
        <f>IF(P14&gt;0.8,1,IF(P14&gt;0.5,2,IF(P14&gt;0.3,3,IF(P14&gt;0.1,4,IF(P14&gt;0,5,6)))))</f>
        <v>2</v>
      </c>
      <c r="S14" s="144"/>
      <c r="T14" s="183">
        <v>2</v>
      </c>
      <c r="U14" s="147">
        <f t="shared" si="7"/>
        <v>2.02</v>
      </c>
      <c r="V14" s="147">
        <f t="shared" si="8"/>
        <v>1.4</v>
      </c>
      <c r="W14" s="147"/>
      <c r="X14" s="166"/>
      <c r="Y14" s="100"/>
      <c r="Z14" s="167">
        <v>1.29</v>
      </c>
      <c r="AA14">
        <v>1.92</v>
      </c>
      <c r="AB14" s="166">
        <v>1.29</v>
      </c>
      <c r="AC14" s="167">
        <v>2</v>
      </c>
      <c r="AD14" s="178">
        <v>1.34</v>
      </c>
      <c r="AE14" s="178">
        <v>2.0499999999999998</v>
      </c>
      <c r="AF14" s="178">
        <v>1.4</v>
      </c>
      <c r="AG14" s="178">
        <v>2.02</v>
      </c>
    </row>
    <row r="15" spans="1:33">
      <c r="A15" s="144" t="s">
        <v>174</v>
      </c>
      <c r="B15" s="144" t="s">
        <v>213</v>
      </c>
      <c r="C15" s="144" t="s">
        <v>307</v>
      </c>
      <c r="D15" s="144" t="s">
        <v>307</v>
      </c>
      <c r="E15" s="146">
        <v>684169.61</v>
      </c>
      <c r="F15" s="146">
        <f>F14-5000</f>
        <v>1527868.58</v>
      </c>
      <c r="G15">
        <f t="shared" si="9"/>
        <v>4</v>
      </c>
      <c r="H15">
        <v>6</v>
      </c>
      <c r="I15" s="144">
        <f t="shared" ref="I15:I27" si="14">IF(J15&lt;2,1,IF(J15&lt;8,2,IF(J15&lt;15,3,IF(J15&lt;20,4,5))))</f>
        <v>2</v>
      </c>
      <c r="J15" s="147">
        <f t="shared" si="10"/>
        <v>6.0000000000000053</v>
      </c>
      <c r="K15" s="147"/>
      <c r="L15" s="147">
        <f t="shared" si="11"/>
        <v>6.0000000000000053</v>
      </c>
      <c r="M15" s="144"/>
      <c r="N15" s="144"/>
      <c r="O15" s="160">
        <f t="shared" si="12"/>
        <v>0.16000000000000003</v>
      </c>
      <c r="P15" s="144">
        <f t="shared" si="13"/>
        <v>0.24</v>
      </c>
      <c r="Q15" s="144">
        <f t="shared" ref="Q15:Q20" si="15">IF(O15&gt;0.8,1,IF(O15&gt;0.5,2,IF(O15&gt;0.3,3,IF(O15&gt;0.1,4,IF(O15&gt;0,5,6)))))</f>
        <v>4</v>
      </c>
      <c r="R15" s="144">
        <f t="shared" ref="R15:R20" si="16">IF(P15&gt;0.8,1,IF(P15&gt;0.5,2,IF(P15&gt;0.3,3,IF(P15&gt;0.1,4,IF(P15&gt;0,5,6)))))</f>
        <v>4</v>
      </c>
      <c r="S15" s="144"/>
      <c r="T15" s="183">
        <v>1</v>
      </c>
      <c r="U15" s="147">
        <f t="shared" si="7"/>
        <v>0.84</v>
      </c>
      <c r="V15" s="147">
        <f t="shared" si="8"/>
        <v>0.76</v>
      </c>
      <c r="W15" s="147"/>
      <c r="X15" s="166"/>
      <c r="Y15" s="100"/>
      <c r="Z15" s="167">
        <v>0.6</v>
      </c>
      <c r="AB15" s="166">
        <v>0.65</v>
      </c>
      <c r="AC15" s="167">
        <v>0.71</v>
      </c>
      <c r="AD15" s="178">
        <v>0.7</v>
      </c>
      <c r="AE15" s="178">
        <v>0.76</v>
      </c>
      <c r="AF15" s="178">
        <v>0.76</v>
      </c>
      <c r="AG15" s="178">
        <v>0.84</v>
      </c>
    </row>
    <row r="16" spans="1:33">
      <c r="A16" s="144" t="s">
        <v>178</v>
      </c>
      <c r="B16" s="144" t="s">
        <v>214</v>
      </c>
      <c r="C16" t="s">
        <v>177</v>
      </c>
      <c r="D16" t="s">
        <v>177</v>
      </c>
      <c r="E16" s="146">
        <v>684169.61</v>
      </c>
      <c r="F16" s="146">
        <f t="shared" ref="F16:F21" si="17">F15-5000</f>
        <v>1522868.58</v>
      </c>
      <c r="G16">
        <f t="shared" si="9"/>
        <v>3</v>
      </c>
      <c r="H16">
        <v>6</v>
      </c>
      <c r="I16" s="144">
        <f t="shared" si="14"/>
        <v>3</v>
      </c>
      <c r="J16" s="147">
        <f t="shared" si="10"/>
        <v>8.0000000000000071</v>
      </c>
      <c r="K16" s="147"/>
      <c r="L16" s="147">
        <f t="shared" si="11"/>
        <v>8.0000000000000071</v>
      </c>
      <c r="M16" s="144"/>
      <c r="N16" s="144"/>
      <c r="O16" s="160">
        <f t="shared" si="12"/>
        <v>0.3600000000000001</v>
      </c>
      <c r="P16" s="144">
        <f t="shared" si="13"/>
        <v>0.91999999999999993</v>
      </c>
      <c r="Q16" s="144">
        <f t="shared" si="15"/>
        <v>3</v>
      </c>
      <c r="R16" s="144">
        <f t="shared" si="16"/>
        <v>1</v>
      </c>
      <c r="S16" s="144"/>
      <c r="T16" s="183">
        <v>2</v>
      </c>
      <c r="U16" s="147">
        <f t="shared" si="7"/>
        <v>1.64</v>
      </c>
      <c r="V16" s="147">
        <f t="shared" si="8"/>
        <v>1.08</v>
      </c>
      <c r="W16" s="147"/>
      <c r="X16" s="166"/>
      <c r="Y16" s="100"/>
      <c r="Z16" s="167">
        <v>0.92</v>
      </c>
      <c r="AA16">
        <v>1.5</v>
      </c>
      <c r="AB16" s="166">
        <v>0.96</v>
      </c>
      <c r="AC16" s="167">
        <v>1.55</v>
      </c>
      <c r="AD16" s="178">
        <v>1</v>
      </c>
      <c r="AE16" s="178">
        <v>1.61</v>
      </c>
      <c r="AF16" s="178">
        <v>1.08</v>
      </c>
      <c r="AG16" s="178">
        <v>1.64</v>
      </c>
    </row>
    <row r="17" spans="1:33">
      <c r="A17" s="144" t="s">
        <v>180</v>
      </c>
      <c r="B17" s="144" t="s">
        <v>215</v>
      </c>
      <c r="C17" t="s">
        <v>179</v>
      </c>
      <c r="D17" t="s">
        <v>179</v>
      </c>
      <c r="E17" s="146">
        <v>684169.61</v>
      </c>
      <c r="F17" s="146">
        <f t="shared" si="17"/>
        <v>1517868.58</v>
      </c>
      <c r="G17">
        <f t="shared" si="9"/>
        <v>4</v>
      </c>
      <c r="H17">
        <v>5</v>
      </c>
      <c r="I17" s="144">
        <f t="shared" si="14"/>
        <v>1</v>
      </c>
      <c r="J17" s="147">
        <f t="shared" si="10"/>
        <v>-1</v>
      </c>
      <c r="K17" s="147"/>
      <c r="L17" s="147">
        <f t="shared" si="11"/>
        <v>-1</v>
      </c>
      <c r="M17" s="144"/>
      <c r="N17" s="144"/>
      <c r="O17" s="160">
        <f t="shared" si="12"/>
        <v>0.16999999999999993</v>
      </c>
      <c r="P17" s="144">
        <f t="shared" si="13"/>
        <v>0.64999999999999991</v>
      </c>
      <c r="Q17" s="144">
        <f t="shared" si="15"/>
        <v>4</v>
      </c>
      <c r="R17" s="144">
        <f t="shared" si="16"/>
        <v>2</v>
      </c>
      <c r="S17" s="144"/>
      <c r="T17" s="183">
        <v>2</v>
      </c>
      <c r="U17" s="147">
        <f t="shared" si="7"/>
        <v>1.83</v>
      </c>
      <c r="V17" s="147">
        <f t="shared" si="8"/>
        <v>1.35</v>
      </c>
      <c r="W17" s="147"/>
      <c r="X17" s="166">
        <v>1.62</v>
      </c>
      <c r="Y17" s="100">
        <v>2.42</v>
      </c>
      <c r="Z17" s="167">
        <v>1.4</v>
      </c>
      <c r="AA17">
        <v>1.72</v>
      </c>
      <c r="AB17" s="166">
        <v>1.44</v>
      </c>
      <c r="AC17" s="167">
        <v>1.73</v>
      </c>
      <c r="AD17" s="178">
        <v>1.46</v>
      </c>
      <c r="AE17" s="178">
        <v>1.73</v>
      </c>
      <c r="AF17" s="178">
        <v>1.35</v>
      </c>
      <c r="AG17" s="178">
        <v>1.83</v>
      </c>
    </row>
    <row r="18" spans="1:33">
      <c r="A18" s="145" t="s">
        <v>197</v>
      </c>
      <c r="B18" s="144" t="s">
        <v>216</v>
      </c>
      <c r="C18" s="145" t="s">
        <v>323</v>
      </c>
      <c r="D18" s="145" t="s">
        <v>198</v>
      </c>
      <c r="E18" s="146">
        <v>684169.61</v>
      </c>
      <c r="F18" s="146">
        <f t="shared" si="17"/>
        <v>1512868.58</v>
      </c>
      <c r="G18">
        <f t="shared" si="9"/>
        <v>3</v>
      </c>
      <c r="H18" s="145">
        <v>5</v>
      </c>
      <c r="I18" s="144">
        <f t="shared" si="14"/>
        <v>1</v>
      </c>
      <c r="J18" s="147">
        <f t="shared" si="10"/>
        <v>-1</v>
      </c>
      <c r="K18" s="147"/>
      <c r="L18" s="147">
        <f t="shared" si="11"/>
        <v>-1</v>
      </c>
      <c r="M18" s="144"/>
      <c r="N18" s="144"/>
      <c r="O18" s="160">
        <f t="shared" si="12"/>
        <v>0.34000000000000008</v>
      </c>
      <c r="P18" s="144">
        <f t="shared" si="13"/>
        <v>2</v>
      </c>
      <c r="Q18" s="144">
        <f t="shared" si="15"/>
        <v>3</v>
      </c>
      <c r="R18" s="144">
        <f t="shared" si="16"/>
        <v>1</v>
      </c>
      <c r="S18" s="144"/>
      <c r="T18" s="183">
        <v>2</v>
      </c>
      <c r="U18" s="147">
        <f t="shared" si="7"/>
        <v>1.66</v>
      </c>
      <c r="V18" s="147">
        <f t="shared" si="8"/>
        <v>0</v>
      </c>
      <c r="W18" s="147"/>
      <c r="X18" s="166"/>
      <c r="Y18" s="100"/>
      <c r="Z18" s="173">
        <v>1.66</v>
      </c>
      <c r="AA18" s="149">
        <v>0</v>
      </c>
      <c r="AB18" s="166">
        <v>1.67</v>
      </c>
      <c r="AC18" s="167">
        <v>0</v>
      </c>
      <c r="AD18" s="149">
        <v>1.68</v>
      </c>
      <c r="AE18" s="149">
        <v>0</v>
      </c>
      <c r="AF18" s="196">
        <v>1.66</v>
      </c>
      <c r="AG18" s="196">
        <v>0</v>
      </c>
    </row>
    <row r="19" spans="1:33">
      <c r="A19" s="144" t="s">
        <v>182</v>
      </c>
      <c r="B19" s="144" t="s">
        <v>217</v>
      </c>
      <c r="C19" t="s">
        <v>181</v>
      </c>
      <c r="D19" t="s">
        <v>181</v>
      </c>
      <c r="E19" s="146">
        <v>684169.61</v>
      </c>
      <c r="F19" s="146">
        <f t="shared" si="17"/>
        <v>1507868.58</v>
      </c>
      <c r="G19">
        <f t="shared" si="9"/>
        <v>1</v>
      </c>
      <c r="H19">
        <v>6</v>
      </c>
      <c r="I19" s="144">
        <f t="shared" si="14"/>
        <v>2</v>
      </c>
      <c r="J19" s="147">
        <f t="shared" si="10"/>
        <v>2.9999999999999973</v>
      </c>
      <c r="K19" s="147"/>
      <c r="L19" s="147">
        <f t="shared" si="11"/>
        <v>2.9999999999999973</v>
      </c>
      <c r="M19" s="144"/>
      <c r="N19" s="144" t="s">
        <v>316</v>
      </c>
      <c r="O19" s="160">
        <f t="shared" si="12"/>
        <v>1.44</v>
      </c>
      <c r="P19" s="144">
        <f t="shared" si="13"/>
        <v>1.59</v>
      </c>
      <c r="Q19" s="144">
        <f t="shared" si="15"/>
        <v>1</v>
      </c>
      <c r="R19" s="144">
        <f t="shared" si="16"/>
        <v>1</v>
      </c>
      <c r="S19" s="144"/>
      <c r="T19" s="183">
        <v>2</v>
      </c>
      <c r="U19" s="147">
        <f t="shared" si="7"/>
        <v>0.56000000000000005</v>
      </c>
      <c r="V19" s="147">
        <f t="shared" si="8"/>
        <v>0.41</v>
      </c>
      <c r="W19" s="147"/>
      <c r="X19" s="166"/>
      <c r="Y19" s="100"/>
      <c r="Z19" s="167">
        <v>0.37</v>
      </c>
      <c r="AA19">
        <v>0.5</v>
      </c>
      <c r="AB19" s="166">
        <v>0.36</v>
      </c>
      <c r="AC19" s="167">
        <v>0.5</v>
      </c>
      <c r="AD19" s="178">
        <v>0.38</v>
      </c>
      <c r="AE19" s="178">
        <v>0.51</v>
      </c>
      <c r="AF19" s="178">
        <v>0.41</v>
      </c>
      <c r="AG19" s="178">
        <v>0.56000000000000005</v>
      </c>
    </row>
    <row r="20" spans="1:33">
      <c r="A20" s="144" t="s">
        <v>285</v>
      </c>
      <c r="B20" s="144" t="s">
        <v>224</v>
      </c>
      <c r="C20" s="144" t="s">
        <v>286</v>
      </c>
      <c r="D20" s="144" t="s">
        <v>286</v>
      </c>
      <c r="E20" s="146">
        <v>684169.61</v>
      </c>
      <c r="F20" s="146">
        <f t="shared" si="17"/>
        <v>1502868.58</v>
      </c>
      <c r="G20">
        <f t="shared" si="9"/>
        <v>1</v>
      </c>
      <c r="H20" s="144">
        <v>6</v>
      </c>
      <c r="I20" s="144">
        <f t="shared" si="14"/>
        <v>2</v>
      </c>
      <c r="J20" s="147">
        <f t="shared" si="10"/>
        <v>4.0000000000000036</v>
      </c>
      <c r="K20" s="147"/>
      <c r="L20" s="147">
        <f t="shared" si="11"/>
        <v>4.0000000000000036</v>
      </c>
      <c r="M20" s="144"/>
      <c r="N20" s="144"/>
      <c r="O20" s="160">
        <f t="shared" si="12"/>
        <v>3.33</v>
      </c>
      <c r="P20" s="144">
        <f t="shared" si="13"/>
        <v>3.33</v>
      </c>
      <c r="Q20" s="144">
        <f t="shared" si="15"/>
        <v>1</v>
      </c>
      <c r="R20" s="144">
        <f t="shared" si="16"/>
        <v>1</v>
      </c>
      <c r="S20" s="144"/>
      <c r="T20" s="183">
        <v>2</v>
      </c>
      <c r="U20" s="147">
        <f t="shared" si="7"/>
        <v>-1.33</v>
      </c>
      <c r="V20" s="147">
        <f t="shared" si="8"/>
        <v>-1.33</v>
      </c>
      <c r="W20" s="147"/>
      <c r="X20" s="166"/>
      <c r="Y20" s="100"/>
      <c r="Z20" s="167"/>
      <c r="AA20" s="155">
        <v>-1.4</v>
      </c>
      <c r="AB20" s="166">
        <v>-1.4</v>
      </c>
      <c r="AC20" s="167"/>
      <c r="AD20" s="178">
        <v>-1.37</v>
      </c>
      <c r="AF20" s="178">
        <v>-1.33</v>
      </c>
    </row>
    <row r="21" spans="1:33">
      <c r="A21" s="145" t="s">
        <v>196</v>
      </c>
      <c r="B21" s="145" t="s">
        <v>225</v>
      </c>
      <c r="C21" s="145" t="s">
        <v>334</v>
      </c>
      <c r="D21" s="145" t="s">
        <v>249</v>
      </c>
      <c r="E21" s="146">
        <v>684169.61</v>
      </c>
      <c r="F21" s="146">
        <f t="shared" si="17"/>
        <v>1497868.58</v>
      </c>
      <c r="G21">
        <f t="shared" si="9"/>
        <v>2</v>
      </c>
      <c r="H21" s="144">
        <v>2</v>
      </c>
      <c r="I21" s="144">
        <f t="shared" si="14"/>
        <v>1</v>
      </c>
      <c r="J21" s="147">
        <f t="shared" si="10"/>
        <v>0</v>
      </c>
      <c r="K21" s="147"/>
      <c r="L21" s="147">
        <f t="shared" si="11"/>
        <v>0</v>
      </c>
      <c r="M21" s="144"/>
      <c r="N21" s="144"/>
      <c r="O21" s="160">
        <f t="shared" si="12"/>
        <v>0.59000000000000008</v>
      </c>
      <c r="P21" s="144">
        <f t="shared" si="13"/>
        <v>0.87999999999999989</v>
      </c>
      <c r="Q21" s="144">
        <f>IF(O21&gt;0.8,1,IF(O21&gt;0.5,2,IF(O21&gt;0.3,3,IF(O21&gt;0.1,4,IF(O21&gt;0,5,6)))))</f>
        <v>2</v>
      </c>
      <c r="R21" s="144">
        <f>IF(P21&gt;0.8,1,IF(P21&gt;0.5,2,IF(P21&gt;0.3,3,IF(P21&gt;0.1,4,IF(P21&gt;0,5,6)))))</f>
        <v>1</v>
      </c>
      <c r="S21" s="144"/>
      <c r="T21" s="183">
        <v>2</v>
      </c>
      <c r="U21" s="147">
        <f t="shared" si="7"/>
        <v>1.41</v>
      </c>
      <c r="V21" s="147">
        <f t="shared" si="8"/>
        <v>1.1200000000000001</v>
      </c>
      <c r="W21" s="147"/>
      <c r="X21" s="166"/>
      <c r="Y21" s="100"/>
      <c r="Z21" s="167">
        <v>1.18</v>
      </c>
      <c r="AA21">
        <v>1.36</v>
      </c>
      <c r="AB21" s="166">
        <v>1.1299999999999999</v>
      </c>
      <c r="AC21" s="167">
        <v>1.42</v>
      </c>
      <c r="AD21" s="178">
        <v>1.1200000000000001</v>
      </c>
      <c r="AE21" s="178">
        <v>1.37</v>
      </c>
      <c r="AF21" s="178">
        <v>1.1200000000000001</v>
      </c>
      <c r="AG21" s="178">
        <v>1.41</v>
      </c>
    </row>
    <row r="22" spans="1:33">
      <c r="A22" t="s">
        <v>255</v>
      </c>
      <c r="B22" s="144" t="s">
        <v>258</v>
      </c>
      <c r="C22" s="144" t="s">
        <v>308</v>
      </c>
      <c r="D22" s="144" t="s">
        <v>308</v>
      </c>
      <c r="E22" s="146"/>
      <c r="F22" s="146"/>
      <c r="G22">
        <f t="shared" si="9"/>
        <v>3</v>
      </c>
      <c r="H22" s="144">
        <v>6</v>
      </c>
      <c r="I22" s="144">
        <f t="shared" si="14"/>
        <v>2</v>
      </c>
      <c r="J22" s="147">
        <f t="shared" si="10"/>
        <v>4.9999999999999822</v>
      </c>
      <c r="K22" s="147"/>
      <c r="L22" s="147">
        <f t="shared" si="11"/>
        <v>4.9999999999999822</v>
      </c>
      <c r="M22" s="144"/>
      <c r="N22" s="144"/>
      <c r="O22" s="160">
        <f t="shared" si="12"/>
        <v>0.34000000000000008</v>
      </c>
      <c r="P22" s="144">
        <f t="shared" si="13"/>
        <v>0.34000000000000008</v>
      </c>
      <c r="Q22" s="144">
        <f t="shared" ref="Q22:Q27" si="18">IF(O22&gt;0.8,1,IF(O22&gt;0.5,2,IF(O22&gt;0.3,3,IF(O22&gt;0.1,4,IF(O22&gt;0,5,6)))))</f>
        <v>3</v>
      </c>
      <c r="R22" s="144">
        <f t="shared" ref="R22:R27" si="19">IF(P22&gt;0.8,1,IF(P22&gt;0.5,2,IF(P22&gt;0.3,3,IF(P22&gt;0.1,4,IF(P22&gt;0,5,6)))))</f>
        <v>3</v>
      </c>
      <c r="S22" s="144"/>
      <c r="T22" s="183">
        <v>2</v>
      </c>
      <c r="U22" s="147">
        <f t="shared" si="7"/>
        <v>1.66</v>
      </c>
      <c r="V22" s="147">
        <f t="shared" si="8"/>
        <v>1.66</v>
      </c>
      <c r="W22" s="147"/>
      <c r="X22" s="166"/>
      <c r="Y22" s="100"/>
      <c r="Z22" s="167">
        <v>1.5</v>
      </c>
      <c r="AB22" s="166">
        <v>1.57</v>
      </c>
      <c r="AC22" s="167"/>
      <c r="AD22" s="178">
        <v>1.61</v>
      </c>
      <c r="AF22" s="178">
        <v>1.66</v>
      </c>
    </row>
    <row r="23" spans="1:33">
      <c r="A23" t="s">
        <v>256</v>
      </c>
      <c r="B23" s="145" t="s">
        <v>163</v>
      </c>
      <c r="C23" t="s">
        <v>335</v>
      </c>
      <c r="D23" t="s">
        <v>257</v>
      </c>
      <c r="E23" s="146"/>
      <c r="F23" s="146"/>
      <c r="G23">
        <f t="shared" si="9"/>
        <v>1</v>
      </c>
      <c r="H23" s="144">
        <v>2</v>
      </c>
      <c r="I23" s="144">
        <f t="shared" si="14"/>
        <v>1</v>
      </c>
      <c r="J23" s="147">
        <f t="shared" si="10"/>
        <v>-1</v>
      </c>
      <c r="K23" s="147"/>
      <c r="L23" s="147">
        <f t="shared" si="11"/>
        <v>-1</v>
      </c>
      <c r="M23" s="144">
        <v>30</v>
      </c>
      <c r="N23" s="159" t="s">
        <v>273</v>
      </c>
      <c r="O23" s="160">
        <f t="shared" si="12"/>
        <v>1.27</v>
      </c>
      <c r="P23" s="144">
        <f t="shared" si="13"/>
        <v>1.34</v>
      </c>
      <c r="Q23" s="144">
        <f t="shared" si="18"/>
        <v>1</v>
      </c>
      <c r="R23" s="144">
        <f t="shared" si="19"/>
        <v>1</v>
      </c>
      <c r="S23" s="144"/>
      <c r="T23" s="183">
        <v>1</v>
      </c>
      <c r="U23" s="147">
        <f t="shared" si="7"/>
        <v>-0.27</v>
      </c>
      <c r="V23" s="147">
        <f t="shared" si="8"/>
        <v>-0.34</v>
      </c>
      <c r="W23" s="147"/>
      <c r="X23" s="166"/>
      <c r="Y23" s="100"/>
      <c r="Z23" s="167">
        <v>-0.32</v>
      </c>
      <c r="AB23" s="166">
        <v>-0.24</v>
      </c>
      <c r="AC23" s="167"/>
      <c r="AD23" s="178">
        <v>-0.33</v>
      </c>
      <c r="AE23" s="178">
        <v>-0.27</v>
      </c>
      <c r="AF23" s="178">
        <v>-0.34</v>
      </c>
      <c r="AG23" s="178">
        <v>-0.27</v>
      </c>
    </row>
    <row r="24" spans="1:33">
      <c r="A24" t="s">
        <v>183</v>
      </c>
      <c r="B24" s="144" t="s">
        <v>174</v>
      </c>
      <c r="C24" t="s">
        <v>324</v>
      </c>
      <c r="D24" t="s">
        <v>266</v>
      </c>
      <c r="E24" s="146"/>
      <c r="F24" s="146"/>
      <c r="G24">
        <f t="shared" si="9"/>
        <v>1</v>
      </c>
      <c r="H24" s="144">
        <v>6</v>
      </c>
      <c r="I24" s="144">
        <f t="shared" si="14"/>
        <v>2</v>
      </c>
      <c r="J24" s="147">
        <f t="shared" si="10"/>
        <v>1.9999999999999991</v>
      </c>
      <c r="K24" s="147"/>
      <c r="L24" s="147">
        <f t="shared" si="11"/>
        <v>1.9999999999999991</v>
      </c>
      <c r="M24" s="144"/>
      <c r="N24" s="144"/>
      <c r="O24" s="160">
        <f t="shared" si="12"/>
        <v>1.75</v>
      </c>
      <c r="P24" s="144">
        <f t="shared" si="13"/>
        <v>1.76</v>
      </c>
      <c r="Q24" s="144">
        <f t="shared" si="18"/>
        <v>1</v>
      </c>
      <c r="R24" s="144">
        <f t="shared" si="19"/>
        <v>1</v>
      </c>
      <c r="S24" s="144"/>
      <c r="T24" s="183">
        <v>2</v>
      </c>
      <c r="U24" s="147">
        <f t="shared" si="7"/>
        <v>0.25</v>
      </c>
      <c r="V24" s="147">
        <f t="shared" si="8"/>
        <v>0.24</v>
      </c>
      <c r="W24" s="147"/>
      <c r="X24" s="166"/>
      <c r="Y24" s="100"/>
      <c r="Z24" s="167">
        <v>0.19</v>
      </c>
      <c r="AB24" s="166">
        <v>0.2</v>
      </c>
      <c r="AC24" s="167">
        <v>0.2</v>
      </c>
      <c r="AD24" s="178">
        <v>0.22</v>
      </c>
      <c r="AE24" s="178">
        <v>0.21</v>
      </c>
      <c r="AF24" s="178">
        <v>0.24</v>
      </c>
      <c r="AG24" s="178">
        <v>0.25</v>
      </c>
    </row>
    <row r="25" spans="1:33">
      <c r="A25" t="s">
        <v>265</v>
      </c>
      <c r="B25" s="145" t="s">
        <v>164</v>
      </c>
      <c r="C25" s="144" t="s">
        <v>344</v>
      </c>
      <c r="D25" s="144" t="s">
        <v>309</v>
      </c>
      <c r="E25" s="146"/>
      <c r="F25" s="146"/>
      <c r="G25">
        <f t="shared" si="9"/>
        <v>1</v>
      </c>
      <c r="H25" s="144">
        <v>6</v>
      </c>
      <c r="I25" s="144">
        <f t="shared" si="14"/>
        <v>2</v>
      </c>
      <c r="J25" s="147">
        <f t="shared" si="10"/>
        <v>1.9999999999999998</v>
      </c>
      <c r="K25" s="147"/>
      <c r="L25" s="147">
        <f t="shared" si="11"/>
        <v>1.9999999999999998</v>
      </c>
      <c r="M25" s="144"/>
      <c r="N25" s="144"/>
      <c r="O25" s="160">
        <f t="shared" si="12"/>
        <v>1.94</v>
      </c>
      <c r="P25" s="144">
        <f t="shared" si="13"/>
        <v>1.94</v>
      </c>
      <c r="Q25" s="144">
        <f t="shared" si="18"/>
        <v>1</v>
      </c>
      <c r="R25" s="144">
        <f t="shared" si="19"/>
        <v>1</v>
      </c>
      <c r="S25" s="144"/>
      <c r="T25" s="183">
        <v>2</v>
      </c>
      <c r="U25" s="147">
        <f t="shared" si="7"/>
        <v>0.06</v>
      </c>
      <c r="V25" s="147">
        <f t="shared" si="8"/>
        <v>0.06</v>
      </c>
      <c r="W25" s="147"/>
      <c r="X25" s="166"/>
      <c r="Y25" s="100"/>
      <c r="Z25" s="167">
        <v>0</v>
      </c>
      <c r="AB25" s="166">
        <v>0.04</v>
      </c>
      <c r="AC25" s="167"/>
      <c r="AD25" s="178">
        <v>0.04</v>
      </c>
      <c r="AF25" s="178">
        <v>0.06</v>
      </c>
    </row>
    <row r="26" spans="1:33">
      <c r="A26" s="144" t="s">
        <v>287</v>
      </c>
      <c r="B26" s="195" t="s">
        <v>165</v>
      </c>
      <c r="C26" s="144" t="s">
        <v>288</v>
      </c>
      <c r="D26" s="144" t="s">
        <v>288</v>
      </c>
      <c r="E26" s="146"/>
      <c r="F26" s="146"/>
      <c r="G26">
        <f t="shared" si="9"/>
        <v>1</v>
      </c>
      <c r="H26" s="144">
        <v>2</v>
      </c>
      <c r="I26" s="144">
        <f t="shared" si="14"/>
        <v>1</v>
      </c>
      <c r="J26" s="147">
        <f t="shared" si="10"/>
        <v>-1</v>
      </c>
      <c r="K26" s="147"/>
      <c r="L26" s="147">
        <f t="shared" si="11"/>
        <v>-1</v>
      </c>
      <c r="M26" s="144"/>
      <c r="N26" s="159" t="s">
        <v>317</v>
      </c>
      <c r="O26" s="160">
        <f t="shared" si="12"/>
        <v>1.22</v>
      </c>
      <c r="P26" s="144">
        <f t="shared" si="13"/>
        <v>2.6</v>
      </c>
      <c r="Q26" s="144">
        <f t="shared" si="18"/>
        <v>1</v>
      </c>
      <c r="R26" s="144">
        <f t="shared" si="19"/>
        <v>1</v>
      </c>
      <c r="S26" s="144"/>
      <c r="T26" s="183">
        <v>2</v>
      </c>
      <c r="U26" s="147">
        <f t="shared" si="7"/>
        <v>0.78</v>
      </c>
      <c r="V26" s="147">
        <f t="shared" si="8"/>
        <v>-0.6</v>
      </c>
      <c r="W26" s="147"/>
      <c r="X26" s="166"/>
      <c r="Y26" s="100"/>
      <c r="Z26" s="167">
        <v>-0.4</v>
      </c>
      <c r="AB26" s="166">
        <v>-0.3</v>
      </c>
      <c r="AC26" s="167"/>
      <c r="AD26" s="178">
        <v>-0.55000000000000004</v>
      </c>
      <c r="AE26" s="178">
        <v>1.1200000000000001</v>
      </c>
      <c r="AF26" s="178">
        <v>-0.6</v>
      </c>
      <c r="AG26" s="178">
        <v>0.78</v>
      </c>
    </row>
    <row r="27" spans="1:33">
      <c r="A27" s="144" t="s">
        <v>293</v>
      </c>
      <c r="B27" s="144" t="s">
        <v>168</v>
      </c>
      <c r="C27" s="144" t="s">
        <v>325</v>
      </c>
      <c r="D27" s="144" t="s">
        <v>294</v>
      </c>
      <c r="E27" s="146"/>
      <c r="F27" s="146"/>
      <c r="G27">
        <f t="shared" si="9"/>
        <v>2</v>
      </c>
      <c r="H27" s="144">
        <v>6</v>
      </c>
      <c r="I27" s="144">
        <f t="shared" si="14"/>
        <v>2</v>
      </c>
      <c r="J27" s="147">
        <f t="shared" si="10"/>
        <v>6.9999999999999947</v>
      </c>
      <c r="K27" s="147"/>
      <c r="L27" s="147">
        <f t="shared" si="11"/>
        <v>6.9999999999999947</v>
      </c>
      <c r="M27" s="144"/>
      <c r="N27" s="159"/>
      <c r="O27" s="160">
        <f t="shared" si="12"/>
        <v>0.73</v>
      </c>
      <c r="P27" s="144">
        <f t="shared" si="13"/>
        <v>1.1299999999999999</v>
      </c>
      <c r="Q27" s="144">
        <f t="shared" si="18"/>
        <v>2</v>
      </c>
      <c r="R27" s="144">
        <f t="shared" si="19"/>
        <v>1</v>
      </c>
      <c r="S27" s="144"/>
      <c r="T27" s="183">
        <v>2</v>
      </c>
      <c r="U27" s="147">
        <f t="shared" si="7"/>
        <v>1.27</v>
      </c>
      <c r="V27" s="147">
        <f t="shared" si="8"/>
        <v>0.87</v>
      </c>
      <c r="W27" s="147"/>
      <c r="X27" s="166"/>
      <c r="Y27" s="100"/>
      <c r="Z27" s="167"/>
      <c r="AB27" s="179">
        <v>0.77</v>
      </c>
      <c r="AC27" s="175">
        <v>1.3</v>
      </c>
      <c r="AD27" s="178">
        <v>0.8</v>
      </c>
      <c r="AE27" s="178">
        <v>1.36</v>
      </c>
      <c r="AF27" s="178">
        <v>0.87</v>
      </c>
      <c r="AG27" s="178">
        <v>1.27</v>
      </c>
    </row>
    <row r="28" spans="1:33">
      <c r="A28" s="186"/>
      <c r="B28" s="186"/>
      <c r="C28" s="186"/>
      <c r="D28" s="186"/>
      <c r="E28" s="187"/>
      <c r="F28" s="187"/>
      <c r="G28" s="188"/>
      <c r="H28" s="186"/>
      <c r="I28" s="186"/>
      <c r="J28" s="189"/>
      <c r="K28" s="189"/>
      <c r="L28" s="189"/>
      <c r="M28" s="186"/>
      <c r="N28" s="190"/>
      <c r="O28" s="191"/>
      <c r="P28" s="186"/>
      <c r="Q28" s="186"/>
      <c r="R28" s="186"/>
      <c r="S28" s="186"/>
      <c r="T28" s="189"/>
      <c r="U28" s="147">
        <f t="shared" si="7"/>
        <v>0</v>
      </c>
      <c r="V28" s="147">
        <f t="shared" si="8"/>
        <v>0</v>
      </c>
      <c r="W28" s="189"/>
      <c r="X28" s="192"/>
      <c r="Y28" s="193"/>
      <c r="Z28" s="194"/>
      <c r="AA28" s="188"/>
      <c r="AB28" s="192"/>
      <c r="AC28" s="194"/>
      <c r="AD28" s="188"/>
      <c r="AE28" s="188"/>
      <c r="AF28" s="188"/>
      <c r="AG28" s="188"/>
    </row>
    <row r="29" spans="1:33">
      <c r="A29" s="186"/>
      <c r="B29" s="186"/>
      <c r="C29" s="186"/>
      <c r="D29" s="186"/>
      <c r="E29" s="187"/>
      <c r="F29" s="187"/>
      <c r="G29" s="188"/>
      <c r="H29" s="186"/>
      <c r="I29" s="186"/>
      <c r="J29" s="189"/>
      <c r="K29" s="189"/>
      <c r="L29" s="189"/>
      <c r="M29" s="186"/>
      <c r="N29" s="190"/>
      <c r="O29" s="191"/>
      <c r="P29" s="186"/>
      <c r="Q29" s="186"/>
      <c r="R29" s="186"/>
      <c r="S29" s="186"/>
      <c r="T29" s="189"/>
      <c r="U29" s="147">
        <f t="shared" si="7"/>
        <v>0</v>
      </c>
      <c r="V29" s="147">
        <f t="shared" si="8"/>
        <v>0</v>
      </c>
      <c r="W29" s="189"/>
      <c r="X29" s="192"/>
      <c r="Y29" s="193"/>
      <c r="Z29" s="194"/>
      <c r="AA29" s="188"/>
      <c r="AB29" s="192"/>
      <c r="AC29" s="194"/>
      <c r="AD29" s="188"/>
      <c r="AE29" s="188"/>
      <c r="AF29" s="188"/>
      <c r="AG29" s="188"/>
    </row>
    <row r="30" spans="1:33">
      <c r="B30" s="144" t="s">
        <v>184</v>
      </c>
      <c r="E30" s="146"/>
      <c r="F30" s="146"/>
      <c r="H30" s="144"/>
      <c r="I30" s="144"/>
      <c r="J30" s="147"/>
      <c r="K30" s="147"/>
      <c r="L30" s="147"/>
      <c r="M30" s="144"/>
      <c r="N30" s="144"/>
      <c r="O30" s="160"/>
      <c r="P30" s="144"/>
      <c r="Q30" s="144"/>
      <c r="R30" s="144"/>
      <c r="S30" s="144"/>
      <c r="T30" s="183"/>
      <c r="U30" s="147">
        <f t="shared" si="7"/>
        <v>0</v>
      </c>
      <c r="V30" s="147">
        <f t="shared" si="8"/>
        <v>0</v>
      </c>
      <c r="W30" s="147"/>
      <c r="X30" s="166"/>
      <c r="Y30" s="100"/>
      <c r="Z30" s="167"/>
      <c r="AB30" s="166"/>
      <c r="AC30" s="167"/>
    </row>
    <row r="31" spans="1:33">
      <c r="A31" s="144" t="s">
        <v>186</v>
      </c>
      <c r="B31" s="144" t="s">
        <v>226</v>
      </c>
      <c r="C31" s="144" t="s">
        <v>336</v>
      </c>
      <c r="D31" s="144" t="s">
        <v>310</v>
      </c>
      <c r="E31" s="146">
        <v>643520</v>
      </c>
      <c r="F31" s="146">
        <v>1526434.41</v>
      </c>
      <c r="G31">
        <f t="shared" si="9"/>
        <v>6</v>
      </c>
      <c r="H31" s="144">
        <v>5</v>
      </c>
      <c r="I31" s="144">
        <f t="shared" ref="I31:I45" si="20">IF(J31&lt;2,1,IF(J31&lt;8,2,IF(J31&lt;15,3,IF(J31&lt;20,4,5))))</f>
        <v>1</v>
      </c>
      <c r="J31" s="147">
        <f t="shared" ref="J31:J45" si="21">L31</f>
        <v>0.99999999999997868</v>
      </c>
      <c r="K31" s="147"/>
      <c r="L31" s="147">
        <f t="shared" ref="L31:L45" si="22">IF((AF31-AD31)&lt;0,-1,(AF31-AD31)*100)</f>
        <v>0.99999999999997868</v>
      </c>
      <c r="M31" s="144"/>
      <c r="N31" s="144"/>
      <c r="O31" s="160">
        <f t="shared" ref="O31:O44" si="23">$T31-U31</f>
        <v>-1.8199999999999998</v>
      </c>
      <c r="P31" s="144">
        <f t="shared" ref="P31:P44" si="24">$T31-V31</f>
        <v>-1.65</v>
      </c>
      <c r="Q31" s="144">
        <f>IF(O31&gt;0.8,1,IF(O31&gt;0.5,2,IF(O31&gt;0.3,3,IF(O31&gt;0.1,4,IF(O31&gt;0,5,6)))))</f>
        <v>6</v>
      </c>
      <c r="R31" s="144">
        <f>IF(P31&gt;0.8,1,IF(P31&gt;0.5,2,IF(P31&gt;0.3,3,IF(P31&gt;0.1,4,IF(P31&gt;0,5,6)))))</f>
        <v>6</v>
      </c>
      <c r="S31" s="144"/>
      <c r="T31" s="183">
        <v>1</v>
      </c>
      <c r="U31" s="147">
        <f t="shared" si="7"/>
        <v>2.82</v>
      </c>
      <c r="V31" s="147">
        <f t="shared" si="8"/>
        <v>2.65</v>
      </c>
      <c r="W31" s="147"/>
      <c r="X31" s="166">
        <v>2.63</v>
      </c>
      <c r="Y31" s="100">
        <v>2.83</v>
      </c>
      <c r="Z31" s="167">
        <v>2.64</v>
      </c>
      <c r="AA31">
        <v>2.83</v>
      </c>
      <c r="AB31" s="166">
        <v>2.64</v>
      </c>
      <c r="AC31" s="167">
        <v>2.82</v>
      </c>
      <c r="AD31" s="178">
        <v>2.64</v>
      </c>
      <c r="AE31" s="178">
        <v>2.83</v>
      </c>
      <c r="AF31" s="178">
        <v>2.65</v>
      </c>
      <c r="AG31" s="178">
        <v>2.82</v>
      </c>
    </row>
    <row r="32" spans="1:33">
      <c r="A32" s="144" t="s">
        <v>239</v>
      </c>
      <c r="B32" s="144" t="s">
        <v>227</v>
      </c>
      <c r="C32" s="144" t="s">
        <v>241</v>
      </c>
      <c r="D32" s="144" t="s">
        <v>241</v>
      </c>
      <c r="E32" s="146">
        <v>643520</v>
      </c>
      <c r="F32" s="146">
        <f>F31-5000</f>
        <v>1521434.41</v>
      </c>
      <c r="G32">
        <f t="shared" si="9"/>
        <v>5</v>
      </c>
      <c r="H32" s="144">
        <v>2</v>
      </c>
      <c r="I32" s="144">
        <f t="shared" si="20"/>
        <v>1</v>
      </c>
      <c r="J32" s="147">
        <f t="shared" si="21"/>
        <v>0</v>
      </c>
      <c r="K32" s="147"/>
      <c r="L32" s="147">
        <f t="shared" si="22"/>
        <v>0</v>
      </c>
      <c r="M32" s="144"/>
      <c r="N32" s="144"/>
      <c r="O32" s="160">
        <f t="shared" si="23"/>
        <v>6.9999999999999951E-2</v>
      </c>
      <c r="P32" s="144">
        <f t="shared" si="24"/>
        <v>6.9999999999999951E-2</v>
      </c>
      <c r="Q32" s="144">
        <f t="shared" ref="Q32:Q37" si="25">IF(O32&gt;0.8,1,IF(O32&gt;0.5,2,IF(O32&gt;0.3,3,IF(O32&gt;0.1,4,IF(O32&gt;0,5,6)))))</f>
        <v>5</v>
      </c>
      <c r="R32" s="144">
        <f t="shared" ref="R32:R37" si="26">IF(P32&gt;0.8,1,IF(P32&gt;0.5,2,IF(P32&gt;0.3,3,IF(P32&gt;0.1,4,IF(P32&gt;0,5,6)))))</f>
        <v>5</v>
      </c>
      <c r="S32" s="144"/>
      <c r="T32" s="183">
        <v>1</v>
      </c>
      <c r="U32" s="147">
        <f t="shared" si="7"/>
        <v>0.93</v>
      </c>
      <c r="V32" s="147">
        <f t="shared" si="8"/>
        <v>0.93</v>
      </c>
      <c r="W32" s="147"/>
      <c r="X32" s="166"/>
      <c r="Y32" s="100"/>
      <c r="Z32" s="173">
        <v>0.93</v>
      </c>
      <c r="AB32" s="166">
        <v>0.93</v>
      </c>
      <c r="AC32" s="167"/>
      <c r="AD32">
        <v>0.93</v>
      </c>
      <c r="AF32">
        <v>0.93</v>
      </c>
    </row>
    <row r="33" spans="1:33">
      <c r="A33" s="144" t="s">
        <v>188</v>
      </c>
      <c r="B33" s="144" t="s">
        <v>228</v>
      </c>
      <c r="C33" s="144" t="s">
        <v>320</v>
      </c>
      <c r="D33" s="144" t="s">
        <v>320</v>
      </c>
      <c r="E33" s="146">
        <v>643520</v>
      </c>
      <c r="F33" s="146">
        <f t="shared" ref="F33:F39" si="27">F32-5000</f>
        <v>1516434.41</v>
      </c>
      <c r="G33">
        <f t="shared" si="9"/>
        <v>1</v>
      </c>
      <c r="H33" s="144">
        <v>4</v>
      </c>
      <c r="I33" s="144">
        <f t="shared" si="20"/>
        <v>5</v>
      </c>
      <c r="J33" s="147">
        <f t="shared" si="21"/>
        <v>19.999999999999996</v>
      </c>
      <c r="K33" s="147"/>
      <c r="L33" s="147">
        <f t="shared" si="22"/>
        <v>19.999999999999996</v>
      </c>
      <c r="M33" s="144">
        <v>50</v>
      </c>
      <c r="N33" s="159" t="s">
        <v>350</v>
      </c>
      <c r="O33" s="160">
        <f t="shared" si="23"/>
        <v>1.1600000000000001</v>
      </c>
      <c r="P33" s="144">
        <f t="shared" si="24"/>
        <v>1.1600000000000001</v>
      </c>
      <c r="Q33" s="144">
        <f t="shared" si="25"/>
        <v>1</v>
      </c>
      <c r="R33" s="144">
        <f t="shared" si="26"/>
        <v>1</v>
      </c>
      <c r="S33" s="144"/>
      <c r="T33" s="183">
        <v>2</v>
      </c>
      <c r="U33" s="147">
        <f t="shared" si="7"/>
        <v>0.84</v>
      </c>
      <c r="V33" s="147">
        <f t="shared" si="8"/>
        <v>0.84</v>
      </c>
      <c r="W33" s="147"/>
      <c r="X33" s="166">
        <v>0.74</v>
      </c>
      <c r="Y33" s="100"/>
      <c r="Z33" s="167">
        <v>0.89</v>
      </c>
      <c r="AB33" s="166">
        <v>1.1000000000000001</v>
      </c>
      <c r="AC33" s="167"/>
      <c r="AD33">
        <v>0.64</v>
      </c>
      <c r="AF33">
        <v>0.84</v>
      </c>
    </row>
    <row r="34" spans="1:33">
      <c r="A34" s="144" t="s">
        <v>189</v>
      </c>
      <c r="B34" s="144" t="s">
        <v>229</v>
      </c>
      <c r="C34" s="144" t="s">
        <v>337</v>
      </c>
      <c r="D34" s="144" t="s">
        <v>311</v>
      </c>
      <c r="E34" s="146">
        <v>643520</v>
      </c>
      <c r="F34" s="146">
        <f t="shared" si="27"/>
        <v>1511434.41</v>
      </c>
      <c r="G34">
        <f t="shared" si="9"/>
        <v>2</v>
      </c>
      <c r="H34">
        <v>5</v>
      </c>
      <c r="I34" s="144">
        <f t="shared" si="20"/>
        <v>1</v>
      </c>
      <c r="J34" s="147">
        <f t="shared" si="21"/>
        <v>-1</v>
      </c>
      <c r="K34" s="147"/>
      <c r="L34" s="147">
        <f t="shared" si="22"/>
        <v>-1</v>
      </c>
      <c r="M34" s="144"/>
      <c r="N34" s="144"/>
      <c r="O34" s="160">
        <f t="shared" si="23"/>
        <v>0.76</v>
      </c>
      <c r="P34" s="144">
        <f t="shared" si="24"/>
        <v>0.76</v>
      </c>
      <c r="Q34" s="144">
        <f t="shared" si="25"/>
        <v>2</v>
      </c>
      <c r="R34" s="144">
        <f t="shared" si="26"/>
        <v>2</v>
      </c>
      <c r="S34" s="144"/>
      <c r="T34" s="183">
        <v>2</v>
      </c>
      <c r="U34" s="147">
        <f t="shared" si="7"/>
        <v>1.24</v>
      </c>
      <c r="V34" s="147">
        <f t="shared" si="8"/>
        <v>1.24</v>
      </c>
      <c r="W34" s="147"/>
      <c r="X34" s="174">
        <v>0.69</v>
      </c>
      <c r="Y34" s="100"/>
      <c r="Z34" s="167">
        <v>0.8</v>
      </c>
      <c r="AB34" s="166">
        <v>1.04</v>
      </c>
      <c r="AC34" s="167"/>
      <c r="AD34">
        <v>1.28</v>
      </c>
      <c r="AF34">
        <v>1.24</v>
      </c>
    </row>
    <row r="35" spans="1:33">
      <c r="A35" s="144" t="s">
        <v>190</v>
      </c>
      <c r="B35" s="144" t="s">
        <v>230</v>
      </c>
      <c r="C35" s="144" t="s">
        <v>185</v>
      </c>
      <c r="D35" s="144" t="s">
        <v>185</v>
      </c>
      <c r="E35" s="146">
        <v>643520</v>
      </c>
      <c r="F35" s="146">
        <f t="shared" si="27"/>
        <v>1506434.41</v>
      </c>
      <c r="G35">
        <f t="shared" si="9"/>
        <v>6</v>
      </c>
      <c r="H35" s="144">
        <v>6</v>
      </c>
      <c r="I35" s="144">
        <f t="shared" si="20"/>
        <v>5</v>
      </c>
      <c r="J35" s="147">
        <f t="shared" si="21"/>
        <v>23</v>
      </c>
      <c r="K35" s="147"/>
      <c r="L35" s="147">
        <f t="shared" si="22"/>
        <v>23</v>
      </c>
      <c r="M35" s="144"/>
      <c r="N35" s="144"/>
      <c r="O35" s="160">
        <f t="shared" si="23"/>
        <v>-0.21999999999999997</v>
      </c>
      <c r="P35" s="144">
        <f t="shared" si="24"/>
        <v>-0.21999999999999997</v>
      </c>
      <c r="Q35" s="144">
        <f t="shared" si="25"/>
        <v>6</v>
      </c>
      <c r="R35" s="144">
        <f t="shared" si="26"/>
        <v>6</v>
      </c>
      <c r="S35" s="144"/>
      <c r="T35" s="183">
        <v>1</v>
      </c>
      <c r="U35" s="147">
        <f t="shared" si="7"/>
        <v>1.22</v>
      </c>
      <c r="V35" s="147">
        <f t="shared" si="8"/>
        <v>1.22</v>
      </c>
      <c r="W35" s="147"/>
      <c r="X35" s="166">
        <v>0.5</v>
      </c>
      <c r="Y35" s="100"/>
      <c r="Z35" s="167">
        <v>0.57999999999999996</v>
      </c>
      <c r="AB35" s="166">
        <v>0.76</v>
      </c>
      <c r="AC35" s="167"/>
      <c r="AD35">
        <v>0.99</v>
      </c>
      <c r="AF35">
        <v>1.22</v>
      </c>
    </row>
    <row r="36" spans="1:33">
      <c r="A36" s="144" t="s">
        <v>187</v>
      </c>
      <c r="B36" s="144" t="s">
        <v>231</v>
      </c>
      <c r="C36" s="144" t="s">
        <v>326</v>
      </c>
      <c r="D36" s="144" t="s">
        <v>312</v>
      </c>
      <c r="E36" s="146">
        <v>643520</v>
      </c>
      <c r="F36" s="146">
        <f t="shared" si="27"/>
        <v>1501434.41</v>
      </c>
      <c r="G36">
        <f t="shared" si="9"/>
        <v>1</v>
      </c>
      <c r="H36">
        <v>2</v>
      </c>
      <c r="I36" s="144">
        <f t="shared" si="20"/>
        <v>1</v>
      </c>
      <c r="J36" s="147">
        <f t="shared" si="21"/>
        <v>0</v>
      </c>
      <c r="K36" s="147"/>
      <c r="L36" s="147">
        <f t="shared" si="22"/>
        <v>0</v>
      </c>
      <c r="M36" s="144"/>
      <c r="N36" s="144"/>
      <c r="O36" s="160">
        <f t="shared" si="23"/>
        <v>0.83000000000000007</v>
      </c>
      <c r="P36" s="144">
        <f t="shared" si="24"/>
        <v>0.83000000000000007</v>
      </c>
      <c r="Q36" s="144">
        <f t="shared" si="25"/>
        <v>1</v>
      </c>
      <c r="R36" s="144">
        <f t="shared" si="26"/>
        <v>1</v>
      </c>
      <c r="S36" s="144"/>
      <c r="T36" s="183">
        <v>2</v>
      </c>
      <c r="U36" s="147">
        <f t="shared" si="7"/>
        <v>1.17</v>
      </c>
      <c r="V36" s="147">
        <f t="shared" si="8"/>
        <v>1.17</v>
      </c>
      <c r="W36" s="147"/>
      <c r="X36" s="166">
        <v>1.1599999999999999</v>
      </c>
      <c r="Y36" s="100"/>
      <c r="Z36" s="167">
        <v>1.17</v>
      </c>
      <c r="AB36" s="166">
        <v>1.17</v>
      </c>
      <c r="AC36" s="167"/>
      <c r="AD36">
        <v>1.17</v>
      </c>
      <c r="AF36">
        <v>1.17</v>
      </c>
    </row>
    <row r="37" spans="1:33">
      <c r="A37" s="144" t="s">
        <v>191</v>
      </c>
      <c r="B37" s="144" t="s">
        <v>232</v>
      </c>
      <c r="C37" s="144" t="s">
        <v>342</v>
      </c>
      <c r="D37" s="144" t="s">
        <v>195</v>
      </c>
      <c r="E37" s="146">
        <v>643520</v>
      </c>
      <c r="F37" s="146">
        <f t="shared" si="27"/>
        <v>1496434.41</v>
      </c>
      <c r="G37">
        <f t="shared" si="9"/>
        <v>3</v>
      </c>
      <c r="H37">
        <v>2</v>
      </c>
      <c r="I37" s="144">
        <f t="shared" si="20"/>
        <v>1</v>
      </c>
      <c r="J37" s="147">
        <f t="shared" si="21"/>
        <v>-1</v>
      </c>
      <c r="K37" s="147"/>
      <c r="L37" s="147">
        <f t="shared" si="22"/>
        <v>-1</v>
      </c>
      <c r="M37" s="144"/>
      <c r="N37" s="144"/>
      <c r="O37" s="160">
        <f t="shared" si="23"/>
        <v>0.33999999999999997</v>
      </c>
      <c r="P37" s="144">
        <f t="shared" si="24"/>
        <v>2.12</v>
      </c>
      <c r="Q37" s="144">
        <f t="shared" si="25"/>
        <v>3</v>
      </c>
      <c r="R37" s="144">
        <f t="shared" si="26"/>
        <v>1</v>
      </c>
      <c r="S37" s="144"/>
      <c r="T37" s="183">
        <v>1</v>
      </c>
      <c r="U37" s="147">
        <f t="shared" si="7"/>
        <v>0.66</v>
      </c>
      <c r="V37" s="147">
        <f t="shared" si="8"/>
        <v>-1.1200000000000001</v>
      </c>
      <c r="W37" s="147"/>
      <c r="X37" s="166">
        <v>-1.1200000000000001</v>
      </c>
      <c r="Y37" s="100">
        <v>0.91</v>
      </c>
      <c r="Z37" s="167">
        <v>-1.1100000000000001</v>
      </c>
      <c r="AA37">
        <v>0.86</v>
      </c>
      <c r="AB37" s="166">
        <v>-1.1100000000000001</v>
      </c>
      <c r="AC37" s="167">
        <v>0.83</v>
      </c>
      <c r="AD37" s="178">
        <v>-1.1100000000000001</v>
      </c>
      <c r="AE37" s="178">
        <v>0.78</v>
      </c>
      <c r="AF37" s="178">
        <v>-1.1200000000000001</v>
      </c>
      <c r="AG37" s="178">
        <v>0.66</v>
      </c>
    </row>
    <row r="38" spans="1:33">
      <c r="A38" s="145" t="s">
        <v>192</v>
      </c>
      <c r="B38" s="144" t="s">
        <v>240</v>
      </c>
      <c r="C38" s="145" t="s">
        <v>193</v>
      </c>
      <c r="D38" s="145" t="s">
        <v>193</v>
      </c>
      <c r="E38" s="146">
        <v>643520</v>
      </c>
      <c r="F38" s="146">
        <f t="shared" si="27"/>
        <v>1491434.41</v>
      </c>
      <c r="G38">
        <f t="shared" si="9"/>
        <v>2</v>
      </c>
      <c r="H38" s="144">
        <v>6</v>
      </c>
      <c r="I38" s="144">
        <f t="shared" si="20"/>
        <v>5</v>
      </c>
      <c r="J38" s="147">
        <f t="shared" si="21"/>
        <v>30.000000000000004</v>
      </c>
      <c r="K38" s="147"/>
      <c r="L38" s="147">
        <f t="shared" si="22"/>
        <v>30.000000000000004</v>
      </c>
      <c r="M38" s="144">
        <v>100</v>
      </c>
      <c r="N38" s="159" t="s">
        <v>351</v>
      </c>
      <c r="O38" s="160">
        <f t="shared" si="23"/>
        <v>0.55000000000000004</v>
      </c>
      <c r="P38" s="144">
        <f t="shared" si="24"/>
        <v>1.1499999999999999</v>
      </c>
      <c r="Q38" s="144">
        <f>IF(O38&gt;0.8,1,IF(O38&gt;0.5,2,IF(O38&gt;0.3,3,IF(O38&gt;0.1,4,IF(O38&gt;0,5,6)))))</f>
        <v>2</v>
      </c>
      <c r="R38" s="144">
        <f>IF(P38&gt;0.8,1,IF(P38&gt;0.5,2,IF(P38&gt;0.3,3,IF(P38&gt;0.1,4,IF(P38&gt;0,5,6)))))</f>
        <v>1</v>
      </c>
      <c r="S38" s="144"/>
      <c r="T38" s="183">
        <v>1</v>
      </c>
      <c r="U38" s="147">
        <f t="shared" si="7"/>
        <v>0.45</v>
      </c>
      <c r="V38" s="147">
        <f t="shared" si="8"/>
        <v>-0.15</v>
      </c>
      <c r="W38" s="147"/>
      <c r="X38" s="166"/>
      <c r="Y38" s="100"/>
      <c r="Z38" s="167">
        <v>-0.85</v>
      </c>
      <c r="AA38">
        <v>0.64</v>
      </c>
      <c r="AB38" s="166">
        <v>-0.62</v>
      </c>
      <c r="AC38" s="167">
        <v>0.64</v>
      </c>
      <c r="AD38" s="178">
        <v>-0.45</v>
      </c>
      <c r="AE38" s="178">
        <v>0.55000000000000004</v>
      </c>
      <c r="AF38" s="178">
        <v>-0.15</v>
      </c>
      <c r="AG38" s="178">
        <v>0.45</v>
      </c>
    </row>
    <row r="39" spans="1:33">
      <c r="A39" s="144" t="s">
        <v>250</v>
      </c>
      <c r="B39" s="144" t="s">
        <v>251</v>
      </c>
      <c r="C39" s="144" t="s">
        <v>343</v>
      </c>
      <c r="D39" s="144" t="s">
        <v>252</v>
      </c>
      <c r="E39" s="146">
        <v>643521</v>
      </c>
      <c r="F39" s="146">
        <f t="shared" si="27"/>
        <v>1486434.41</v>
      </c>
      <c r="G39">
        <f t="shared" si="9"/>
        <v>6</v>
      </c>
      <c r="H39" s="144">
        <v>6</v>
      </c>
      <c r="I39" s="144">
        <f t="shared" si="20"/>
        <v>2</v>
      </c>
      <c r="J39" s="147">
        <f t="shared" si="21"/>
        <v>7.9999999999999849</v>
      </c>
      <c r="K39" s="147"/>
      <c r="L39" s="147">
        <f t="shared" si="22"/>
        <v>7.9999999999999849</v>
      </c>
      <c r="O39" s="160">
        <f t="shared" si="23"/>
        <v>-0.66999999999999993</v>
      </c>
      <c r="P39" s="144">
        <f t="shared" si="24"/>
        <v>-0.66999999999999993</v>
      </c>
      <c r="Q39" s="144">
        <f t="shared" ref="Q39:Q44" si="28">IF(O39&gt;0.8,1,IF(O39&gt;0.5,2,IF(O39&gt;0.3,3,IF(O39&gt;0.1,4,IF(O39&gt;0,5,6)))))</f>
        <v>6</v>
      </c>
      <c r="R39" s="144">
        <f t="shared" ref="R39:R44" si="29">IF(P39&gt;0.8,1,IF(P39&gt;0.5,2,IF(P39&gt;0.3,3,IF(P39&gt;0.1,4,IF(P39&gt;0,5,6)))))</f>
        <v>6</v>
      </c>
      <c r="T39" s="183">
        <v>1</v>
      </c>
      <c r="U39" s="147">
        <f t="shared" si="7"/>
        <v>1.67</v>
      </c>
      <c r="V39" s="147">
        <f t="shared" si="8"/>
        <v>1.67</v>
      </c>
      <c r="W39" s="147"/>
      <c r="X39" s="166"/>
      <c r="Y39" s="100"/>
      <c r="Z39" s="173">
        <v>1.38</v>
      </c>
      <c r="AB39" s="166">
        <v>1.48</v>
      </c>
      <c r="AC39" s="167"/>
      <c r="AD39" s="178">
        <v>1.59</v>
      </c>
      <c r="AF39" s="178">
        <v>1.67</v>
      </c>
    </row>
    <row r="40" spans="1:33">
      <c r="A40" s="144" t="s">
        <v>263</v>
      </c>
      <c r="B40" s="144" t="s">
        <v>262</v>
      </c>
      <c r="C40" s="144" t="s">
        <v>338</v>
      </c>
      <c r="D40" s="144" t="s">
        <v>264</v>
      </c>
      <c r="G40">
        <f t="shared" si="9"/>
        <v>3</v>
      </c>
      <c r="H40" s="144">
        <v>2</v>
      </c>
      <c r="I40" s="144">
        <f t="shared" si="20"/>
        <v>1</v>
      </c>
      <c r="J40" s="147">
        <f t="shared" si="21"/>
        <v>-1</v>
      </c>
      <c r="K40" s="157"/>
      <c r="L40" s="147">
        <f t="shared" si="22"/>
        <v>-1</v>
      </c>
      <c r="O40" s="160">
        <f t="shared" si="23"/>
        <v>0.45999999999999996</v>
      </c>
      <c r="P40" s="144">
        <f t="shared" si="24"/>
        <v>1.6</v>
      </c>
      <c r="Q40" s="144">
        <f t="shared" si="28"/>
        <v>3</v>
      </c>
      <c r="R40" s="144">
        <f t="shared" si="29"/>
        <v>1</v>
      </c>
      <c r="T40" s="184">
        <v>1</v>
      </c>
      <c r="U40" s="147">
        <f t="shared" si="7"/>
        <v>0.54</v>
      </c>
      <c r="V40" s="147">
        <f t="shared" si="8"/>
        <v>-0.6</v>
      </c>
      <c r="W40" s="147"/>
      <c r="X40" s="166"/>
      <c r="Y40" s="100"/>
      <c r="Z40" s="175">
        <v>-0.13</v>
      </c>
      <c r="AA40" s="155">
        <v>0.2</v>
      </c>
      <c r="AB40" s="166">
        <v>-0.43</v>
      </c>
      <c r="AC40" s="167">
        <v>0.27</v>
      </c>
      <c r="AD40" s="178">
        <v>-0.56000000000000005</v>
      </c>
      <c r="AE40" s="178">
        <v>0.37</v>
      </c>
      <c r="AF40" s="178">
        <v>-0.6</v>
      </c>
      <c r="AG40" s="178">
        <v>0.54</v>
      </c>
    </row>
    <row r="41" spans="1:33">
      <c r="A41" s="144" t="s">
        <v>267</v>
      </c>
      <c r="B41" s="144" t="s">
        <v>269</v>
      </c>
      <c r="C41" s="144" t="s">
        <v>339</v>
      </c>
      <c r="D41" s="144" t="s">
        <v>268</v>
      </c>
      <c r="G41">
        <f t="shared" si="9"/>
        <v>2</v>
      </c>
      <c r="H41" s="144">
        <v>4</v>
      </c>
      <c r="I41" s="144">
        <f t="shared" si="20"/>
        <v>2</v>
      </c>
      <c r="J41" s="147">
        <f t="shared" si="21"/>
        <v>4.9999999999999991</v>
      </c>
      <c r="K41" s="157"/>
      <c r="L41" s="147">
        <f t="shared" si="22"/>
        <v>4.9999999999999991</v>
      </c>
      <c r="N41" s="159" t="s">
        <v>351</v>
      </c>
      <c r="O41" s="160">
        <f t="shared" si="23"/>
        <v>0.55000000000000004</v>
      </c>
      <c r="P41" s="144">
        <f t="shared" si="24"/>
        <v>1.45</v>
      </c>
      <c r="Q41" s="144">
        <f t="shared" si="28"/>
        <v>2</v>
      </c>
      <c r="R41" s="144">
        <f t="shared" si="29"/>
        <v>1</v>
      </c>
      <c r="T41" s="184">
        <v>1</v>
      </c>
      <c r="U41" s="147">
        <f t="shared" si="7"/>
        <v>0.45</v>
      </c>
      <c r="V41" s="147">
        <f t="shared" si="8"/>
        <v>-0.45</v>
      </c>
      <c r="W41" s="147"/>
      <c r="X41" s="166"/>
      <c r="Y41" s="100"/>
      <c r="Z41" s="175">
        <v>-0.52</v>
      </c>
      <c r="AA41" s="155">
        <v>0.5</v>
      </c>
      <c r="AB41" s="166">
        <v>-0.61</v>
      </c>
      <c r="AC41" s="167">
        <v>0.82</v>
      </c>
      <c r="AD41" s="178">
        <v>-0.5</v>
      </c>
      <c r="AE41" s="178">
        <v>0.9</v>
      </c>
      <c r="AF41" s="178">
        <v>-0.45</v>
      </c>
      <c r="AG41" s="178">
        <v>0.45</v>
      </c>
    </row>
    <row r="42" spans="1:33">
      <c r="A42" s="144" t="s">
        <v>262</v>
      </c>
      <c r="B42" s="144" t="s">
        <v>189</v>
      </c>
      <c r="C42" s="144" t="s">
        <v>340</v>
      </c>
      <c r="D42" s="144" t="s">
        <v>270</v>
      </c>
      <c r="G42">
        <f t="shared" si="9"/>
        <v>1</v>
      </c>
      <c r="H42" s="144">
        <v>6</v>
      </c>
      <c r="I42" s="144">
        <f t="shared" si="20"/>
        <v>4</v>
      </c>
      <c r="J42" s="147">
        <f t="shared" si="21"/>
        <v>17.999999999999993</v>
      </c>
      <c r="K42" s="147"/>
      <c r="L42" s="147">
        <f t="shared" si="22"/>
        <v>17.999999999999993</v>
      </c>
      <c r="O42" s="160">
        <f t="shared" si="23"/>
        <v>1.27</v>
      </c>
      <c r="P42" s="144">
        <f t="shared" si="24"/>
        <v>1.27</v>
      </c>
      <c r="Q42" s="144">
        <f t="shared" si="28"/>
        <v>1</v>
      </c>
      <c r="R42" s="144">
        <f t="shared" si="29"/>
        <v>1</v>
      </c>
      <c r="T42" s="183">
        <v>2</v>
      </c>
      <c r="U42" s="147">
        <f t="shared" si="7"/>
        <v>0.73</v>
      </c>
      <c r="V42" s="147">
        <f t="shared" si="8"/>
        <v>0.73</v>
      </c>
      <c r="W42" s="147"/>
      <c r="X42" s="166"/>
      <c r="Y42" s="100"/>
      <c r="Z42" s="167">
        <v>0.4</v>
      </c>
      <c r="AB42" s="166">
        <v>0.42</v>
      </c>
      <c r="AC42" s="167"/>
      <c r="AD42" s="178">
        <v>0.55000000000000004</v>
      </c>
      <c r="AF42" s="178">
        <v>0.73</v>
      </c>
    </row>
    <row r="43" spans="1:33">
      <c r="A43" s="144" t="s">
        <v>283</v>
      </c>
      <c r="B43" s="144" t="s">
        <v>263</v>
      </c>
      <c r="C43" s="144" t="s">
        <v>341</v>
      </c>
      <c r="D43" s="144" t="s">
        <v>284</v>
      </c>
      <c r="G43">
        <f t="shared" ref="G43:G44" si="30">Q43</f>
        <v>6</v>
      </c>
      <c r="H43" s="144">
        <v>6</v>
      </c>
      <c r="I43" s="144">
        <f t="shared" si="20"/>
        <v>3</v>
      </c>
      <c r="J43" s="147">
        <f t="shared" si="21"/>
        <v>9.0000000000000071</v>
      </c>
      <c r="K43" s="147"/>
      <c r="L43" s="147">
        <f t="shared" si="22"/>
        <v>9.0000000000000071</v>
      </c>
      <c r="O43" s="160">
        <f t="shared" si="23"/>
        <v>-1.1600000000000001</v>
      </c>
      <c r="P43" s="144">
        <f t="shared" si="24"/>
        <v>-0.60000000000000009</v>
      </c>
      <c r="Q43" s="144">
        <f t="shared" si="28"/>
        <v>6</v>
      </c>
      <c r="R43" s="144">
        <f t="shared" si="29"/>
        <v>6</v>
      </c>
      <c r="T43" s="183">
        <v>1</v>
      </c>
      <c r="U43" s="147">
        <f t="shared" si="7"/>
        <v>2.16</v>
      </c>
      <c r="V43" s="147">
        <f t="shared" si="8"/>
        <v>1.6</v>
      </c>
      <c r="W43" s="147"/>
      <c r="X43" s="166"/>
      <c r="Y43" s="100"/>
      <c r="Z43" s="167">
        <v>1.35</v>
      </c>
      <c r="AB43" s="166">
        <v>1.4</v>
      </c>
      <c r="AC43" s="167">
        <v>2.31</v>
      </c>
      <c r="AD43" s="178">
        <v>1.51</v>
      </c>
      <c r="AE43" s="178">
        <v>2.29</v>
      </c>
      <c r="AF43" s="178">
        <v>1.6</v>
      </c>
      <c r="AG43" s="178">
        <v>2.16</v>
      </c>
    </row>
    <row r="44" spans="1:33">
      <c r="A44" s="144" t="s">
        <v>299</v>
      </c>
      <c r="B44" s="144" t="s">
        <v>303</v>
      </c>
      <c r="C44" s="144" t="s">
        <v>300</v>
      </c>
      <c r="D44" s="144" t="s">
        <v>300</v>
      </c>
      <c r="G44">
        <v>6</v>
      </c>
      <c r="H44" s="144">
        <v>0</v>
      </c>
      <c r="I44" s="144">
        <f t="shared" si="20"/>
        <v>1</v>
      </c>
      <c r="J44" s="147">
        <f t="shared" si="21"/>
        <v>0</v>
      </c>
      <c r="L44" s="147">
        <f t="shared" si="22"/>
        <v>0</v>
      </c>
      <c r="O44" s="160">
        <f t="shared" si="23"/>
        <v>0</v>
      </c>
      <c r="P44" s="144">
        <f t="shared" si="24"/>
        <v>0</v>
      </c>
      <c r="Q44" s="144">
        <f t="shared" si="28"/>
        <v>6</v>
      </c>
      <c r="R44" s="144">
        <f t="shared" si="29"/>
        <v>6</v>
      </c>
      <c r="T44" s="183">
        <v>1</v>
      </c>
      <c r="U44" s="147">
        <f t="shared" si="7"/>
        <v>1</v>
      </c>
      <c r="V44" s="147">
        <f t="shared" si="8"/>
        <v>1</v>
      </c>
      <c r="W44" s="147"/>
      <c r="X44" s="166"/>
      <c r="Y44" s="100"/>
      <c r="Z44" s="167"/>
      <c r="AB44" s="166">
        <v>1</v>
      </c>
      <c r="AC44" s="167"/>
      <c r="AD44" s="180">
        <v>1</v>
      </c>
      <c r="AE44" s="178"/>
      <c r="AF44" s="178">
        <v>1</v>
      </c>
    </row>
    <row r="45" spans="1:33">
      <c r="A45" s="144" t="s">
        <v>301</v>
      </c>
      <c r="B45" s="144" t="s">
        <v>304</v>
      </c>
      <c r="C45" s="144" t="s">
        <v>302</v>
      </c>
      <c r="D45" s="144" t="s">
        <v>302</v>
      </c>
      <c r="G45">
        <f>R45</f>
        <v>2</v>
      </c>
      <c r="H45" s="144">
        <v>6</v>
      </c>
      <c r="I45" s="144">
        <f t="shared" si="20"/>
        <v>5</v>
      </c>
      <c r="J45" s="147">
        <f t="shared" si="21"/>
        <v>38</v>
      </c>
      <c r="L45" s="147">
        <f t="shared" si="22"/>
        <v>38</v>
      </c>
      <c r="M45">
        <v>150</v>
      </c>
      <c r="O45" s="160">
        <f>$T45-U45</f>
        <v>-0.30000000000000004</v>
      </c>
      <c r="P45" s="144">
        <f t="shared" ref="P45" si="31">$T45-V45</f>
        <v>0.8</v>
      </c>
      <c r="Q45" s="144">
        <f t="shared" ref="Q45" si="32">IF(O45&gt;0.8,1,IF(O45&gt;0.5,2,IF(O45&gt;0.3,3,IF(O45&gt;0.1,4,IF(O45&gt;0,5,6)))))</f>
        <v>6</v>
      </c>
      <c r="R45" s="144">
        <f t="shared" ref="R45" si="33">IF(P45&gt;0.8,1,IF(P45&gt;0.5,2,IF(P45&gt;0.3,3,IF(P45&gt;0.1,4,IF(P45&gt;0,5,6)))))</f>
        <v>2</v>
      </c>
      <c r="T45" s="185">
        <v>1</v>
      </c>
      <c r="U45" s="147">
        <f t="shared" si="7"/>
        <v>1.3</v>
      </c>
      <c r="V45" s="147">
        <f t="shared" si="8"/>
        <v>0.2</v>
      </c>
      <c r="W45" s="147"/>
      <c r="X45" s="166"/>
      <c r="Y45" s="100"/>
      <c r="Z45" s="167"/>
      <c r="AB45" s="166">
        <v>0.1</v>
      </c>
      <c r="AC45" s="167"/>
      <c r="AD45" s="180">
        <v>-0.18</v>
      </c>
      <c r="AE45" s="180"/>
      <c r="AF45" s="178">
        <v>0.2</v>
      </c>
      <c r="AG45" s="178">
        <v>1.3</v>
      </c>
    </row>
    <row r="46" spans="1:33">
      <c r="A46" s="144"/>
      <c r="B46" s="144"/>
      <c r="C46" s="144"/>
      <c r="D46" s="144"/>
      <c r="O46" s="144" t="s">
        <v>275</v>
      </c>
      <c r="P46" s="144"/>
      <c r="U46" s="147"/>
      <c r="V46" s="147"/>
      <c r="W46" s="147"/>
      <c r="X46" s="166"/>
      <c r="Y46" s="100"/>
      <c r="Z46" s="167"/>
      <c r="AB46" s="166"/>
      <c r="AC46" s="167"/>
    </row>
    <row r="47" spans="1:33">
      <c r="A47">
        <v>1</v>
      </c>
      <c r="B47" s="144" t="s">
        <v>210</v>
      </c>
      <c r="C47" s="144" t="s">
        <v>204</v>
      </c>
      <c r="D47" s="144" t="s">
        <v>205</v>
      </c>
      <c r="E47" s="144"/>
      <c r="F47" s="144"/>
      <c r="G47" s="144"/>
      <c r="O47" s="144" t="s">
        <v>276</v>
      </c>
      <c r="P47" s="144"/>
      <c r="X47" s="166"/>
      <c r="Y47" s="100"/>
      <c r="Z47" s="167"/>
      <c r="AB47" s="166"/>
      <c r="AC47" s="167"/>
    </row>
    <row r="48" spans="1:33">
      <c r="A48">
        <v>2</v>
      </c>
      <c r="B48" s="144" t="s">
        <v>352</v>
      </c>
      <c r="C48" s="144" t="s">
        <v>203</v>
      </c>
      <c r="D48" s="144" t="s">
        <v>206</v>
      </c>
      <c r="E48" s="144"/>
      <c r="F48" s="144"/>
      <c r="G48" s="144"/>
      <c r="I48" s="144"/>
      <c r="O48">
        <v>0.5</v>
      </c>
      <c r="X48" s="166"/>
      <c r="Y48" s="100"/>
      <c r="Z48" s="167"/>
      <c r="AB48" s="166"/>
      <c r="AC48" s="167"/>
    </row>
    <row r="49" spans="1:29">
      <c r="A49">
        <v>3</v>
      </c>
      <c r="B49" s="144" t="s">
        <v>209</v>
      </c>
      <c r="C49" s="144" t="s">
        <v>235</v>
      </c>
      <c r="D49" s="144" t="s">
        <v>207</v>
      </c>
      <c r="E49" s="144"/>
      <c r="F49" s="144"/>
      <c r="G49" s="144"/>
      <c r="O49">
        <v>0.3</v>
      </c>
      <c r="X49" s="166"/>
      <c r="Y49" s="100"/>
      <c r="Z49" s="167"/>
      <c r="AB49" s="166"/>
      <c r="AC49" s="167"/>
    </row>
    <row r="50" spans="1:29">
      <c r="A50">
        <v>4</v>
      </c>
      <c r="B50" s="144" t="s">
        <v>272</v>
      </c>
      <c r="C50" t="s">
        <v>349</v>
      </c>
      <c r="D50" s="144" t="s">
        <v>233</v>
      </c>
      <c r="E50" s="144"/>
      <c r="G50" s="144"/>
      <c r="O50">
        <v>0.1</v>
      </c>
      <c r="X50" s="166"/>
      <c r="Y50" s="100"/>
      <c r="Z50" s="167"/>
      <c r="AB50" s="166"/>
      <c r="AC50" s="167"/>
    </row>
    <row r="51" spans="1:29">
      <c r="A51">
        <v>5</v>
      </c>
      <c r="B51" s="144" t="s">
        <v>253</v>
      </c>
      <c r="C51" t="s">
        <v>254</v>
      </c>
      <c r="D51" s="149" t="s">
        <v>234</v>
      </c>
      <c r="E51" s="149"/>
      <c r="G51" s="144"/>
      <c r="O51">
        <v>0</v>
      </c>
      <c r="X51" s="166"/>
      <c r="Y51" s="100"/>
      <c r="Z51" s="167"/>
      <c r="AB51" s="166"/>
      <c r="AC51" s="167"/>
    </row>
    <row r="52" spans="1:29">
      <c r="A52">
        <v>6</v>
      </c>
      <c r="B52" s="144" t="s">
        <v>238</v>
      </c>
      <c r="C52" s="144" t="s">
        <v>202</v>
      </c>
      <c r="D52" s="144"/>
      <c r="E52" s="144"/>
      <c r="F52" s="144"/>
      <c r="X52" s="166"/>
      <c r="Y52" s="100"/>
      <c r="Z52" s="167"/>
      <c r="AB52" s="166"/>
      <c r="AC52" s="167"/>
    </row>
    <row r="53" spans="1:29">
      <c r="X53" s="166"/>
      <c r="Y53" s="100"/>
      <c r="Z53" s="167"/>
      <c r="AB53" s="166"/>
      <c r="AC53" s="167"/>
    </row>
    <row r="54" spans="1:29">
      <c r="X54" s="166"/>
      <c r="Y54" s="100"/>
      <c r="Z54" s="167"/>
      <c r="AB54" s="166"/>
      <c r="AC54" s="167"/>
    </row>
    <row r="55" spans="1:29">
      <c r="A55" s="144" t="s">
        <v>289</v>
      </c>
      <c r="C55" s="144" t="s">
        <v>290</v>
      </c>
      <c r="D55" s="144" t="s">
        <v>290</v>
      </c>
      <c r="T55">
        <v>1</v>
      </c>
      <c r="X55" s="166"/>
      <c r="Y55" s="100"/>
      <c r="Z55" s="167"/>
      <c r="AB55" s="166">
        <v>1.02</v>
      </c>
      <c r="AC55" s="167">
        <v>1.86</v>
      </c>
    </row>
    <row r="56" spans="1:29">
      <c r="X56" s="169"/>
      <c r="Y56" s="176"/>
      <c r="Z56" s="170"/>
      <c r="AB56" s="169"/>
      <c r="AC56" s="17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Administrator</cp:lastModifiedBy>
  <cp:lastPrinted>2009-10-30T08:16:09Z</cp:lastPrinted>
  <dcterms:created xsi:type="dcterms:W3CDTF">2004-01-08T07:18:09Z</dcterms:created>
  <dcterms:modified xsi:type="dcterms:W3CDTF">2011-11-06T12:17:07Z</dcterms:modified>
</cp:coreProperties>
</file>