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checkCompatibility="1"/>
  <bookViews>
    <workbookView xWindow="120" yWindow="45" windowWidth="15075" windowHeight="8610" firstSheet="9" activeTab="10"/>
  </bookViews>
  <sheets>
    <sheet name="SEAlevel" sheetId="3" r:id="rId1"/>
    <sheet name="Sheet1" sheetId="4" r:id="rId2"/>
    <sheet name="SeaLevel Chart1" sheetId="5" r:id="rId3"/>
    <sheet name="temp" sheetId="6" r:id="rId4"/>
    <sheet name="Crissis Table" sheetId="7" r:id="rId5"/>
    <sheet name="Crissis Table-short" sheetId="11" r:id="rId6"/>
    <sheet name="Crissis Table-short (2)" sheetId="12" r:id="rId7"/>
    <sheet name="StreamFlow" sheetId="8" r:id="rId8"/>
    <sheet name="StreamGauges Chart" sheetId="9" r:id="rId9"/>
    <sheet name="reserviors" sheetId="10" r:id="rId10"/>
    <sheet name="MainStation-OBS" sheetId="13" r:id="rId11"/>
    <sheet name="ShowFullOBS" sheetId="14" r:id="rId12"/>
    <sheet name="ShowShortOBS" sheetId="17" r:id="rId13"/>
    <sheet name="exportOBS" sheetId="15" r:id="rId14"/>
    <sheet name="oldExport3sep" sheetId="19" r:id="rId15"/>
  </sheets>
  <definedNames>
    <definedName name="_xlnm._FilterDatabase" localSheetId="3" hidden="1">temp!$A$1:$B$4</definedName>
  </definedNames>
  <calcPr calcId="124519"/>
</workbook>
</file>

<file path=xl/calcChain.xml><?xml version="1.0" encoding="utf-8"?>
<calcChain xmlns="http://schemas.openxmlformats.org/spreadsheetml/2006/main">
  <c r="I32" i="13"/>
  <c r="I33"/>
  <c r="I34"/>
  <c r="I35"/>
  <c r="I36"/>
  <c r="I37"/>
  <c r="I38"/>
  <c r="I39"/>
  <c r="I40"/>
  <c r="I41"/>
  <c r="I42"/>
  <c r="I43"/>
  <c r="I44"/>
  <c r="I45"/>
  <c r="I31"/>
  <c r="I23"/>
  <c r="I24"/>
  <c r="I25"/>
  <c r="I26"/>
  <c r="I27"/>
  <c r="I22"/>
  <c r="I21"/>
  <c r="I20"/>
  <c r="I19"/>
  <c r="I18"/>
  <c r="I17"/>
  <c r="I16"/>
  <c r="I15"/>
  <c r="I14"/>
  <c r="I4"/>
  <c r="I5"/>
  <c r="I6"/>
  <c r="I7"/>
  <c r="I8"/>
  <c r="I9"/>
  <c r="I10"/>
  <c r="I11"/>
  <c r="I3"/>
  <c r="L45"/>
  <c r="L44"/>
  <c r="L43"/>
  <c r="L42"/>
  <c r="L41"/>
  <c r="L40"/>
  <c r="L39"/>
  <c r="L38"/>
  <c r="L37"/>
  <c r="L36"/>
  <c r="L35"/>
  <c r="L34"/>
  <c r="L33"/>
  <c r="L32"/>
  <c r="L31"/>
  <c r="L23"/>
  <c r="L24"/>
  <c r="L25"/>
  <c r="L26"/>
  <c r="L27"/>
  <c r="L22"/>
  <c r="L21"/>
  <c r="L20"/>
  <c r="L19"/>
  <c r="L18"/>
  <c r="L17"/>
  <c r="L16"/>
  <c r="L15"/>
  <c r="L14"/>
  <c r="L4"/>
  <c r="L5"/>
  <c r="L6"/>
  <c r="L7"/>
  <c r="L8"/>
  <c r="L9"/>
  <c r="L10"/>
  <c r="L11"/>
  <c r="L3"/>
  <c r="J45"/>
  <c r="J44"/>
  <c r="J43"/>
  <c r="J42"/>
  <c r="J41"/>
  <c r="J40"/>
  <c r="J39"/>
  <c r="J38"/>
  <c r="J37"/>
  <c r="J36"/>
  <c r="J35"/>
  <c r="J34"/>
  <c r="J33"/>
  <c r="J32"/>
  <c r="J31"/>
  <c r="J23"/>
  <c r="J24"/>
  <c r="J25"/>
  <c r="J26"/>
  <c r="J27"/>
  <c r="J22"/>
  <c r="J21"/>
  <c r="J20"/>
  <c r="J19"/>
  <c r="J18"/>
  <c r="J17"/>
  <c r="J16"/>
  <c r="J15"/>
  <c r="J14"/>
  <c r="J4"/>
  <c r="J5"/>
  <c r="J6"/>
  <c r="J7"/>
  <c r="J8"/>
  <c r="J9"/>
  <c r="J10"/>
  <c r="J11"/>
  <c r="J3"/>
  <c r="U4"/>
  <c r="V4"/>
  <c r="U5"/>
  <c r="V5"/>
  <c r="U6"/>
  <c r="V6"/>
  <c r="U7"/>
  <c r="V7"/>
  <c r="U8"/>
  <c r="V8"/>
  <c r="U9"/>
  <c r="V9"/>
  <c r="U10"/>
  <c r="V10"/>
  <c r="U11"/>
  <c r="V11"/>
  <c r="U12"/>
  <c r="V12"/>
  <c r="U13"/>
  <c r="V13"/>
  <c r="U14"/>
  <c r="V14"/>
  <c r="U15"/>
  <c r="V15"/>
  <c r="U16"/>
  <c r="V16"/>
  <c r="U17"/>
  <c r="V17"/>
  <c r="U18"/>
  <c r="V18"/>
  <c r="U19"/>
  <c r="V19"/>
  <c r="U20"/>
  <c r="V20"/>
  <c r="U21"/>
  <c r="V21"/>
  <c r="U22"/>
  <c r="V22"/>
  <c r="U23"/>
  <c r="V23"/>
  <c r="U24"/>
  <c r="V24"/>
  <c r="U25"/>
  <c r="V25"/>
  <c r="U26"/>
  <c r="V26"/>
  <c r="U27"/>
  <c r="V27"/>
  <c r="U28"/>
  <c r="V28"/>
  <c r="U29"/>
  <c r="V29"/>
  <c r="U30"/>
  <c r="V30"/>
  <c r="U31"/>
  <c r="V31"/>
  <c r="U32"/>
  <c r="V32"/>
  <c r="U33"/>
  <c r="V33"/>
  <c r="U34"/>
  <c r="V34"/>
  <c r="U35"/>
  <c r="V35"/>
  <c r="U36"/>
  <c r="V36"/>
  <c r="U37"/>
  <c r="V37"/>
  <c r="U38"/>
  <c r="V38"/>
  <c r="U39"/>
  <c r="V39"/>
  <c r="U40"/>
  <c r="V40"/>
  <c r="U41"/>
  <c r="V41"/>
  <c r="U42"/>
  <c r="V42"/>
  <c r="U43"/>
  <c r="V43"/>
  <c r="U44"/>
  <c r="V44"/>
  <c r="U45"/>
  <c r="V45"/>
  <c r="V3"/>
  <c r="U3"/>
  <c r="E16" i="17"/>
  <c r="G3" i="19"/>
  <c r="G5"/>
  <c r="F4" i="13"/>
  <c r="O4"/>
  <c r="Q4" s="1"/>
  <c r="P4"/>
  <c r="B38" i="15"/>
  <c r="C38"/>
  <c r="D38"/>
  <c r="E38"/>
  <c r="F38"/>
  <c r="B39"/>
  <c r="C39"/>
  <c r="D39"/>
  <c r="F39"/>
  <c r="A39"/>
  <c r="A38"/>
  <c r="B37"/>
  <c r="C37"/>
  <c r="D37"/>
  <c r="F37"/>
  <c r="A37"/>
  <c r="F35"/>
  <c r="F36"/>
  <c r="B35"/>
  <c r="C35"/>
  <c r="D35"/>
  <c r="E35"/>
  <c r="B36"/>
  <c r="C36"/>
  <c r="D36"/>
  <c r="E36"/>
  <c r="A36"/>
  <c r="A35"/>
  <c r="A41" i="17"/>
  <c r="B41"/>
  <c r="C41"/>
  <c r="D41"/>
  <c r="A42"/>
  <c r="B42"/>
  <c r="D42"/>
  <c r="A26"/>
  <c r="B26"/>
  <c r="D26"/>
  <c r="A10"/>
  <c r="B10"/>
  <c r="C10"/>
  <c r="D10"/>
  <c r="G10"/>
  <c r="A11"/>
  <c r="B11"/>
  <c r="C11"/>
  <c r="D11"/>
  <c r="G11"/>
  <c r="P45" i="13"/>
  <c r="R45" s="1"/>
  <c r="G45" s="1"/>
  <c r="E39" i="15" s="1"/>
  <c r="O45" i="13"/>
  <c r="Q45" s="1"/>
  <c r="O8"/>
  <c r="Q8" s="1"/>
  <c r="O14"/>
  <c r="Q14" s="1"/>
  <c r="O20"/>
  <c r="Q20" s="1"/>
  <c r="O22"/>
  <c r="Q22" s="1"/>
  <c r="O11"/>
  <c r="O16"/>
  <c r="Q16" s="1"/>
  <c r="P3"/>
  <c r="R3" s="1"/>
  <c r="P10"/>
  <c r="P11"/>
  <c r="P44"/>
  <c r="R44" s="1"/>
  <c r="O44"/>
  <c r="Q44" s="1"/>
  <c r="O10"/>
  <c r="F34" i="19"/>
  <c r="D34"/>
  <c r="C34"/>
  <c r="B34"/>
  <c r="A34"/>
  <c r="F33"/>
  <c r="D33"/>
  <c r="C33"/>
  <c r="B33"/>
  <c r="A33"/>
  <c r="F32"/>
  <c r="D32"/>
  <c r="C32"/>
  <c r="B32"/>
  <c r="A32"/>
  <c r="F31"/>
  <c r="D31"/>
  <c r="C31"/>
  <c r="B31"/>
  <c r="A31"/>
  <c r="F30"/>
  <c r="D30"/>
  <c r="C30"/>
  <c r="B30"/>
  <c r="A30"/>
  <c r="F29"/>
  <c r="D29"/>
  <c r="C29"/>
  <c r="B29"/>
  <c r="A29"/>
  <c r="F28"/>
  <c r="D28"/>
  <c r="C28"/>
  <c r="B28"/>
  <c r="A28"/>
  <c r="F27"/>
  <c r="D27"/>
  <c r="C27"/>
  <c r="B27"/>
  <c r="A27"/>
  <c r="F26"/>
  <c r="D26"/>
  <c r="C26"/>
  <c r="B26"/>
  <c r="A26"/>
  <c r="F25"/>
  <c r="D25"/>
  <c r="C25"/>
  <c r="B25"/>
  <c r="A25"/>
  <c r="F24"/>
  <c r="C24"/>
  <c r="B24"/>
  <c r="A24"/>
  <c r="F23"/>
  <c r="C23"/>
  <c r="B23"/>
  <c r="A23"/>
  <c r="F22"/>
  <c r="C22"/>
  <c r="B22"/>
  <c r="A22"/>
  <c r="F21"/>
  <c r="C21"/>
  <c r="B21"/>
  <c r="A21"/>
  <c r="F20"/>
  <c r="C20"/>
  <c r="B20"/>
  <c r="A20"/>
  <c r="F19"/>
  <c r="C19"/>
  <c r="B19"/>
  <c r="A19"/>
  <c r="F18"/>
  <c r="C18"/>
  <c r="B18"/>
  <c r="A18"/>
  <c r="F17"/>
  <c r="C17"/>
  <c r="B17"/>
  <c r="A17"/>
  <c r="F16"/>
  <c r="D16"/>
  <c r="C16"/>
  <c r="B16"/>
  <c r="A16"/>
  <c r="F15"/>
  <c r="C15"/>
  <c r="B15"/>
  <c r="A15"/>
  <c r="F14"/>
  <c r="C14"/>
  <c r="B14"/>
  <c r="A14"/>
  <c r="F13"/>
  <c r="C13"/>
  <c r="B13"/>
  <c r="A13"/>
  <c r="F12"/>
  <c r="C12"/>
  <c r="B12"/>
  <c r="A12"/>
  <c r="F11"/>
  <c r="C11"/>
  <c r="B11"/>
  <c r="A11"/>
  <c r="F10"/>
  <c r="C10"/>
  <c r="B10"/>
  <c r="A10"/>
  <c r="F9"/>
  <c r="C9"/>
  <c r="B9"/>
  <c r="A9"/>
  <c r="F8"/>
  <c r="D8"/>
  <c r="C8"/>
  <c r="B8"/>
  <c r="A8"/>
  <c r="F7"/>
  <c r="C7"/>
  <c r="B7"/>
  <c r="A7"/>
  <c r="F6"/>
  <c r="C6"/>
  <c r="B6"/>
  <c r="A6"/>
  <c r="F5"/>
  <c r="C5"/>
  <c r="B5"/>
  <c r="A5"/>
  <c r="F4"/>
  <c r="C4"/>
  <c r="B4"/>
  <c r="A4"/>
  <c r="F3"/>
  <c r="C3"/>
  <c r="B3"/>
  <c r="A3"/>
  <c r="F2"/>
  <c r="D2"/>
  <c r="C2"/>
  <c r="B2"/>
  <c r="A2"/>
  <c r="D1"/>
  <c r="C1"/>
  <c r="B34" i="15"/>
  <c r="C34"/>
  <c r="D34"/>
  <c r="F34"/>
  <c r="A34"/>
  <c r="A25" i="17"/>
  <c r="B25"/>
  <c r="D25"/>
  <c r="G25"/>
  <c r="A23" i="14"/>
  <c r="B23"/>
  <c r="D23"/>
  <c r="P26" i="13"/>
  <c r="R26" s="1"/>
  <c r="A37" i="14"/>
  <c r="B37"/>
  <c r="D37"/>
  <c r="A40" i="17"/>
  <c r="B40"/>
  <c r="D40"/>
  <c r="B33" i="15"/>
  <c r="C33"/>
  <c r="D33"/>
  <c r="F33"/>
  <c r="A33"/>
  <c r="O43" i="13"/>
  <c r="P43"/>
  <c r="R43" s="1"/>
  <c r="G4" i="17"/>
  <c r="G5"/>
  <c r="G6"/>
  <c r="G7"/>
  <c r="G8"/>
  <c r="G9"/>
  <c r="G12"/>
  <c r="G13"/>
  <c r="G14"/>
  <c r="G15"/>
  <c r="G16"/>
  <c r="G17"/>
  <c r="G18"/>
  <c r="G19"/>
  <c r="G20"/>
  <c r="G21"/>
  <c r="G22"/>
  <c r="G23"/>
  <c r="G24"/>
  <c r="G27"/>
  <c r="G28"/>
  <c r="G29"/>
  <c r="G30"/>
  <c r="G31"/>
  <c r="G32"/>
  <c r="G33"/>
  <c r="G34"/>
  <c r="G35"/>
  <c r="G36"/>
  <c r="G37"/>
  <c r="G38"/>
  <c r="G39"/>
  <c r="G3"/>
  <c r="F27"/>
  <c r="F12"/>
  <c r="G10" i="14"/>
  <c r="P5" i="13"/>
  <c r="R5" s="1"/>
  <c r="P6"/>
  <c r="R6" s="1"/>
  <c r="P7"/>
  <c r="R7" s="1"/>
  <c r="P8"/>
  <c r="R8" s="1"/>
  <c r="P9"/>
  <c r="R9" s="1"/>
  <c r="P14"/>
  <c r="R14" s="1"/>
  <c r="P15"/>
  <c r="R15" s="1"/>
  <c r="P16"/>
  <c r="R16" s="1"/>
  <c r="P17"/>
  <c r="R17" s="1"/>
  <c r="P18"/>
  <c r="R18" s="1"/>
  <c r="P19"/>
  <c r="R19" s="1"/>
  <c r="P20"/>
  <c r="R20" s="1"/>
  <c r="P21"/>
  <c r="R21" s="1"/>
  <c r="P22"/>
  <c r="R22" s="1"/>
  <c r="P23"/>
  <c r="R23" s="1"/>
  <c r="P24"/>
  <c r="R24" s="1"/>
  <c r="P25"/>
  <c r="R25" s="1"/>
  <c r="P31"/>
  <c r="R31" s="1"/>
  <c r="P32"/>
  <c r="R32" s="1"/>
  <c r="P33"/>
  <c r="R33" s="1"/>
  <c r="P34"/>
  <c r="R34" s="1"/>
  <c r="P35"/>
  <c r="R35" s="1"/>
  <c r="P36"/>
  <c r="R36" s="1"/>
  <c r="P37"/>
  <c r="R37" s="1"/>
  <c r="P38"/>
  <c r="R38" s="1"/>
  <c r="P39"/>
  <c r="R39" s="1"/>
  <c r="P40"/>
  <c r="R40" s="1"/>
  <c r="P41"/>
  <c r="R41" s="1"/>
  <c r="P42"/>
  <c r="R42" s="1"/>
  <c r="O6"/>
  <c r="Q6" s="1"/>
  <c r="O18"/>
  <c r="Q18" s="1"/>
  <c r="O24"/>
  <c r="Q24" s="1"/>
  <c r="O33"/>
  <c r="Q33" s="1"/>
  <c r="O35"/>
  <c r="Q35" s="1"/>
  <c r="O37"/>
  <c r="Q37" s="1"/>
  <c r="O39"/>
  <c r="Q39" s="1"/>
  <c r="O41"/>
  <c r="Q41" s="1"/>
  <c r="E10" i="14"/>
  <c r="A29" i="15"/>
  <c r="B29"/>
  <c r="C29"/>
  <c r="D29"/>
  <c r="F29"/>
  <c r="B28"/>
  <c r="C28"/>
  <c r="D28"/>
  <c r="F28"/>
  <c r="A28"/>
  <c r="A31"/>
  <c r="B31"/>
  <c r="C31"/>
  <c r="D31"/>
  <c r="F31"/>
  <c r="A30"/>
  <c r="B30"/>
  <c r="C30"/>
  <c r="D30"/>
  <c r="F30"/>
  <c r="A38" i="17"/>
  <c r="B38"/>
  <c r="D38"/>
  <c r="A39"/>
  <c r="B39"/>
  <c r="D39"/>
  <c r="A23"/>
  <c r="B23"/>
  <c r="D23"/>
  <c r="A24"/>
  <c r="B24"/>
  <c r="D24"/>
  <c r="A21"/>
  <c r="B21"/>
  <c r="D21"/>
  <c r="A22"/>
  <c r="B22"/>
  <c r="D22"/>
  <c r="A22" i="14"/>
  <c r="A35"/>
  <c r="B35"/>
  <c r="D35"/>
  <c r="A36"/>
  <c r="B36"/>
  <c r="D36"/>
  <c r="B27" i="15"/>
  <c r="C27"/>
  <c r="D27"/>
  <c r="F27"/>
  <c r="A27"/>
  <c r="A37" i="17"/>
  <c r="B37"/>
  <c r="D37"/>
  <c r="A34" i="14"/>
  <c r="B34"/>
  <c r="D34"/>
  <c r="F34"/>
  <c r="A9"/>
  <c r="B9"/>
  <c r="D9"/>
  <c r="G9"/>
  <c r="A10"/>
  <c r="B10"/>
  <c r="C10"/>
  <c r="D10"/>
  <c r="F10"/>
  <c r="A9" i="17"/>
  <c r="B9"/>
  <c r="D9"/>
  <c r="B26" i="15"/>
  <c r="C26"/>
  <c r="D26"/>
  <c r="F26"/>
  <c r="A26"/>
  <c r="A25"/>
  <c r="B25"/>
  <c r="C25"/>
  <c r="D25"/>
  <c r="F25"/>
  <c r="B32"/>
  <c r="C32"/>
  <c r="D32"/>
  <c r="F32"/>
  <c r="A32"/>
  <c r="A20" i="14"/>
  <c r="B20"/>
  <c r="D20"/>
  <c r="A21"/>
  <c r="B21"/>
  <c r="D21"/>
  <c r="D36" i="17"/>
  <c r="B36"/>
  <c r="A36"/>
  <c r="D35"/>
  <c r="B35"/>
  <c r="A35"/>
  <c r="D34"/>
  <c r="B34"/>
  <c r="A34"/>
  <c r="D33"/>
  <c r="B33"/>
  <c r="A33"/>
  <c r="D32"/>
  <c r="B32"/>
  <c r="A32"/>
  <c r="D31"/>
  <c r="B31"/>
  <c r="A31"/>
  <c r="D30"/>
  <c r="B30"/>
  <c r="A30"/>
  <c r="D29"/>
  <c r="B29"/>
  <c r="A29"/>
  <c r="D28"/>
  <c r="B28"/>
  <c r="A28"/>
  <c r="A27"/>
  <c r="D20"/>
  <c r="B20"/>
  <c r="A20"/>
  <c r="D19"/>
  <c r="B19"/>
  <c r="A19"/>
  <c r="D18"/>
  <c r="B18"/>
  <c r="A18"/>
  <c r="D17"/>
  <c r="B17"/>
  <c r="A17"/>
  <c r="D16"/>
  <c r="B16"/>
  <c r="A16"/>
  <c r="D15"/>
  <c r="B15"/>
  <c r="A15"/>
  <c r="D14"/>
  <c r="B14"/>
  <c r="A14"/>
  <c r="D13"/>
  <c r="B13"/>
  <c r="A13"/>
  <c r="A12"/>
  <c r="D8"/>
  <c r="B8"/>
  <c r="A8"/>
  <c r="D7"/>
  <c r="B7"/>
  <c r="A7"/>
  <c r="D6"/>
  <c r="B6"/>
  <c r="A6"/>
  <c r="D5"/>
  <c r="B5"/>
  <c r="A5"/>
  <c r="D4"/>
  <c r="B4"/>
  <c r="A4"/>
  <c r="D3"/>
  <c r="B3"/>
  <c r="A3"/>
  <c r="A2"/>
  <c r="B3" i="14"/>
  <c r="A24" i="15"/>
  <c r="B24"/>
  <c r="C24"/>
  <c r="F24"/>
  <c r="A20"/>
  <c r="B20"/>
  <c r="C20"/>
  <c r="F20"/>
  <c r="A21"/>
  <c r="B21"/>
  <c r="C21"/>
  <c r="F21"/>
  <c r="A22"/>
  <c r="B22"/>
  <c r="C22"/>
  <c r="F22"/>
  <c r="A23"/>
  <c r="B23"/>
  <c r="C23"/>
  <c r="F23"/>
  <c r="A3"/>
  <c r="B3"/>
  <c r="C3"/>
  <c r="F3"/>
  <c r="A4"/>
  <c r="B4"/>
  <c r="C4"/>
  <c r="F4"/>
  <c r="A5"/>
  <c r="B5"/>
  <c r="C5"/>
  <c r="F5"/>
  <c r="A6"/>
  <c r="B6"/>
  <c r="C6"/>
  <c r="F6"/>
  <c r="A7"/>
  <c r="B7"/>
  <c r="C7"/>
  <c r="F7"/>
  <c r="A8"/>
  <c r="B8"/>
  <c r="C8"/>
  <c r="D8"/>
  <c r="F8"/>
  <c r="A9"/>
  <c r="B9"/>
  <c r="C9"/>
  <c r="F9"/>
  <c r="A10"/>
  <c r="B10"/>
  <c r="C10"/>
  <c r="F10"/>
  <c r="A11"/>
  <c r="B11"/>
  <c r="C11"/>
  <c r="F11"/>
  <c r="A12"/>
  <c r="B12"/>
  <c r="C12"/>
  <c r="F12"/>
  <c r="A13"/>
  <c r="B13"/>
  <c r="C13"/>
  <c r="F13"/>
  <c r="A14"/>
  <c r="B14"/>
  <c r="C14"/>
  <c r="F14"/>
  <c r="A15"/>
  <c r="B15"/>
  <c r="C15"/>
  <c r="F15"/>
  <c r="A16"/>
  <c r="B16"/>
  <c r="C16"/>
  <c r="D16"/>
  <c r="F16"/>
  <c r="A17"/>
  <c r="B17"/>
  <c r="C17"/>
  <c r="F17"/>
  <c r="A18"/>
  <c r="B18"/>
  <c r="C18"/>
  <c r="F18"/>
  <c r="A19"/>
  <c r="B19"/>
  <c r="C19"/>
  <c r="F19"/>
  <c r="A33" i="14"/>
  <c r="B33"/>
  <c r="D33"/>
  <c r="F2" i="15"/>
  <c r="C1"/>
  <c r="D1"/>
  <c r="A2"/>
  <c r="B2"/>
  <c r="C2"/>
  <c r="D2"/>
  <c r="F32" i="13"/>
  <c r="D17" i="15" s="1"/>
  <c r="F15" i="13"/>
  <c r="D9" i="15" s="1"/>
  <c r="D3"/>
  <c r="D4" i="14"/>
  <c r="D5"/>
  <c r="D6"/>
  <c r="D7"/>
  <c r="D8"/>
  <c r="D12"/>
  <c r="D13"/>
  <c r="D14"/>
  <c r="D15"/>
  <c r="D16"/>
  <c r="D17"/>
  <c r="D18"/>
  <c r="D19"/>
  <c r="D22"/>
  <c r="D25"/>
  <c r="D26"/>
  <c r="D27"/>
  <c r="D28"/>
  <c r="D29"/>
  <c r="D30"/>
  <c r="D31"/>
  <c r="D32"/>
  <c r="D3"/>
  <c r="A32"/>
  <c r="B32"/>
  <c r="A16"/>
  <c r="B16"/>
  <c r="A17"/>
  <c r="B17"/>
  <c r="A18"/>
  <c r="B18"/>
  <c r="A19"/>
  <c r="B19"/>
  <c r="B22"/>
  <c r="A24"/>
  <c r="A25"/>
  <c r="B25"/>
  <c r="A26"/>
  <c r="B26"/>
  <c r="A27"/>
  <c r="B27"/>
  <c r="A28"/>
  <c r="B28"/>
  <c r="A29"/>
  <c r="B29"/>
  <c r="A30"/>
  <c r="B30"/>
  <c r="A31"/>
  <c r="B31"/>
  <c r="A13"/>
  <c r="B13"/>
  <c r="A14"/>
  <c r="B14"/>
  <c r="A15"/>
  <c r="B15"/>
  <c r="A11"/>
  <c r="A12"/>
  <c r="B12"/>
  <c r="A3"/>
  <c r="A4"/>
  <c r="B4"/>
  <c r="A5"/>
  <c r="B5"/>
  <c r="A6"/>
  <c r="B6"/>
  <c r="A7"/>
  <c r="B7"/>
  <c r="A8"/>
  <c r="B8"/>
  <c r="A2"/>
  <c r="G41" i="7"/>
  <c r="H41"/>
  <c r="I41"/>
  <c r="J41"/>
  <c r="K41"/>
  <c r="L41"/>
  <c r="G42"/>
  <c r="H42"/>
  <c r="I42"/>
  <c r="J42"/>
  <c r="K42"/>
  <c r="L42"/>
  <c r="G43"/>
  <c r="H43"/>
  <c r="I43"/>
  <c r="J43"/>
  <c r="K43"/>
  <c r="L43"/>
  <c r="G44"/>
  <c r="H44"/>
  <c r="I44"/>
  <c r="J44"/>
  <c r="K44"/>
  <c r="L44"/>
  <c r="G45"/>
  <c r="H45"/>
  <c r="I45"/>
  <c r="J45"/>
  <c r="K45"/>
  <c r="L45"/>
  <c r="L16"/>
  <c r="L17"/>
  <c r="L18"/>
  <c r="L19"/>
  <c r="L20"/>
  <c r="L21"/>
  <c r="L22"/>
  <c r="L23"/>
  <c r="L24"/>
  <c r="L25"/>
  <c r="L26"/>
  <c r="L27"/>
  <c r="L28"/>
  <c r="L29"/>
  <c r="B9" i="11"/>
  <c r="L30" i="7"/>
  <c r="C9" i="11"/>
  <c r="L31" i="7"/>
  <c r="D9" i="11"/>
  <c r="L32" i="7"/>
  <c r="E9" i="11"/>
  <c r="L33" i="7"/>
  <c r="F9" i="11"/>
  <c r="L34" i="7"/>
  <c r="G9" i="11"/>
  <c r="L35" i="7"/>
  <c r="H9" i="11"/>
  <c r="L36" i="7"/>
  <c r="I9" i="11"/>
  <c r="L37" i="7"/>
  <c r="J9" i="11"/>
  <c r="L38" i="7"/>
  <c r="L39"/>
  <c r="L40"/>
  <c r="L15"/>
  <c r="F8" i="12"/>
  <c r="K21" i="7"/>
  <c r="K22"/>
  <c r="K23"/>
  <c r="F7" i="12"/>
  <c r="K24" i="7"/>
  <c r="K25"/>
  <c r="K26"/>
  <c r="K27"/>
  <c r="K28"/>
  <c r="K29"/>
  <c r="B8" i="11"/>
  <c r="K30" i="7"/>
  <c r="C8" i="11"/>
  <c r="K31" i="7"/>
  <c r="D8" i="11"/>
  <c r="K32" i="7"/>
  <c r="E8" i="11"/>
  <c r="K33" i="7"/>
  <c r="F8" i="11"/>
  <c r="K34" i="7"/>
  <c r="G8" i="11"/>
  <c r="K35" i="7"/>
  <c r="H8" i="11"/>
  <c r="K36" i="7"/>
  <c r="I8" i="11"/>
  <c r="K37" i="7"/>
  <c r="J8" i="11"/>
  <c r="K38" i="7"/>
  <c r="K39"/>
  <c r="K40"/>
  <c r="K15"/>
  <c r="K16"/>
  <c r="K17"/>
  <c r="K18"/>
  <c r="K19"/>
  <c r="B7" i="12"/>
  <c r="K20" i="7"/>
  <c r="C7" i="12"/>
  <c r="D7"/>
  <c r="E7"/>
  <c r="B8"/>
  <c r="C8"/>
  <c r="D8"/>
  <c r="E8"/>
  <c r="L14" i="7"/>
  <c r="K14"/>
  <c r="K12"/>
  <c r="K13"/>
  <c r="I13"/>
  <c r="I14"/>
  <c r="I15"/>
  <c r="I16"/>
  <c r="I17"/>
  <c r="I18"/>
  <c r="I19"/>
  <c r="I20"/>
  <c r="C5" i="12"/>
  <c r="I21" i="7"/>
  <c r="D5" i="12"/>
  <c r="I22" i="7"/>
  <c r="I23"/>
  <c r="F5" i="12"/>
  <c r="I24" i="7"/>
  <c r="I25"/>
  <c r="I26"/>
  <c r="I27"/>
  <c r="I28"/>
  <c r="I29"/>
  <c r="B6" i="11"/>
  <c r="I30" i="7"/>
  <c r="C6" i="11"/>
  <c r="I31" i="7"/>
  <c r="D6" i="11"/>
  <c r="I32" i="7"/>
  <c r="E6" i="11"/>
  <c r="I33" i="7"/>
  <c r="F6" i="11"/>
  <c r="I34" i="7"/>
  <c r="G6" i="11"/>
  <c r="I35" i="7"/>
  <c r="H6" i="11"/>
  <c r="I36" i="7"/>
  <c r="I6" i="11"/>
  <c r="I37" i="7"/>
  <c r="J6" i="11"/>
  <c r="I38" i="7"/>
  <c r="I39"/>
  <c r="I40"/>
  <c r="I12"/>
  <c r="J39"/>
  <c r="J40"/>
  <c r="J13"/>
  <c r="J14"/>
  <c r="J15"/>
  <c r="J16"/>
  <c r="J17"/>
  <c r="J18"/>
  <c r="J19"/>
  <c r="B6" i="12"/>
  <c r="J20" i="7"/>
  <c r="J21"/>
  <c r="J22"/>
  <c r="J23"/>
  <c r="F6" i="12"/>
  <c r="J24" i="7"/>
  <c r="J25"/>
  <c r="J26"/>
  <c r="J27"/>
  <c r="J28"/>
  <c r="J29"/>
  <c r="B7" i="11"/>
  <c r="J30" i="7"/>
  <c r="C7" i="11"/>
  <c r="J31" i="7"/>
  <c r="D7" i="11"/>
  <c r="J32" i="7"/>
  <c r="E7" i="11"/>
  <c r="J33" i="7"/>
  <c r="F7" i="11"/>
  <c r="J34" i="7"/>
  <c r="G7" i="11"/>
  <c r="J35" i="7"/>
  <c r="H7" i="11"/>
  <c r="J36" i="7"/>
  <c r="I7" i="11"/>
  <c r="J37" i="7"/>
  <c r="J7" i="11"/>
  <c r="J38" i="7"/>
  <c r="J12"/>
  <c r="E51"/>
  <c r="F51"/>
  <c r="E52"/>
  <c r="F52"/>
  <c r="E53"/>
  <c r="F53"/>
  <c r="E54"/>
  <c r="F54"/>
  <c r="I11"/>
  <c r="H10"/>
  <c r="G9"/>
  <c r="G10"/>
  <c r="G11"/>
  <c r="H11"/>
  <c r="G13"/>
  <c r="H13"/>
  <c r="G14"/>
  <c r="H14"/>
  <c r="G15"/>
  <c r="H15"/>
  <c r="G16"/>
  <c r="H16"/>
  <c r="G17"/>
  <c r="H17"/>
  <c r="G18"/>
  <c r="H18"/>
  <c r="G19"/>
  <c r="B3" i="12"/>
  <c r="H19" i="7"/>
  <c r="G20"/>
  <c r="C3" i="12"/>
  <c r="H20" i="7"/>
  <c r="G21"/>
  <c r="H21"/>
  <c r="G22"/>
  <c r="E3" i="12"/>
  <c r="H22" i="7"/>
  <c r="E4" i="12"/>
  <c r="G23" i="7"/>
  <c r="F3" i="12"/>
  <c r="H23" i="7"/>
  <c r="F4" i="12"/>
  <c r="G24" i="7"/>
  <c r="H24"/>
  <c r="G25"/>
  <c r="H25"/>
  <c r="G26"/>
  <c r="H26"/>
  <c r="G27"/>
  <c r="H27"/>
  <c r="G28"/>
  <c r="H28"/>
  <c r="G29"/>
  <c r="B4" i="11"/>
  <c r="H29" i="7"/>
  <c r="B5" i="11"/>
  <c r="G30" i="7"/>
  <c r="C4" i="11"/>
  <c r="H30" i="7"/>
  <c r="C5" i="11"/>
  <c r="G31" i="7"/>
  <c r="D4" i="11"/>
  <c r="H31" i="7"/>
  <c r="D5" i="11"/>
  <c r="G32" i="7"/>
  <c r="E4" i="11"/>
  <c r="H32" i="7"/>
  <c r="E5" i="11"/>
  <c r="G33" i="7"/>
  <c r="F4" i="11"/>
  <c r="H33" i="7"/>
  <c r="F5" i="11"/>
  <c r="G34" i="7"/>
  <c r="G4" i="11"/>
  <c r="H34" i="7"/>
  <c r="G5" i="11"/>
  <c r="G35" i="7"/>
  <c r="H4" i="11"/>
  <c r="H35" i="7"/>
  <c r="H5" i="11"/>
  <c r="G36" i="7"/>
  <c r="I4" i="11"/>
  <c r="H36" i="7"/>
  <c r="I5" i="11"/>
  <c r="G37" i="7"/>
  <c r="J4" i="11"/>
  <c r="H37" i="7"/>
  <c r="J5" i="11"/>
  <c r="G38" i="7"/>
  <c r="H38"/>
  <c r="G39"/>
  <c r="H39"/>
  <c r="G40"/>
  <c r="H40"/>
  <c r="H12"/>
  <c r="G12"/>
  <c r="F4" i="10"/>
  <c r="F3"/>
  <c r="E4"/>
  <c r="E3"/>
  <c r="C4"/>
  <c r="C3"/>
  <c r="D4"/>
  <c r="D3"/>
  <c r="D9"/>
  <c r="D8"/>
  <c r="C74" i="4"/>
  <c r="D74"/>
  <c r="E74"/>
  <c r="C75"/>
  <c r="D75"/>
  <c r="E75"/>
  <c r="C76"/>
  <c r="D76"/>
  <c r="E76"/>
  <c r="C77"/>
  <c r="D77"/>
  <c r="E77"/>
  <c r="C78"/>
  <c r="D78"/>
  <c r="E78"/>
  <c r="C79"/>
  <c r="D79"/>
  <c r="E79"/>
  <c r="C80"/>
  <c r="D80"/>
  <c r="E80"/>
  <c r="C81"/>
  <c r="D81"/>
  <c r="E81"/>
  <c r="C82"/>
  <c r="D82"/>
  <c r="E82"/>
  <c r="C83"/>
  <c r="D83"/>
  <c r="E83"/>
  <c r="C84"/>
  <c r="D84"/>
  <c r="E84"/>
  <c r="C85"/>
  <c r="D85"/>
  <c r="E85"/>
  <c r="C86"/>
  <c r="D86"/>
  <c r="E86"/>
  <c r="C87"/>
  <c r="D87"/>
  <c r="E87"/>
  <c r="C88"/>
  <c r="D88"/>
  <c r="E88"/>
  <c r="C89"/>
  <c r="D89"/>
  <c r="E89"/>
  <c r="C90"/>
  <c r="D90"/>
  <c r="E90"/>
  <c r="C91"/>
  <c r="D91"/>
  <c r="E91"/>
  <c r="C92"/>
  <c r="D92"/>
  <c r="E92"/>
  <c r="C93"/>
  <c r="D93"/>
  <c r="E93"/>
  <c r="C94"/>
  <c r="D94"/>
  <c r="E94"/>
  <c r="C95"/>
  <c r="D95"/>
  <c r="E95"/>
  <c r="C96"/>
  <c r="D96"/>
  <c r="E96"/>
  <c r="C97"/>
  <c r="D97"/>
  <c r="E97"/>
  <c r="C98"/>
  <c r="D98"/>
  <c r="E98"/>
  <c r="C99"/>
  <c r="D99"/>
  <c r="E99"/>
  <c r="C100"/>
  <c r="D100"/>
  <c r="E100"/>
  <c r="C101"/>
  <c r="D101"/>
  <c r="E101"/>
  <c r="C102"/>
  <c r="D102"/>
  <c r="E102"/>
  <c r="C103"/>
  <c r="D103"/>
  <c r="E103"/>
  <c r="C104"/>
  <c r="D104"/>
  <c r="E104"/>
  <c r="C105"/>
  <c r="D105"/>
  <c r="E105"/>
  <c r="C106"/>
  <c r="D106"/>
  <c r="E106"/>
  <c r="C107"/>
  <c r="D107"/>
  <c r="E107"/>
  <c r="C108"/>
  <c r="D108"/>
  <c r="E108"/>
  <c r="C109"/>
  <c r="D109"/>
  <c r="E109"/>
  <c r="C110"/>
  <c r="D110"/>
  <c r="E110"/>
  <c r="C111"/>
  <c r="D111"/>
  <c r="E111"/>
  <c r="C112"/>
  <c r="D112"/>
  <c r="E112"/>
  <c r="C113"/>
  <c r="D113"/>
  <c r="E113"/>
  <c r="C114"/>
  <c r="D114"/>
  <c r="E114"/>
  <c r="C115"/>
  <c r="E115"/>
  <c r="D115"/>
  <c r="C116"/>
  <c r="D116"/>
  <c r="E116"/>
  <c r="C117"/>
  <c r="D117"/>
  <c r="E117"/>
  <c r="C118"/>
  <c r="D118"/>
  <c r="E118"/>
  <c r="C119"/>
  <c r="D119"/>
  <c r="E119"/>
  <c r="C120"/>
  <c r="D120"/>
  <c r="E120"/>
  <c r="C121"/>
  <c r="D121"/>
  <c r="E121"/>
  <c r="C122"/>
  <c r="D122"/>
  <c r="E122"/>
  <c r="C123"/>
  <c r="D123"/>
  <c r="E123"/>
  <c r="C124"/>
  <c r="D124"/>
  <c r="E124"/>
  <c r="C73"/>
  <c r="D73"/>
  <c r="E73"/>
  <c r="C2"/>
  <c r="D2"/>
  <c r="E2"/>
  <c r="C3"/>
  <c r="D3"/>
  <c r="E3"/>
  <c r="C4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D18"/>
  <c r="C17"/>
  <c r="E17"/>
  <c r="D17"/>
  <c r="D19"/>
  <c r="D20"/>
  <c r="D21"/>
  <c r="E21"/>
  <c r="D22"/>
  <c r="D23"/>
  <c r="D24"/>
  <c r="D25"/>
  <c r="D26"/>
  <c r="D27"/>
  <c r="D28"/>
  <c r="D29"/>
  <c r="E29"/>
  <c r="D30"/>
  <c r="D31"/>
  <c r="D32"/>
  <c r="D33"/>
  <c r="D34"/>
  <c r="D35"/>
  <c r="D36"/>
  <c r="D37"/>
  <c r="E37"/>
  <c r="D38"/>
  <c r="D39"/>
  <c r="D40"/>
  <c r="D41"/>
  <c r="D42"/>
  <c r="D43"/>
  <c r="D44"/>
  <c r="D45"/>
  <c r="E45"/>
  <c r="D46"/>
  <c r="D47"/>
  <c r="D48"/>
  <c r="D49"/>
  <c r="D50"/>
  <c r="D51"/>
  <c r="D52"/>
  <c r="D53"/>
  <c r="E53"/>
  <c r="D54"/>
  <c r="D55"/>
  <c r="D56"/>
  <c r="D57"/>
  <c r="D58"/>
  <c r="D59"/>
  <c r="D60"/>
  <c r="D61"/>
  <c r="E61"/>
  <c r="D62"/>
  <c r="D63"/>
  <c r="D64"/>
  <c r="D65"/>
  <c r="D66"/>
  <c r="D67"/>
  <c r="D68"/>
  <c r="D69"/>
  <c r="D70"/>
  <c r="D71"/>
  <c r="D72"/>
  <c r="C18"/>
  <c r="C19"/>
  <c r="E19"/>
  <c r="C20"/>
  <c r="E20"/>
  <c r="C21"/>
  <c r="C22"/>
  <c r="E22"/>
  <c r="C23"/>
  <c r="E23"/>
  <c r="C24"/>
  <c r="E24"/>
  <c r="C25"/>
  <c r="C26"/>
  <c r="C27"/>
  <c r="E27"/>
  <c r="C28"/>
  <c r="E28"/>
  <c r="C29"/>
  <c r="C30"/>
  <c r="E30"/>
  <c r="C31"/>
  <c r="E31"/>
  <c r="C32"/>
  <c r="E32"/>
  <c r="C33"/>
  <c r="C34"/>
  <c r="C35"/>
  <c r="E35"/>
  <c r="C36"/>
  <c r="E36"/>
  <c r="C37"/>
  <c r="C38"/>
  <c r="E38"/>
  <c r="C39"/>
  <c r="E39"/>
  <c r="C40"/>
  <c r="E40"/>
  <c r="C41"/>
  <c r="C42"/>
  <c r="C43"/>
  <c r="E43"/>
  <c r="C44"/>
  <c r="E44"/>
  <c r="C45"/>
  <c r="C46"/>
  <c r="E46"/>
  <c r="C47"/>
  <c r="E47"/>
  <c r="C48"/>
  <c r="E48"/>
  <c r="C49"/>
  <c r="C50"/>
  <c r="C51"/>
  <c r="E51"/>
  <c r="C52"/>
  <c r="E52"/>
  <c r="C53"/>
  <c r="C54"/>
  <c r="E54"/>
  <c r="C55"/>
  <c r="E55"/>
  <c r="C56"/>
  <c r="E56"/>
  <c r="C57"/>
  <c r="C58"/>
  <c r="C59"/>
  <c r="E59"/>
  <c r="C60"/>
  <c r="E60"/>
  <c r="C61"/>
  <c r="C62"/>
  <c r="E62"/>
  <c r="C63"/>
  <c r="E63"/>
  <c r="C64"/>
  <c r="E64"/>
  <c r="C65"/>
  <c r="C66"/>
  <c r="C67"/>
  <c r="E67"/>
  <c r="C68"/>
  <c r="E68"/>
  <c r="C69"/>
  <c r="E69"/>
  <c r="C70"/>
  <c r="C71"/>
  <c r="E71"/>
  <c r="C72"/>
  <c r="E72"/>
  <c r="E65"/>
  <c r="E57"/>
  <c r="E49"/>
  <c r="E41"/>
  <c r="E33"/>
  <c r="E25"/>
  <c r="E18"/>
  <c r="E70"/>
  <c r="E66"/>
  <c r="E58"/>
  <c r="E50"/>
  <c r="E42"/>
  <c r="E34"/>
  <c r="E26"/>
  <c r="B4" i="12"/>
  <c r="D3"/>
  <c r="D6"/>
  <c r="E6"/>
  <c r="C6"/>
  <c r="B5"/>
  <c r="D4"/>
  <c r="C4"/>
  <c r="E5"/>
  <c r="F5" i="13"/>
  <c r="D4" i="15" s="1"/>
  <c r="E11" i="17" l="1"/>
  <c r="F11"/>
  <c r="E10"/>
  <c r="F10"/>
  <c r="F9"/>
  <c r="F8" i="14"/>
  <c r="F7" i="17"/>
  <c r="F5"/>
  <c r="G8" i="15"/>
  <c r="F12" i="14"/>
  <c r="F19" i="17"/>
  <c r="F19" i="14"/>
  <c r="F20"/>
  <c r="E26" i="17"/>
  <c r="F26"/>
  <c r="F23"/>
  <c r="E28"/>
  <c r="F25" i="14"/>
  <c r="E41" i="17"/>
  <c r="F41"/>
  <c r="F36" i="14"/>
  <c r="F33"/>
  <c r="E34" i="17"/>
  <c r="F31" i="14"/>
  <c r="E32" i="17"/>
  <c r="F29" i="14"/>
  <c r="F27"/>
  <c r="F26"/>
  <c r="R4" i="13"/>
  <c r="G4" s="1"/>
  <c r="Q43"/>
  <c r="G43" s="1"/>
  <c r="E42" i="17"/>
  <c r="F42"/>
  <c r="E30"/>
  <c r="E27" i="14"/>
  <c r="E15" i="17"/>
  <c r="E14" i="14"/>
  <c r="E35" i="17"/>
  <c r="G21" i="19"/>
  <c r="G17"/>
  <c r="E5" i="14"/>
  <c r="C42" i="17"/>
  <c r="G36" i="15"/>
  <c r="G35"/>
  <c r="E37" i="14"/>
  <c r="E19" i="17"/>
  <c r="G12" i="15"/>
  <c r="G7" i="19"/>
  <c r="G37" i="15"/>
  <c r="G39"/>
  <c r="G38"/>
  <c r="F15" i="14"/>
  <c r="G13" i="19"/>
  <c r="F33" i="13"/>
  <c r="F22" i="14"/>
  <c r="F17"/>
  <c r="F13"/>
  <c r="F5"/>
  <c r="F21"/>
  <c r="F9"/>
  <c r="G26" i="19"/>
  <c r="G15"/>
  <c r="G29"/>
  <c r="O32" i="13"/>
  <c r="Q32" s="1"/>
  <c r="O26"/>
  <c r="Q26" s="1"/>
  <c r="G41"/>
  <c r="E30" i="19" s="1"/>
  <c r="G33" i="14"/>
  <c r="G31"/>
  <c r="G29"/>
  <c r="G27"/>
  <c r="G24" i="13"/>
  <c r="G20" i="14"/>
  <c r="G16"/>
  <c r="G12"/>
  <c r="G8"/>
  <c r="G6"/>
  <c r="G4"/>
  <c r="O3" i="13"/>
  <c r="O31"/>
  <c r="Q31" s="1"/>
  <c r="O27"/>
  <c r="O25"/>
  <c r="Q25" s="1"/>
  <c r="O23"/>
  <c r="Q23" s="1"/>
  <c r="O21"/>
  <c r="Q21" s="1"/>
  <c r="O19"/>
  <c r="Q19" s="1"/>
  <c r="O17"/>
  <c r="Q17" s="1"/>
  <c r="O15"/>
  <c r="Q15" s="1"/>
  <c r="O9"/>
  <c r="O7"/>
  <c r="Q7" s="1"/>
  <c r="O5"/>
  <c r="Q5" s="1"/>
  <c r="O42"/>
  <c r="O40"/>
  <c r="O38"/>
  <c r="Q38" s="1"/>
  <c r="O36"/>
  <c r="Q36" s="1"/>
  <c r="O34"/>
  <c r="Q34" s="1"/>
  <c r="P27"/>
  <c r="R27" s="1"/>
  <c r="G31" i="19"/>
  <c r="G27"/>
  <c r="G27" i="15"/>
  <c r="G33" i="13"/>
  <c r="C27" i="14" s="1"/>
  <c r="E28" i="19"/>
  <c r="G18" i="13"/>
  <c r="E12" i="15" s="1"/>
  <c r="G16" i="13"/>
  <c r="E10" i="15" s="1"/>
  <c r="G14" i="14"/>
  <c r="G14" i="13"/>
  <c r="E8" i="15" s="1"/>
  <c r="G3" i="14"/>
  <c r="F17" i="17"/>
  <c r="F15"/>
  <c r="F13"/>
  <c r="F8"/>
  <c r="F6"/>
  <c r="F4"/>
  <c r="F20"/>
  <c r="F22"/>
  <c r="F24"/>
  <c r="F39"/>
  <c r="F37"/>
  <c r="F35"/>
  <c r="F33"/>
  <c r="F31"/>
  <c r="F29"/>
  <c r="F40"/>
  <c r="E23" i="14"/>
  <c r="F25" i="17"/>
  <c r="G2" i="19"/>
  <c r="D3"/>
  <c r="G4"/>
  <c r="G6"/>
  <c r="G8"/>
  <c r="D9"/>
  <c r="G10"/>
  <c r="G12"/>
  <c r="G14"/>
  <c r="G16"/>
  <c r="D17"/>
  <c r="G18"/>
  <c r="G20"/>
  <c r="G22"/>
  <c r="G32"/>
  <c r="G34"/>
  <c r="E33" i="14"/>
  <c r="F16" i="17"/>
  <c r="F14"/>
  <c r="F18"/>
  <c r="F21"/>
  <c r="F38"/>
  <c r="F36"/>
  <c r="F34"/>
  <c r="F32"/>
  <c r="F30"/>
  <c r="F28"/>
  <c r="F37" i="14"/>
  <c r="F23"/>
  <c r="E25" i="17"/>
  <c r="G34" i="15"/>
  <c r="D4" i="19"/>
  <c r="G9"/>
  <c r="G11"/>
  <c r="D18"/>
  <c r="G23"/>
  <c r="G25"/>
  <c r="G33"/>
  <c r="G20" i="13"/>
  <c r="E14" i="15" s="1"/>
  <c r="G18" i="14"/>
  <c r="G33" i="15"/>
  <c r="E29" i="14"/>
  <c r="E25"/>
  <c r="E13"/>
  <c r="G24" i="15"/>
  <c r="G39" i="13"/>
  <c r="C36" i="17" s="1"/>
  <c r="G37" i="13"/>
  <c r="C34" i="17" s="1"/>
  <c r="G35" i="13"/>
  <c r="E20" i="15" s="1"/>
  <c r="G22" i="13"/>
  <c r="C21" i="17" s="1"/>
  <c r="G8" i="13"/>
  <c r="E40" i="17"/>
  <c r="G6" i="13"/>
  <c r="C6" i="17" s="1"/>
  <c r="C3"/>
  <c r="C3" i="14"/>
  <c r="F32"/>
  <c r="F30"/>
  <c r="E7" i="15"/>
  <c r="C8" i="14"/>
  <c r="C8" i="17"/>
  <c r="E24" i="15"/>
  <c r="C33" i="14"/>
  <c r="C29"/>
  <c r="C32" i="17"/>
  <c r="C20" i="14"/>
  <c r="E32" i="15"/>
  <c r="C17" i="17"/>
  <c r="C13"/>
  <c r="C12" i="14"/>
  <c r="E5" i="15"/>
  <c r="E30"/>
  <c r="C35" i="14"/>
  <c r="E22" i="15"/>
  <c r="C30" i="17"/>
  <c r="E18" i="15"/>
  <c r="C23" i="17"/>
  <c r="E28" i="15"/>
  <c r="C19" i="17"/>
  <c r="C15"/>
  <c r="C14" i="14"/>
  <c r="E33" i="17"/>
  <c r="G21" i="15"/>
  <c r="E30" i="14"/>
  <c r="E29" i="17"/>
  <c r="E26" i="14"/>
  <c r="E21" i="17"/>
  <c r="G32" i="15"/>
  <c r="E8" i="17"/>
  <c r="E8" i="14"/>
  <c r="F16" i="13"/>
  <c r="D10" i="15" s="1"/>
  <c r="G4"/>
  <c r="G20"/>
  <c r="F18" i="14"/>
  <c r="F16"/>
  <c r="F6"/>
  <c r="F4"/>
  <c r="E5" i="17"/>
  <c r="G28" i="15"/>
  <c r="E12" i="14"/>
  <c r="E19"/>
  <c r="G13" i="15"/>
  <c r="E18" i="17"/>
  <c r="E32" i="14"/>
  <c r="E18"/>
  <c r="E16"/>
  <c r="G17" i="15"/>
  <c r="G23"/>
  <c r="F28" i="14"/>
  <c r="F14"/>
  <c r="F35"/>
  <c r="E17" i="17"/>
  <c r="E38"/>
  <c r="E35" i="14"/>
  <c r="G30" i="15"/>
  <c r="E31" i="14"/>
  <c r="G22" i="15"/>
  <c r="E15" i="14"/>
  <c r="G11" i="15"/>
  <c r="G29"/>
  <c r="E24" i="17"/>
  <c r="E22" i="14"/>
  <c r="E13" i="17"/>
  <c r="G2" i="15"/>
  <c r="E3" i="14"/>
  <c r="E3" i="17"/>
  <c r="E4" i="14"/>
  <c r="E4" i="17"/>
  <c r="G3" i="15"/>
  <c r="E7" i="17"/>
  <c r="G6" i="15"/>
  <c r="E7" i="14"/>
  <c r="F6" i="13"/>
  <c r="D5" i="19" s="1"/>
  <c r="G18" i="15"/>
  <c r="G16"/>
  <c r="G14"/>
  <c r="G10"/>
  <c r="G7"/>
  <c r="F3" i="14"/>
  <c r="F7"/>
  <c r="F3" i="17"/>
  <c r="E6"/>
  <c r="G5" i="15"/>
  <c r="E6" i="14"/>
  <c r="E20"/>
  <c r="E34"/>
  <c r="E37" i="17"/>
  <c r="E36" i="14"/>
  <c r="C37" l="1"/>
  <c r="E33" i="19"/>
  <c r="C40" i="17"/>
  <c r="E33" i="15"/>
  <c r="E3"/>
  <c r="C4" i="14"/>
  <c r="C4" i="17"/>
  <c r="Q40" i="13"/>
  <c r="G40" s="1"/>
  <c r="Q42"/>
  <c r="G42" s="1"/>
  <c r="Q9"/>
  <c r="G9" s="1"/>
  <c r="Q27"/>
  <c r="G27" s="1"/>
  <c r="Q3"/>
  <c r="G3" s="1"/>
  <c r="G9" i="15"/>
  <c r="E14" i="17"/>
  <c r="E17" i="14"/>
  <c r="G15" i="15"/>
  <c r="E20" i="17"/>
  <c r="G26" i="15"/>
  <c r="C18" i="14"/>
  <c r="C31"/>
  <c r="C38" i="17"/>
  <c r="C6" i="14"/>
  <c r="C16"/>
  <c r="E22" i="17"/>
  <c r="G25" i="15"/>
  <c r="E21" i="14"/>
  <c r="D18" i="15"/>
  <c r="F34" i="13"/>
  <c r="E9" i="17"/>
  <c r="E9" i="14"/>
  <c r="G30"/>
  <c r="G36" i="13"/>
  <c r="E21" i="19" s="1"/>
  <c r="G5" i="13"/>
  <c r="G5" i="14"/>
  <c r="G15"/>
  <c r="G17" i="13"/>
  <c r="E11" i="19" s="1"/>
  <c r="G19" i="14"/>
  <c r="G21" i="13"/>
  <c r="G25"/>
  <c r="E29" i="19" s="1"/>
  <c r="G22" i="14"/>
  <c r="G25"/>
  <c r="G31" i="13"/>
  <c r="G32"/>
  <c r="E17" i="19" s="1"/>
  <c r="G26" i="14"/>
  <c r="G34" i="13"/>
  <c r="E19" i="19" s="1"/>
  <c r="G28" i="14"/>
  <c r="G38" i="13"/>
  <c r="E23" i="19" s="1"/>
  <c r="G32" i="14"/>
  <c r="G7" i="13"/>
  <c r="G7" i="14"/>
  <c r="G13"/>
  <c r="G15" i="13"/>
  <c r="E9" i="19" s="1"/>
  <c r="G17" i="14"/>
  <c r="G19" i="13"/>
  <c r="E13" i="19" s="1"/>
  <c r="G21" i="14"/>
  <c r="G23" i="13"/>
  <c r="E25" i="19" s="1"/>
  <c r="G26" i="13"/>
  <c r="G23" i="14"/>
  <c r="E23" i="17"/>
  <c r="G28" i="19"/>
  <c r="F17" i="13"/>
  <c r="D10" i="19"/>
  <c r="E3"/>
  <c r="E7"/>
  <c r="E16"/>
  <c r="E22"/>
  <c r="E36" i="17"/>
  <c r="G24" i="19"/>
  <c r="G30"/>
  <c r="E6"/>
  <c r="G19"/>
  <c r="E5"/>
  <c r="E32"/>
  <c r="E20"/>
  <c r="E24"/>
  <c r="E14"/>
  <c r="E15"/>
  <c r="E8"/>
  <c r="E10"/>
  <c r="E12"/>
  <c r="E18"/>
  <c r="G31" i="15"/>
  <c r="E39" i="17"/>
  <c r="G19" i="15"/>
  <c r="E31" i="17"/>
  <c r="E28" i="14"/>
  <c r="D5" i="15"/>
  <c r="F7" i="13"/>
  <c r="D6" i="19" s="1"/>
  <c r="C26" i="17" l="1"/>
  <c r="E37" i="15"/>
  <c r="E26" i="19"/>
  <c r="C9" i="14"/>
  <c r="C9" i="17"/>
  <c r="E26" i="15"/>
  <c r="E31" i="19"/>
  <c r="C39" i="17"/>
  <c r="E31" i="15"/>
  <c r="C36" i="14"/>
  <c r="E27" i="19"/>
  <c r="E27" i="15"/>
  <c r="C37" i="17"/>
  <c r="C34" i="14"/>
  <c r="E2" i="15"/>
  <c r="E2" i="19"/>
  <c r="F35" i="13"/>
  <c r="D19" i="19"/>
  <c r="D19" i="15"/>
  <c r="E25"/>
  <c r="C22" i="17"/>
  <c r="C21" i="14"/>
  <c r="C17"/>
  <c r="E13" i="15"/>
  <c r="C18" i="17"/>
  <c r="C13" i="14"/>
  <c r="C14" i="17"/>
  <c r="E9" i="15"/>
  <c r="C35" i="17"/>
  <c r="C32" i="14"/>
  <c r="E23" i="15"/>
  <c r="C31" i="17"/>
  <c r="C28" i="14"/>
  <c r="E19" i="15"/>
  <c r="E17"/>
  <c r="C29" i="17"/>
  <c r="C26" i="14"/>
  <c r="C24" i="17"/>
  <c r="C22" i="14"/>
  <c r="E29" i="15"/>
  <c r="E34"/>
  <c r="E34" i="19"/>
  <c r="C25" i="17"/>
  <c r="C23" i="14"/>
  <c r="E6" i="15"/>
  <c r="C7" i="17"/>
  <c r="C7" i="14"/>
  <c r="C25"/>
  <c r="E16" i="15"/>
  <c r="C28" i="17"/>
  <c r="E15" i="15"/>
  <c r="C20" i="17"/>
  <c r="C19" i="14"/>
  <c r="C16" i="17"/>
  <c r="C15" i="14"/>
  <c r="E11" i="15"/>
  <c r="E4" i="19"/>
  <c r="E4" i="15"/>
  <c r="C5" i="14"/>
  <c r="C5" i="17"/>
  <c r="E21" i="15"/>
  <c r="C33" i="17"/>
  <c r="C30" i="14"/>
  <c r="D11" i="19"/>
  <c r="D11" i="15"/>
  <c r="F18" i="13"/>
  <c r="D6" i="15"/>
  <c r="F8" i="13"/>
  <c r="D20" i="19" l="1"/>
  <c r="D20" i="15"/>
  <c r="F36" i="13"/>
  <c r="D7" i="15"/>
  <c r="D7" i="19"/>
  <c r="D12"/>
  <c r="D12" i="15"/>
  <c r="F19" i="13"/>
  <c r="D21" i="19" l="1"/>
  <c r="D21" i="15"/>
  <c r="F37" i="13"/>
  <c r="D13" i="19"/>
  <c r="D13" i="15"/>
  <c r="F20" i="13"/>
  <c r="D22" i="19" l="1"/>
  <c r="F38" i="13"/>
  <c r="D22" i="15"/>
  <c r="D14" i="19"/>
  <c r="F21" i="13"/>
  <c r="D14" i="15"/>
  <c r="D23" i="19" l="1"/>
  <c r="F39" i="13"/>
  <c r="D23" i="15"/>
  <c r="D15"/>
  <c r="D15" i="19"/>
  <c r="D24" l="1"/>
  <c r="D24" i="15"/>
</calcChain>
</file>

<file path=xl/sharedStrings.xml><?xml version="1.0" encoding="utf-8"?>
<sst xmlns="http://schemas.openxmlformats.org/spreadsheetml/2006/main" count="961" uniqueCount="355">
  <si>
    <t xml:space="preserve">                                                                                                                                            </t>
  </si>
  <si>
    <t>มกราคม  JANUARY</t>
  </si>
  <si>
    <t>กุมภาพันธ์  FEBRUARY</t>
  </si>
  <si>
    <t>มีนาคม  MARCH</t>
  </si>
  <si>
    <t>เวลา</t>
  </si>
  <si>
    <t>สูง (ม.)</t>
  </si>
  <si>
    <t>TIME</t>
  </si>
  <si>
    <t>HT (M.)</t>
  </si>
  <si>
    <t>สูงของน้ำทำนายเป็นเมตรเหนือระดับน้ำลงต่ำที่สุด</t>
  </si>
  <si>
    <t>HEIGHTS OF WATER PREDICTED IN METERS ABOVE THE LOWEST LOW WATER</t>
  </si>
  <si>
    <t>เมษายน  APRIL</t>
  </si>
  <si>
    <t>พฤษภาคม  MAY</t>
  </si>
  <si>
    <t>มิถุนายน  JUNE</t>
  </si>
  <si>
    <t>กรกฎาคม  JULY</t>
  </si>
  <si>
    <t>สิงหาคม  AUGUST</t>
  </si>
  <si>
    <t>กันยายน  SEPTEMBER</t>
  </si>
  <si>
    <t>ตุลาคม  OCTOBER</t>
  </si>
  <si>
    <t>พฤศจิกายน  NOVEMBER</t>
  </si>
  <si>
    <t>ธันวาคม  DECEMBER</t>
  </si>
  <si>
    <t>TH</t>
  </si>
  <si>
    <t>FR</t>
  </si>
  <si>
    <t>SU</t>
  </si>
  <si>
    <t>MO</t>
  </si>
  <si>
    <t>SA</t>
  </si>
  <si>
    <t>TU</t>
  </si>
  <si>
    <t>WE</t>
  </si>
  <si>
    <t>สันดอนเจ้าพระยา (สมุทรปราการ)</t>
  </si>
  <si>
    <t>Bangkok Bar (Samut Prakan)</t>
  </si>
  <si>
    <t>แลต (Lat) 12 ํ 26' 19" น.(N)</t>
  </si>
  <si>
    <t xml:space="preserve">  ลอง (Long) 100 ํ 35' 44" อ.(E)</t>
  </si>
  <si>
    <t>YEAR  2011</t>
  </si>
  <si>
    <t>พ.ศ.๒๕๕๔</t>
  </si>
  <si>
    <t>Date</t>
  </si>
  <si>
    <t>Day</t>
  </si>
  <si>
    <t>Time</t>
  </si>
  <si>
    <t>T</t>
  </si>
  <si>
    <t>Date Time</t>
  </si>
  <si>
    <t>ทะเลหนุน</t>
  </si>
  <si>
    <t>สถานี P.17 อ.บรรพตพิสัย</t>
  </si>
  <si>
    <t>สถานี Y.1C จ.แพร่</t>
  </si>
  <si>
    <t>สถานี N.1 จ.น่าน</t>
  </si>
  <si>
    <t>สถานี N.67 อ.ชุมแสง</t>
  </si>
  <si>
    <t>สถานี C.2 จ.นครสวรรค์</t>
  </si>
  <si>
    <t>สถานี E.18 จ.ร้อยเอ็ด</t>
  </si>
  <si>
    <t>สถานี E.23 จ.ชัยภูมิ</t>
  </si>
  <si>
    <t>สถานี M.7 จ.อุบลราชธานี</t>
  </si>
  <si>
    <t>cms.</t>
  </si>
  <si>
    <t>วัน</t>
  </si>
  <si>
    <t>ภาค</t>
  </si>
  <si>
    <t>อ่างเก็บน้ำ เขื่อน</t>
  </si>
  <si>
    <t>ความจุ</t>
  </si>
  <si>
    <t>ที่</t>
  </si>
  <si>
    <t>รนก.</t>
  </si>
  <si>
    <t>ปริมาตรน้ำในอ่างฯ</t>
  </si>
  <si>
    <t>ปริมาตรน้ำไหลลงอ่างฯ</t>
  </si>
  <si>
    <t>ปริมาณน้ำระบาย</t>
  </si>
  <si>
    <t>ปัจจุบัน</t>
  </si>
  <si>
    <t>ใช้การได้จริง</t>
  </si>
  <si>
    <t>ค่าเฉลี่ย</t>
  </si>
  <si>
    <t>รวมทั้งปี</t>
  </si>
  <si>
    <t>ปริมาตรน้ำ</t>
  </si>
  <si>
    <t>วันนี้</t>
  </si>
  <si>
    <r>
      <t>ม.(ล้าน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</si>
  <si>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ปริมาตร</t>
  </si>
  <si>
    <t>ค่าเฉลี่ยทั้งปี</t>
  </si>
  <si>
    <t>ภูมิพล</t>
  </si>
  <si>
    <t xml:space="preserve">สิริกิติ์ </t>
  </si>
  <si>
    <t>%</t>
  </si>
  <si>
    <r>
      <t>(ล้าน ม.</t>
    </r>
    <r>
      <rPr>
        <vertAlign val="superscript"/>
        <sz val="11"/>
        <rFont val="Angsana New"/>
        <family val="1"/>
      </rPr>
      <t>3</t>
    </r>
    <r>
      <rPr>
        <sz val="11"/>
        <rFont val="Angsana New"/>
        <family val="1"/>
      </rPr>
      <t>)</t>
    </r>
  </si>
  <si>
    <t>อ่างเก็บน้ำ</t>
  </si>
  <si>
    <t>น้ำไหลลงอ่างฯ</t>
  </si>
  <si>
    <t>น้ำระบาย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</si>
  <si>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</t>
    </r>
  </si>
  <si>
    <t>ปี 2553</t>
  </si>
  <si>
    <r>
      <t>(ล้าน ม.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) </t>
    </r>
  </si>
  <si>
    <t>สะสมตั้งแต่ 1 ม.ค. 54</t>
  </si>
  <si>
    <t>สะสมตั้งแต่ 1 ม.ค. 54 </t>
  </si>
  <si>
    <t>% เทียบ</t>
  </si>
  <si>
    <t>% เทียบกับ</t>
  </si>
  <si>
    <t>รกน.</t>
  </si>
  <si>
    <t>ภาคเหนือ</t>
  </si>
  <si>
    <t>ภูมิพล (2)</t>
  </si>
  <si>
    <t>สิริกิติ์ (2)</t>
  </si>
  <si>
    <r>
      <t>(ล้าน ม.</t>
    </r>
    <r>
      <rPr>
        <vertAlign val="superscript"/>
        <sz val="8"/>
        <color indexed="8"/>
        <rFont val="Verdana"/>
        <family val="2"/>
      </rPr>
      <t>3</t>
    </r>
    <r>
      <rPr>
        <sz val="8"/>
        <color indexed="8"/>
        <rFont val="Verdana"/>
        <family val="2"/>
      </rPr>
      <t>)</t>
    </r>
  </si>
  <si>
    <t>สิริกิติ์</t>
  </si>
  <si>
    <t>เขื่อนภูมิพล</t>
  </si>
  <si>
    <t>ชัยนาท</t>
  </si>
  <si>
    <t>นครสวรรค์</t>
  </si>
  <si>
    <t>อยุธยา</t>
  </si>
  <si>
    <t>ปทุมธานี</t>
  </si>
  <si>
    <t>กรุงเทพชั้นใน</t>
  </si>
  <si>
    <t>เขื่อนสิริกิติ์</t>
  </si>
  <si>
    <t>น้ำเขื่อน</t>
  </si>
  <si>
    <t>ปิง</t>
  </si>
  <si>
    <t>น่าน</t>
  </si>
  <si>
    <t>แนะนำระดับความเฝ้าระวัง</t>
  </si>
  <si>
    <t>เวลาเดินทาง (วัน)</t>
  </si>
  <si>
    <t>พื้นที่</t>
  </si>
  <si>
    <t>col</t>
  </si>
  <si>
    <t>ฝน</t>
  </si>
  <si>
    <t>ระดับความเฝ้าระวังที่แนะนำ (ค่ามาก เฝ้าระวังมาก)</t>
  </si>
  <si>
    <t>ว / ด /ป</t>
  </si>
  <si>
    <t>ตรวจวัดจริง </t>
  </si>
  <si>
    <t>1 ก.ย. 54</t>
  </si>
  <si>
    <t>2 ก.ย. 54</t>
  </si>
  <si>
    <t>3 ก.ย. 54</t>
  </si>
  <si>
    <t>4 ก.ย. 54</t>
  </si>
  <si>
    <t>5 ก.ย. 54</t>
  </si>
  <si>
    <t>6 ก.ย. 54</t>
  </si>
  <si>
    <t>7 ก.ย. 54</t>
  </si>
  <si>
    <t>8 ก.ย. 54</t>
  </si>
  <si>
    <t>9 ก.ย. 54</t>
  </si>
  <si>
    <t>10 ก.ย. 54</t>
  </si>
  <si>
    <t>11 ก.ย. 54</t>
  </si>
  <si>
    <t>12 ก.ย. 54</t>
  </si>
  <si>
    <t>13 ก.ย. 54</t>
  </si>
  <si>
    <t>14 ก.ย. 54</t>
  </si>
  <si>
    <t>15 ก.ย. 54</t>
  </si>
  <si>
    <t>16 ก.ย. 54</t>
  </si>
  <si>
    <t>17 ก.ย. 54</t>
  </si>
  <si>
    <t>18 ก.ย. 54</t>
  </si>
  <si>
    <t>19 ก.ย. 54</t>
  </si>
  <si>
    <t>20 ก.ย. 54</t>
  </si>
  <si>
    <t>21 ก.ย. 54</t>
  </si>
  <si>
    <t>22 ก.ย. 54</t>
  </si>
  <si>
    <t>23 ก.ย. 54</t>
  </si>
  <si>
    <t>24 ก.ย. 54</t>
  </si>
  <si>
    <t>25 ก.ย. 54</t>
  </si>
  <si>
    <t>26 ก.ย. 54</t>
  </si>
  <si>
    <t>27 ก.ย. 54</t>
  </si>
  <si>
    <t>28 ก.ย. 54</t>
  </si>
  <si>
    <t>29 ก.ย. 54</t>
  </si>
  <si>
    <t>30 ก.ย. 54</t>
  </si>
  <si>
    <t>1 ต.ค. 54</t>
  </si>
  <si>
    <t>2 ต.ค. 54</t>
  </si>
  <si>
    <t>3 ต.ค. 54</t>
  </si>
  <si>
    <t>4 ต.ค. 54</t>
  </si>
  <si>
    <t>5 ต.ค. 54</t>
  </si>
  <si>
    <t>6 ต.ค. 54</t>
  </si>
  <si>
    <t>7 ต.ค. 54</t>
  </si>
  <si>
    <t>8 ต.ค. 54</t>
  </si>
  <si>
    <t>9 ต.ค. 54</t>
  </si>
  <si>
    <t>10 ต.ค. 54</t>
  </si>
  <si>
    <t>11 ต.ค. 54</t>
  </si>
  <si>
    <t>12 ต.ค. 54</t>
  </si>
  <si>
    <t>13 ต.ค. 54</t>
  </si>
  <si>
    <t>14 ต.ค. 54</t>
  </si>
  <si>
    <t>15 ต.ค. 54</t>
  </si>
  <si>
    <t>16 ต.ค. 54</t>
  </si>
  <si>
    <t>17 ต.ค. 54</t>
  </si>
  <si>
    <t>18 ต.ค. 54</t>
  </si>
  <si>
    <t>19 ต.ค. 54</t>
  </si>
  <si>
    <t>20 ต.ค. 54</t>
  </si>
  <si>
    <t>สมุทรปราการ</t>
  </si>
  <si>
    <t>มวลน้ำ</t>
  </si>
  <si>
    <t>น้ำหลากบนดิน (กทม.ปริมณฑล)</t>
  </si>
  <si>
    <t>ปทุมธานี+ปริมณฑล(กทม.﻿)</t>
  </si>
  <si>
    <t>กรุงเทพฯ</t>
  </si>
  <si>
    <t>ปทุมธานี+ปริมณฑล(เหนือ﻿)</t>
  </si>
  <si>
    <t>สมุทรปราการ+ปริมณฑล(ใต้)</t>
  </si>
  <si>
    <t>ระดับความเฝ้าระวังที่แนะนำ (ค่าสูงมาก เฝ้าระวังมาก)</t>
  </si>
  <si>
    <t>สถานี</t>
  </si>
  <si>
    <t>คลองบางซื่อ﻿﻿</t>
  </si>
  <si>
    <t>E10</t>
  </si>
  <si>
    <t>E12</t>
  </si>
  <si>
    <t>E13</t>
  </si>
  <si>
    <t>คลองสามเสน﻿﻿﻿ / สามเสน</t>
  </si>
  <si>
    <t>คลองเจ้าคุณสิงห์ วังทองหลาง</t>
  </si>
  <si>
    <t>E14</t>
  </si>
  <si>
    <t>E17</t>
  </si>
  <si>
    <t>E04</t>
  </si>
  <si>
    <t>บางบัว ถนนพหลโยธิน</t>
  </si>
  <si>
    <t>ด้านเหนือ</t>
  </si>
  <si>
    <t>ด้านตะวันออก</t>
  </si>
  <si>
    <t>E11</t>
  </si>
  <si>
    <t xml:space="preserve"> คลองสามวา﻿</t>
  </si>
  <si>
    <t>E03</t>
  </si>
  <si>
    <t>มีนบุรี ถ.ประชาร่วมใจ﻿﻿</t>
  </si>
  <si>
    <t>E07</t>
  </si>
  <si>
    <t>หนองจอก</t>
  </si>
  <si>
    <t>E34</t>
  </si>
  <si>
    <t>ลาดกระบัง</t>
  </si>
  <si>
    <t>E21</t>
  </si>
  <si>
    <t>E22</t>
  </si>
  <si>
    <t>ด้านตะวันตก</t>
  </si>
  <si>
    <t>บางน้ำจืด﻿ สมุทรสาคร</t>
  </si>
  <si>
    <t>W01</t>
  </si>
  <si>
    <t>W05</t>
  </si>
  <si>
    <t>W08</t>
  </si>
  <si>
    <t>W12</t>
  </si>
  <si>
    <t>W24</t>
  </si>
  <si>
    <t>W18</t>
  </si>
  <si>
    <t>W17</t>
  </si>
  <si>
    <t>แสมดำ</t>
  </si>
  <si>
    <t>01.11.2011</t>
  </si>
  <si>
    <t>คลองพระยาราชมนตรี บางขุนเทียน﻿</t>
  </si>
  <si>
    <t>E45</t>
  </si>
  <si>
    <t>E43</t>
  </si>
  <si>
    <t>ถนนสังฆสันติสุข หนองจอก</t>
  </si>
  <si>
    <t>02.11.2012</t>
  </si>
  <si>
    <t>ระดับน้ำ</t>
  </si>
  <si>
    <t>อัตรา</t>
  </si>
  <si>
    <t>สูงขึ้นต่อเนื่อง</t>
  </si>
  <si>
    <t>ทรงตัวต่อเนื่อง</t>
  </si>
  <si>
    <t>ลดระดับลง</t>
  </si>
  <si>
    <t>เล็กน้อย</t>
  </si>
  <si>
    <t>น้อย</t>
  </si>
  <si>
    <t>ปานกลาง</t>
  </si>
  <si>
    <t>สถานะ</t>
  </si>
  <si>
    <t>เสี่ยง</t>
  </si>
  <si>
    <t>ปกติ</t>
  </si>
  <si>
    <t>จุด</t>
  </si>
  <si>
    <t>E1</t>
  </si>
  <si>
    <t>E2</t>
  </si>
  <si>
    <t>E3</t>
  </si>
  <si>
    <t>E4</t>
  </si>
  <si>
    <t>E5</t>
  </si>
  <si>
    <t>E6</t>
  </si>
  <si>
    <t>N1</t>
  </si>
  <si>
    <t>N2</t>
  </si>
  <si>
    <t>N3</t>
  </si>
  <si>
    <t>N4</t>
  </si>
  <si>
    <t>N5</t>
  </si>
  <si>
    <t>N6</t>
  </si>
  <si>
    <t>E7</t>
  </si>
  <si>
    <t>E8</t>
  </si>
  <si>
    <t>W1</t>
  </si>
  <si>
    <t>W2</t>
  </si>
  <si>
    <t>W3</t>
  </si>
  <si>
    <t>W4</t>
  </si>
  <si>
    <t>W5</t>
  </si>
  <si>
    <t>W6</t>
  </si>
  <si>
    <t>W7</t>
  </si>
  <si>
    <t>สูง</t>
  </si>
  <si>
    <t>สูงมาก</t>
  </si>
  <si>
    <t>ทรงตัวระยะสั่น</t>
  </si>
  <si>
    <t>ซ.ม./วัน</t>
  </si>
  <si>
    <t>เพิ่มเติม</t>
  </si>
  <si>
    <t>ล้น</t>
  </si>
  <si>
    <t>W23</t>
  </si>
  <si>
    <t>W8</t>
  </si>
  <si>
    <t>ศาลาแดง / ทวีวัฒนา</t>
  </si>
  <si>
    <t>UTM-X</t>
  </si>
  <si>
    <t>UTM-Y</t>
  </si>
  <si>
    <t>StaBMA</t>
  </si>
  <si>
    <t>Sta</t>
  </si>
  <si>
    <t>Status</t>
  </si>
  <si>
    <t>WL</t>
  </si>
  <si>
    <t>Rate</t>
  </si>
  <si>
    <t>คลองหลวงแพ่ง</t>
  </si>
  <si>
    <t>W22</t>
  </si>
  <si>
    <t>W9</t>
  </si>
  <si>
    <t>คลองมอญ วัดปากน้ำ บางเชือกหนัง</t>
  </si>
  <si>
    <t>ปริ่มตลิ่ง</t>
  </si>
  <si>
    <t xml:space="preserve">สูงขึ้นต่อเนื่อง/คงตัวระยะสั้น </t>
  </si>
  <si>
    <t>E06</t>
  </si>
  <si>
    <t>E19</t>
  </si>
  <si>
    <t>คลองตัน ถนนเพชรบุรี</t>
  </si>
  <si>
    <t>E9</t>
  </si>
  <si>
    <t>E16</t>
  </si>
  <si>
    <t>N7</t>
  </si>
  <si>
    <t>อนุเสารวรีย์ชัยสมรภูมิ</t>
  </si>
  <si>
    <t>W10</t>
  </si>
  <si>
    <t>W13</t>
  </si>
  <si>
    <t>คลองสี่บาท พระราม 2</t>
  </si>
  <si>
    <t>E24</t>
  </si>
  <si>
    <t>ถนนอ่อนนุช วัดกระทุ่มเสือปลา</t>
  </si>
  <si>
    <t>W16</t>
  </si>
  <si>
    <t>คลองบางกอกใหญ่</t>
  </si>
  <si>
    <t>W11</t>
  </si>
  <si>
    <t>บางคล้อ คลองบางขุนเทียน</t>
  </si>
  <si>
    <t>03.11.2012</t>
  </si>
  <si>
    <t>เสี่ยงมาก</t>
  </si>
  <si>
    <t>max level</t>
  </si>
  <si>
    <t>น้ำขึ้นลงในช่วงวัน (ซ.ม.)</t>
  </si>
  <si>
    <t>ระดับตลิ่งเสียง</t>
  </si>
  <si>
    <t>&gt;0.5</t>
  </si>
  <si>
    <t>ขอบตลิ่ง max</t>
  </si>
  <si>
    <t>ขอบตลิ่ง min</t>
  </si>
  <si>
    <t>สถานะ max</t>
  </si>
  <si>
    <t>สถานะ min</t>
  </si>
  <si>
    <t>ระดับตลิ่ง</t>
  </si>
  <si>
    <t>แกว่งขี้น-ลง (ซ.ม.)</t>
  </si>
  <si>
    <t>W03</t>
  </si>
  <si>
    <t>คลองชักพระ ตลิ่งชัน</t>
  </si>
  <si>
    <t>E32</t>
  </si>
  <si>
    <t>บางนา-ศรีนครินทร์</t>
  </si>
  <si>
    <t>E26</t>
  </si>
  <si>
    <t>พระโขนง</t>
  </si>
  <si>
    <t>W21</t>
  </si>
  <si>
    <t>คลองบัว</t>
  </si>
  <si>
    <t>03.11.2011</t>
  </si>
  <si>
    <t>04.11.2012</t>
  </si>
  <si>
    <t>E09</t>
  </si>
  <si>
    <t>ถนนร่มเกล้า บึงขวาง</t>
  </si>
  <si>
    <t>E01</t>
  </si>
  <si>
    <t>E02</t>
  </si>
  <si>
    <t>คลองสอง</t>
  </si>
  <si>
    <t>คลองพระยาสุเรนทร์</t>
  </si>
  <si>
    <t>W02</t>
  </si>
  <si>
    <t>ทางรถไฟสายใต้</t>
  </si>
  <si>
    <t>W09</t>
  </si>
  <si>
    <t>สำเหร่</t>
  </si>
  <si>
    <t>W14</t>
  </si>
  <si>
    <t>W15</t>
  </si>
  <si>
    <t>คลองลาดพร้าว﻿ โชคชัย 4</t>
  </si>
  <si>
    <t>บางกะปิ</t>
  </si>
  <si>
    <t>บางชัน ถ.รามคำแหง﻿﻿</t>
  </si>
  <si>
    <t>รามอินทรา-นวมินทร์</t>
  </si>
  <si>
    <t>ถนนศรีนครินทร์ ศรีนครินทร์-อ่อนนุช</t>
  </si>
  <si>
    <t>คลองทวีวัฒนา ศาลาธรรมสพน์</t>
  </si>
  <si>
    <t xml:space="preserve">คลองภาษีเจริญ หลักสอง/หนองแขม﻿ </t>
  </si>
  <si>
    <t>ถนนกาญจนภิเษก / บางแวก﻿﻿﻿﻿﻿</t>
  </si>
  <si>
    <t>max level inside</t>
  </si>
  <si>
    <t>stop</t>
  </si>
  <si>
    <t>avg</t>
  </si>
  <si>
    <t>inside</t>
  </si>
  <si>
    <t>min avg inside level</t>
  </si>
  <si>
    <t>N8</t>
  </si>
  <si>
    <t>N9</t>
  </si>
  <si>
    <t>บางหว้า ถ.เพชรเกษม﻿﻿</t>
  </si>
  <si>
    <t>พื้นที่2</t>
  </si>
  <si>
    <t>บางบัว ถ.พหลโยธิน</t>
  </si>
  <si>
    <t>ถ.สังฆสันติสุข หนองจอก</t>
  </si>
  <si>
    <t>ถ.อ่อนนุช วัดกระทุ่มเสือปลา</t>
  </si>
  <si>
    <t>ถ.ร่มเกล้า บึงขวาง</t>
  </si>
  <si>
    <t>ถ.กาญจนภิเษก / บางแวก﻿﻿﻿﻿﻿</t>
  </si>
  <si>
    <t>ค.บางซื่อ﻿﻿</t>
  </si>
  <si>
    <t>ค.ลาดพร้าว﻿ โชคชัย 4</t>
  </si>
  <si>
    <t>ค.สามเสน﻿﻿﻿ / สามเสน</t>
  </si>
  <si>
    <t>ค.เจ้าคุณสิงห์ วังทองหลาง</t>
  </si>
  <si>
    <t>ค.สอง</t>
  </si>
  <si>
    <t>ค.พระยาสุเรนทร์</t>
  </si>
  <si>
    <t xml:space="preserve"> ค.สามวา﻿</t>
  </si>
  <si>
    <t>ค.หลวงแพ่ง</t>
  </si>
  <si>
    <t>ค.ตัน ถ.เพชรบุรี</t>
  </si>
  <si>
    <t>ค.ทวีวัฒนา ศาลาธรรมสพน์</t>
  </si>
  <si>
    <t xml:space="preserve">ค.ภาษีเจริญ หลักสอง/หนองแขม﻿ </t>
  </si>
  <si>
    <t>ค.สี่บาท พระราม 2</t>
  </si>
  <si>
    <t>ค.บางกอกใหญ่</t>
  </si>
  <si>
    <t>บางคล้อ ค.บางขุนเทียน</t>
  </si>
  <si>
    <t>ค.ชักพระ ตลิ่งชัน</t>
  </si>
  <si>
    <t>ค.พระยาฯ บางขุนเทียน﻿</t>
  </si>
  <si>
    <t>ค.มอญ บางเชือกหนัง</t>
  </si>
  <si>
    <t>ถ.ศรีนครินทร์-อ่อนนุช</t>
  </si>
  <si>
    <t>max of day</t>
  </si>
  <si>
    <t>min of day</t>
  </si>
  <si>
    <t>cal</t>
  </si>
  <si>
    <t>06.11.2012</t>
  </si>
  <si>
    <t>แกว่งสูงขึ้น</t>
  </si>
  <si>
    <t>min last in day</t>
  </si>
  <si>
    <t>max inside</t>
  </si>
  <si>
    <t>เริ่มเสี่ยง</t>
  </si>
  <si>
    <t>07.11.2011</t>
  </si>
  <si>
    <t>?</t>
  </si>
</sst>
</file>

<file path=xl/styles.xml><?xml version="1.0" encoding="utf-8"?>
<styleSheet xmlns="http://schemas.openxmlformats.org/spreadsheetml/2006/main">
  <numFmts count="7">
    <numFmt numFmtId="164" formatCode="0000"/>
    <numFmt numFmtId="165" formatCode="0.0"/>
    <numFmt numFmtId="166" formatCode="m/d/yy\ h:mm;@"/>
    <numFmt numFmtId="167" formatCode="[$-107041E]d\ mmm\ yy;@"/>
    <numFmt numFmtId="168" formatCode="ddd\ [$-107041E]d\ mmm;@"/>
    <numFmt numFmtId="169" formatCode="[$-107041E]d\ mmm;@"/>
    <numFmt numFmtId="170" formatCode="ddd[$-107041E];@"/>
  </numFmts>
  <fonts count="47">
    <font>
      <sz val="16"/>
      <name val="AngsanaUPC"/>
      <charset val="222"/>
    </font>
    <font>
      <sz val="16"/>
      <name val="AngsanaUPC"/>
      <charset val="222"/>
    </font>
    <font>
      <sz val="14"/>
      <name val="CordiaUPC"/>
      <family val="2"/>
      <charset val="222"/>
    </font>
    <font>
      <sz val="10"/>
      <name val="Angsana New Thai"/>
      <family val="1"/>
      <charset val="222"/>
    </font>
    <font>
      <sz val="14"/>
      <name val="Angsana New Thai"/>
      <family val="1"/>
      <charset val="222"/>
    </font>
    <font>
      <sz val="16"/>
      <name val="Times New Roman"/>
      <family val="1"/>
    </font>
    <font>
      <sz val="10"/>
      <name val="Times New Roman"/>
      <family val="1"/>
    </font>
    <font>
      <sz val="17"/>
      <name val="Times New Roman"/>
      <family val="1"/>
    </font>
    <font>
      <sz val="16"/>
      <name val="Angsana New Thai"/>
      <family val="1"/>
      <charset val="222"/>
    </font>
    <font>
      <sz val="18"/>
      <name val="Angsana New Thai"/>
      <family val="1"/>
      <charset val="222"/>
    </font>
    <font>
      <sz val="20"/>
      <name val="Angsana New Thai"/>
      <family val="1"/>
      <charset val="222"/>
    </font>
    <font>
      <b/>
      <sz val="12"/>
      <name val="Times New Roman"/>
      <family val="1"/>
    </font>
    <font>
      <sz val="20"/>
      <name val="CordiaUPC"/>
      <family val="2"/>
      <charset val="222"/>
    </font>
    <font>
      <sz val="8"/>
      <name val="Times New Roman"/>
      <family val="1"/>
    </font>
    <font>
      <sz val="11"/>
      <name val="Times New Roman"/>
      <family val="1"/>
      <charset val="222"/>
    </font>
    <font>
      <sz val="11"/>
      <name val="CordiaUPC"/>
      <family val="2"/>
      <charset val="222"/>
    </font>
    <font>
      <sz val="12"/>
      <name val="Times New Roman"/>
      <family val="1"/>
    </font>
    <font>
      <sz val="8"/>
      <name val="CordiaUPC"/>
      <family val="2"/>
      <charset val="222"/>
    </font>
    <font>
      <sz val="16"/>
      <name val="AngsanaUPC"/>
      <family val="1"/>
      <charset val="222"/>
    </font>
    <font>
      <sz val="12"/>
      <name val="Times New Roman"/>
      <family val="1"/>
      <charset val="222"/>
    </font>
    <font>
      <b/>
      <sz val="18"/>
      <name val="Angsana New"/>
      <family val="1"/>
      <charset val="222"/>
    </font>
    <font>
      <b/>
      <sz val="22"/>
      <name val="Angsana New"/>
      <family val="1"/>
      <charset val="222"/>
    </font>
    <font>
      <sz val="8"/>
      <name val="AngsanaUPC"/>
      <family val="1"/>
      <charset val="222"/>
    </font>
    <font>
      <sz val="16"/>
      <name val="AngsanaUPC"/>
      <family val="1"/>
      <charset val="222"/>
    </font>
    <font>
      <b/>
      <sz val="14"/>
      <name val="AngsanaUPC"/>
      <family val="1"/>
      <charset val="222"/>
    </font>
    <font>
      <b/>
      <sz val="16"/>
      <name val="AngsanaUPC"/>
      <family val="1"/>
      <charset val="222"/>
    </font>
    <font>
      <sz val="8"/>
      <name val="Arial"/>
      <family val="2"/>
    </font>
    <font>
      <vertAlign val="superscript"/>
      <sz val="8"/>
      <name val="Arial"/>
      <family val="2"/>
    </font>
    <font>
      <sz val="11"/>
      <name val="Angsana New"/>
      <family val="1"/>
    </font>
    <font>
      <vertAlign val="superscript"/>
      <sz val="11"/>
      <name val="Angsana New"/>
      <family val="1"/>
    </font>
    <font>
      <b/>
      <sz val="8"/>
      <name val="Arial"/>
      <family val="2"/>
    </font>
    <font>
      <sz val="8"/>
      <color indexed="8"/>
      <name val="Verdana"/>
      <family val="2"/>
    </font>
    <font>
      <vertAlign val="superscript"/>
      <sz val="8"/>
      <color indexed="8"/>
      <name val="Verdana"/>
      <family val="2"/>
    </font>
    <font>
      <sz val="12"/>
      <name val="AngsanaUPC"/>
      <family val="1"/>
      <charset val="222"/>
    </font>
    <font>
      <b/>
      <sz val="14"/>
      <color indexed="16"/>
      <name val="AngsanaUPC"/>
      <family val="1"/>
      <charset val="222"/>
    </font>
    <font>
      <b/>
      <sz val="16"/>
      <color indexed="58"/>
      <name val="AngsanaUPC"/>
      <family val="1"/>
      <charset val="222"/>
    </font>
    <font>
      <b/>
      <sz val="11"/>
      <color indexed="10"/>
      <name val="Angsana New"/>
      <family val="1"/>
    </font>
    <font>
      <b/>
      <sz val="8"/>
      <color indexed="10"/>
      <name val="Arial"/>
      <family val="2"/>
    </font>
    <font>
      <sz val="8"/>
      <color indexed="8"/>
      <name val="Verdana"/>
      <family val="2"/>
    </font>
    <font>
      <b/>
      <sz val="8"/>
      <color indexed="14"/>
      <name val="Verdana"/>
      <family val="2"/>
    </font>
    <font>
      <sz val="16"/>
      <color indexed="10"/>
      <name val="AngsanaUPC"/>
      <family val="1"/>
      <charset val="222"/>
    </font>
    <font>
      <i/>
      <sz val="16"/>
      <color indexed="10"/>
      <name val="AngsanaUPC"/>
      <family val="1"/>
      <charset val="222"/>
    </font>
    <font>
      <b/>
      <sz val="14"/>
      <color indexed="58"/>
      <name val="AngsanaUPC"/>
      <family val="1"/>
      <charset val="222"/>
    </font>
    <font>
      <b/>
      <sz val="16"/>
      <color indexed="16"/>
      <name val="AngsanaUPC"/>
      <family val="1"/>
      <charset val="222"/>
    </font>
    <font>
      <sz val="16"/>
      <color indexed="10"/>
      <name val="AngsanaUPC"/>
      <family val="1"/>
      <charset val="222"/>
    </font>
    <font>
      <u/>
      <sz val="16"/>
      <color theme="10"/>
      <name val="AngsanaUPC"/>
      <family val="1"/>
      <charset val="222"/>
    </font>
    <font>
      <sz val="16"/>
      <color rgb="FFFF0000"/>
      <name val="AngsanaUPC"/>
      <family val="1"/>
      <charset val="22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1" fillId="0" borderId="0" applyFont="0" applyFill="0" applyBorder="0" applyAlignment="0" applyProtection="0"/>
  </cellStyleXfs>
  <cellXfs count="225">
    <xf numFmtId="0" fontId="0" fillId="0" borderId="0" xfId="0"/>
    <xf numFmtId="0" fontId="3" fillId="0" borderId="0" xfId="2" applyFont="1" applyAlignment="1">
      <alignment horizontal="centerContinuous" vertical="center"/>
    </xf>
    <xf numFmtId="0" fontId="2" fillId="0" borderId="0" xfId="2" applyAlignment="1">
      <alignment vertical="center"/>
    </xf>
    <xf numFmtId="0" fontId="5" fillId="0" borderId="0" xfId="2" applyFont="1" applyAlignment="1">
      <alignment horizontal="centerContinuous" vertical="center"/>
    </xf>
    <xf numFmtId="0" fontId="6" fillId="0" borderId="0" xfId="2" applyFont="1" applyAlignment="1">
      <alignment horizontal="centerContinuous" vertical="center"/>
    </xf>
    <xf numFmtId="0" fontId="7" fillId="0" borderId="0" xfId="2" applyFont="1" applyAlignment="1">
      <alignment horizontal="centerContinuous" vertical="center"/>
    </xf>
    <xf numFmtId="0" fontId="2" fillId="0" borderId="0" xfId="2" applyAlignment="1">
      <alignment horizontal="centerContinuous" vertical="center"/>
    </xf>
    <xf numFmtId="0" fontId="8" fillId="0" borderId="0" xfId="2" applyFont="1" applyBorder="1" applyAlignment="1">
      <alignment horizontal="centerContinuous" vertical="center"/>
    </xf>
    <xf numFmtId="0" fontId="9" fillId="0" borderId="0" xfId="2" quotePrefix="1" applyFont="1" applyAlignment="1">
      <alignment vertical="center"/>
    </xf>
    <xf numFmtId="0" fontId="3" fillId="0" borderId="0" xfId="2" applyFont="1" applyAlignment="1">
      <alignment vertical="center"/>
    </xf>
    <xf numFmtId="0" fontId="9" fillId="0" borderId="0" xfId="2" applyFont="1" applyAlignment="1">
      <alignment horizontal="right" vertical="center"/>
    </xf>
    <xf numFmtId="17" fontId="10" fillId="0" borderId="0" xfId="2" applyNumberFormat="1" applyFont="1" applyAlignment="1">
      <alignment vertical="center"/>
    </xf>
    <xf numFmtId="17" fontId="11" fillId="0" borderId="0" xfId="2" applyNumberFormat="1" applyFont="1" applyAlignment="1">
      <alignment horizontal="right" vertical="center"/>
    </xf>
    <xf numFmtId="0" fontId="12" fillId="0" borderId="1" xfId="2" applyFont="1" applyBorder="1" applyAlignment="1">
      <alignment horizontal="centerContinuous" vertical="center"/>
    </xf>
    <xf numFmtId="0" fontId="2" fillId="0" borderId="1" xfId="2" applyBorder="1" applyAlignment="1">
      <alignment horizontal="centerContinuous" vertical="center"/>
    </xf>
    <xf numFmtId="0" fontId="2" fillId="0" borderId="2" xfId="2" applyBorder="1" applyAlignment="1">
      <alignment horizontal="centerContinuous" vertical="center"/>
    </xf>
    <xf numFmtId="0" fontId="2" fillId="0" borderId="3" xfId="2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2" fillId="0" borderId="4" xfId="2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2" fillId="0" borderId="6" xfId="2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4" fillId="0" borderId="3" xfId="2" applyFont="1" applyBorder="1" applyAlignment="1">
      <alignment horizontal="center" vertical="center"/>
    </xf>
    <xf numFmtId="164" fontId="14" fillId="0" borderId="0" xfId="2" applyNumberFormat="1" applyFont="1" applyBorder="1" applyAlignment="1">
      <alignment horizontal="center" vertical="center"/>
    </xf>
    <xf numFmtId="2" fontId="14" fillId="0" borderId="0" xfId="2" applyNumberFormat="1" applyFont="1" applyBorder="1" applyAlignment="1">
      <alignment horizontal="center" vertical="center"/>
    </xf>
    <xf numFmtId="0" fontId="14" fillId="0" borderId="4" xfId="2" applyFont="1" applyBorder="1" applyAlignment="1">
      <alignment horizontal="center" vertical="center"/>
    </xf>
    <xf numFmtId="2" fontId="14" fillId="0" borderId="5" xfId="2" applyNumberFormat="1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4" fillId="0" borderId="0" xfId="2" applyFont="1" applyAlignment="1">
      <alignment horizontal="center"/>
    </xf>
    <xf numFmtId="0" fontId="16" fillId="0" borderId="6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8" fillId="0" borderId="0" xfId="2" applyFont="1" applyAlignment="1">
      <alignment vertical="center"/>
    </xf>
    <xf numFmtId="0" fontId="13" fillId="0" borderId="0" xfId="2" applyFont="1" applyBorder="1" applyAlignment="1">
      <alignment horizontal="left" vertical="center"/>
    </xf>
    <xf numFmtId="0" fontId="6" fillId="0" borderId="0" xfId="2" applyFont="1" applyAlignment="1">
      <alignment horizontal="right" vertical="center"/>
    </xf>
    <xf numFmtId="0" fontId="19" fillId="0" borderId="6" xfId="2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/>
    </xf>
    <xf numFmtId="0" fontId="19" fillId="0" borderId="10" xfId="2" applyFont="1" applyBorder="1" applyAlignment="1">
      <alignment horizontal="center" vertical="center"/>
    </xf>
    <xf numFmtId="0" fontId="19" fillId="0" borderId="8" xfId="2" applyFont="1" applyBorder="1" applyAlignment="1">
      <alignment horizontal="center" vertical="center"/>
    </xf>
    <xf numFmtId="0" fontId="17" fillId="0" borderId="7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17" fontId="20" fillId="0" borderId="11" xfId="2" applyNumberFormat="1" applyFont="1" applyBorder="1" applyAlignment="1">
      <alignment horizontal="centerContinuous" vertical="center"/>
    </xf>
    <xf numFmtId="0" fontId="21" fillId="0" borderId="0" xfId="2" applyFont="1" applyAlignment="1">
      <alignment horizontal="centerContinuous" vertical="center"/>
    </xf>
    <xf numFmtId="14" fontId="14" fillId="0" borderId="0" xfId="2" applyNumberFormat="1" applyFont="1" applyBorder="1" applyAlignment="1">
      <alignment horizontal="center" vertical="center"/>
    </xf>
    <xf numFmtId="18" fontId="14" fillId="0" borderId="0" xfId="2" applyNumberFormat="1" applyFont="1" applyBorder="1" applyAlignment="1">
      <alignment horizontal="center" vertical="center"/>
    </xf>
    <xf numFmtId="166" fontId="14" fillId="0" borderId="0" xfId="2" applyNumberFormat="1" applyFont="1" applyBorder="1" applyAlignment="1">
      <alignment horizontal="center" vertical="center"/>
    </xf>
    <xf numFmtId="0" fontId="23" fillId="0" borderId="0" xfId="0" applyFont="1"/>
    <xf numFmtId="167" fontId="0" fillId="0" borderId="0" xfId="0" applyNumberFormat="1"/>
    <xf numFmtId="0" fontId="34" fillId="2" borderId="12" xfId="0" applyFont="1" applyFill="1" applyBorder="1" applyAlignment="1">
      <alignment horizontal="center"/>
    </xf>
    <xf numFmtId="0" fontId="24" fillId="3" borderId="12" xfId="0" applyFont="1" applyFill="1" applyBorder="1" applyAlignment="1">
      <alignment horizontal="center"/>
    </xf>
    <xf numFmtId="0" fontId="34" fillId="4" borderId="12" xfId="0" applyFont="1" applyFill="1" applyBorder="1" applyAlignment="1">
      <alignment horizontal="center"/>
    </xf>
    <xf numFmtId="0" fontId="34" fillId="5" borderId="12" xfId="0" applyFont="1" applyFill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5" fillId="6" borderId="14" xfId="0" applyFont="1" applyFill="1" applyBorder="1" applyAlignment="1">
      <alignment horizontal="center"/>
    </xf>
    <xf numFmtId="0" fontId="35" fillId="6" borderId="14" xfId="0" applyFont="1" applyFill="1" applyBorder="1" applyAlignment="1">
      <alignment horizontal="center"/>
    </xf>
    <xf numFmtId="0" fontId="25" fillId="6" borderId="13" xfId="0" applyFont="1" applyFill="1" applyBorder="1" applyAlignment="1">
      <alignment horizontal="center"/>
    </xf>
    <xf numFmtId="0" fontId="35" fillId="6" borderId="13" xfId="0" applyFont="1" applyFill="1" applyBorder="1" applyAlignment="1">
      <alignment horizontal="center"/>
    </xf>
    <xf numFmtId="0" fontId="34" fillId="3" borderId="15" xfId="0" applyFont="1" applyFill="1" applyBorder="1" applyAlignment="1">
      <alignment horizontal="center"/>
    </xf>
    <xf numFmtId="0" fontId="34" fillId="5" borderId="15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center"/>
    </xf>
    <xf numFmtId="0" fontId="34" fillId="0" borderId="16" xfId="0" applyFont="1" applyBorder="1" applyAlignment="1">
      <alignment vertical="center"/>
    </xf>
    <xf numFmtId="0" fontId="28" fillId="5" borderId="17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3" fontId="28" fillId="0" borderId="17" xfId="0" applyNumberFormat="1" applyFont="1" applyBorder="1" applyAlignment="1">
      <alignment horizontal="center" vertical="center" wrapText="1"/>
    </xf>
    <xf numFmtId="10" fontId="36" fillId="0" borderId="17" xfId="3" applyNumberFormat="1" applyFont="1" applyBorder="1" applyAlignment="1">
      <alignment horizontal="center" vertical="center" wrapText="1"/>
    </xf>
    <xf numFmtId="14" fontId="0" fillId="0" borderId="0" xfId="0" applyNumberFormat="1"/>
    <xf numFmtId="0" fontId="26" fillId="5" borderId="18" xfId="0" applyFont="1" applyFill="1" applyBorder="1" applyAlignment="1">
      <alignment horizontal="center" wrapText="1"/>
    </xf>
    <xf numFmtId="0" fontId="26" fillId="5" borderId="19" xfId="0" applyFont="1" applyFill="1" applyBorder="1" applyAlignment="1">
      <alignment horizontal="center" wrapText="1"/>
    </xf>
    <xf numFmtId="0" fontId="26" fillId="5" borderId="20" xfId="0" applyFont="1" applyFill="1" applyBorder="1" applyAlignment="1">
      <alignment horizontal="center" wrapText="1"/>
    </xf>
    <xf numFmtId="0" fontId="30" fillId="0" borderId="21" xfId="0" applyFont="1" applyBorder="1" applyAlignment="1">
      <alignment wrapText="1"/>
    </xf>
    <xf numFmtId="0" fontId="26" fillId="0" borderId="21" xfId="0" applyFont="1" applyBorder="1" applyAlignment="1">
      <alignment wrapText="1"/>
    </xf>
    <xf numFmtId="0" fontId="45" fillId="0" borderId="21" xfId="1" applyBorder="1" applyAlignment="1" applyProtection="1">
      <alignment wrapText="1"/>
    </xf>
    <xf numFmtId="3" fontId="26" fillId="0" borderId="21" xfId="0" applyNumberFormat="1" applyFont="1" applyBorder="1" applyAlignment="1">
      <alignment horizontal="right" wrapText="1"/>
    </xf>
    <xf numFmtId="0" fontId="37" fillId="0" borderId="21" xfId="0" applyFont="1" applyBorder="1" applyAlignment="1">
      <alignment horizontal="right" wrapText="1"/>
    </xf>
    <xf numFmtId="0" fontId="26" fillId="0" borderId="21" xfId="0" applyFont="1" applyBorder="1" applyAlignment="1">
      <alignment horizontal="right" wrapText="1"/>
    </xf>
    <xf numFmtId="4" fontId="26" fillId="0" borderId="21" xfId="0" applyNumberFormat="1" applyFont="1" applyBorder="1" applyAlignment="1">
      <alignment horizontal="right" wrapText="1"/>
    </xf>
    <xf numFmtId="0" fontId="38" fillId="7" borderId="21" xfId="0" applyFont="1" applyFill="1" applyBorder="1" applyAlignment="1">
      <alignment horizontal="left" wrapText="1"/>
    </xf>
    <xf numFmtId="3" fontId="38" fillId="7" borderId="21" xfId="0" applyNumberFormat="1" applyFont="1" applyFill="1" applyBorder="1" applyAlignment="1">
      <alignment horizontal="left" wrapText="1"/>
    </xf>
    <xf numFmtId="10" fontId="39" fillId="7" borderId="21" xfId="0" applyNumberFormat="1" applyFont="1" applyFill="1" applyBorder="1" applyAlignment="1">
      <alignment horizontal="left" wrapText="1"/>
    </xf>
    <xf numFmtId="0" fontId="38" fillId="7" borderId="22" xfId="0" applyFont="1" applyFill="1" applyBorder="1" applyAlignment="1">
      <alignment horizontal="left" wrapText="1"/>
    </xf>
    <xf numFmtId="0" fontId="38" fillId="7" borderId="23" xfId="0" applyFont="1" applyFill="1" applyBorder="1" applyAlignment="1">
      <alignment horizontal="left" wrapText="1"/>
    </xf>
    <xf numFmtId="0" fontId="38" fillId="7" borderId="24" xfId="0" applyFont="1" applyFill="1" applyBorder="1" applyAlignment="1">
      <alignment horizontal="left" wrapText="1"/>
    </xf>
    <xf numFmtId="0" fontId="38" fillId="7" borderId="25" xfId="0" applyFont="1" applyFill="1" applyBorder="1" applyAlignment="1">
      <alignment horizontal="left" wrapText="1"/>
    </xf>
    <xf numFmtId="0" fontId="38" fillId="7" borderId="26" xfId="0" applyFont="1" applyFill="1" applyBorder="1" applyAlignment="1">
      <alignment horizontal="left" wrapText="1"/>
    </xf>
    <xf numFmtId="3" fontId="38" fillId="7" borderId="27" xfId="0" applyNumberFormat="1" applyFont="1" applyFill="1" applyBorder="1" applyAlignment="1">
      <alignment horizontal="left" wrapText="1"/>
    </xf>
    <xf numFmtId="10" fontId="39" fillId="7" borderId="27" xfId="0" applyNumberFormat="1" applyFont="1" applyFill="1" applyBorder="1" applyAlignment="1">
      <alignment horizontal="left" wrapText="1"/>
    </xf>
    <xf numFmtId="0" fontId="38" fillId="7" borderId="27" xfId="0" applyFont="1" applyFill="1" applyBorder="1" applyAlignment="1">
      <alignment horizontal="left" wrapText="1"/>
    </xf>
    <xf numFmtId="0" fontId="38" fillId="7" borderId="28" xfId="0" applyFont="1" applyFill="1" applyBorder="1" applyAlignment="1">
      <alignment horizontal="left" wrapText="1"/>
    </xf>
    <xf numFmtId="0" fontId="23" fillId="0" borderId="17" xfId="0" applyFont="1" applyBorder="1" applyAlignment="1">
      <alignment horizontal="center"/>
    </xf>
    <xf numFmtId="0" fontId="0" fillId="0" borderId="17" xfId="0" applyBorder="1"/>
    <xf numFmtId="167" fontId="0" fillId="0" borderId="17" xfId="0" applyNumberFormat="1" applyBorder="1"/>
    <xf numFmtId="167" fontId="0" fillId="0" borderId="0" xfId="0" applyNumberFormat="1" applyBorder="1"/>
    <xf numFmtId="0" fontId="0" fillId="0" borderId="0" xfId="0" applyBorder="1"/>
    <xf numFmtId="0" fontId="0" fillId="8" borderId="0" xfId="0" applyFill="1" applyBorder="1"/>
    <xf numFmtId="0" fontId="0" fillId="0" borderId="17" xfId="0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23" fillId="0" borderId="17" xfId="0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3" fillId="0" borderId="0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169" fontId="33" fillId="0" borderId="29" xfId="0" applyNumberFormat="1" applyFont="1" applyBorder="1" applyAlignment="1">
      <alignment horizontal="center" wrapText="1"/>
    </xf>
    <xf numFmtId="170" fontId="33" fillId="0" borderId="30" xfId="0" applyNumberFormat="1" applyFont="1" applyBorder="1" applyAlignment="1">
      <alignment horizontal="center" wrapText="1"/>
    </xf>
    <xf numFmtId="1" fontId="0" fillId="0" borderId="17" xfId="0" applyNumberFormat="1" applyBorder="1" applyAlignment="1">
      <alignment horizontal="center"/>
    </xf>
    <xf numFmtId="1" fontId="0" fillId="0" borderId="0" xfId="0" applyNumberFormat="1" applyBorder="1" applyAlignment="1">
      <alignment horizontal="center" wrapText="1"/>
    </xf>
    <xf numFmtId="0" fontId="0" fillId="8" borderId="17" xfId="0" applyFill="1" applyBorder="1" applyAlignment="1">
      <alignment horizontal="center"/>
    </xf>
    <xf numFmtId="168" fontId="33" fillId="0" borderId="29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41" fillId="8" borderId="17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24" fillId="0" borderId="31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0" fontId="43" fillId="0" borderId="16" xfId="0" applyFont="1" applyBorder="1" applyAlignment="1">
      <alignment horizontal="center"/>
    </xf>
    <xf numFmtId="0" fontId="25" fillId="6" borderId="0" xfId="0" applyFont="1" applyFill="1" applyAlignment="1">
      <alignment horizontal="center"/>
    </xf>
    <xf numFmtId="0" fontId="35" fillId="6" borderId="0" xfId="0" applyFont="1" applyFill="1" applyAlignment="1">
      <alignment horizontal="center"/>
    </xf>
    <xf numFmtId="0" fontId="35" fillId="6" borderId="4" xfId="0" applyFont="1" applyFill="1" applyBorder="1" applyAlignment="1">
      <alignment horizontal="center"/>
    </xf>
    <xf numFmtId="0" fontId="25" fillId="6" borderId="4" xfId="0" applyFont="1" applyFill="1" applyBorder="1" applyAlignment="1">
      <alignment horizontal="center"/>
    </xf>
    <xf numFmtId="0" fontId="43" fillId="0" borderId="32" xfId="0" applyFont="1" applyBorder="1" applyAlignment="1">
      <alignment horizontal="center"/>
    </xf>
    <xf numFmtId="0" fontId="25" fillId="6" borderId="29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23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40" fillId="8" borderId="17" xfId="0" applyFont="1" applyFill="1" applyBorder="1" applyAlignment="1">
      <alignment horizontal="center" vertical="center"/>
    </xf>
    <xf numFmtId="167" fontId="40" fillId="0" borderId="17" xfId="0" applyNumberFormat="1" applyFont="1" applyBorder="1" applyAlignment="1">
      <alignment horizontal="center"/>
    </xf>
    <xf numFmtId="0" fontId="40" fillId="8" borderId="1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17" xfId="0" applyFill="1" applyBorder="1"/>
    <xf numFmtId="0" fontId="18" fillId="0" borderId="0" xfId="0" applyFont="1"/>
    <xf numFmtId="0" fontId="18" fillId="8" borderId="0" xfId="0" applyFont="1" applyFill="1"/>
    <xf numFmtId="2" fontId="0" fillId="0" borderId="0" xfId="0" applyNumberFormat="1"/>
    <xf numFmtId="0" fontId="18" fillId="0" borderId="0" xfId="0" applyFont="1" applyAlignment="1">
      <alignment horizontal="right"/>
    </xf>
    <xf numFmtId="2" fontId="18" fillId="0" borderId="0" xfId="0" applyNumberFormat="1" applyFont="1"/>
    <xf numFmtId="0" fontId="44" fillId="0" borderId="0" xfId="0" applyFont="1"/>
    <xf numFmtId="0" fontId="18" fillId="0" borderId="29" xfId="0" applyFont="1" applyBorder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0" fontId="18" fillId="0" borderId="29" xfId="0" applyFont="1" applyBorder="1" applyAlignment="1">
      <alignment horizontal="left" vertical="top"/>
    </xf>
    <xf numFmtId="0" fontId="18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46" fillId="0" borderId="0" xfId="0" applyFont="1"/>
    <xf numFmtId="0" fontId="18" fillId="0" borderId="0" xfId="0" applyFont="1" applyAlignment="1">
      <alignment wrapText="1"/>
    </xf>
    <xf numFmtId="0" fontId="46" fillId="0" borderId="0" xfId="0" applyFont="1" applyAlignment="1">
      <alignment horizontal="right"/>
    </xf>
    <xf numFmtId="0" fontId="18" fillId="9" borderId="0" xfId="0" applyFont="1" applyFill="1"/>
    <xf numFmtId="0" fontId="46" fillId="9" borderId="0" xfId="0" applyFont="1" applyFill="1"/>
    <xf numFmtId="165" fontId="18" fillId="0" borderId="0" xfId="0" applyNumberFormat="1" applyFont="1" applyAlignment="1">
      <alignment horizontal="right"/>
    </xf>
    <xf numFmtId="0" fontId="25" fillId="0" borderId="0" xfId="0" applyFont="1" applyAlignment="1">
      <alignment vertical="top" wrapText="1"/>
    </xf>
    <xf numFmtId="0" fontId="25" fillId="0" borderId="0" xfId="0" applyFont="1" applyBorder="1" applyAlignment="1">
      <alignment vertical="top"/>
    </xf>
    <xf numFmtId="0" fontId="18" fillId="0" borderId="29" xfId="0" applyFont="1" applyBorder="1" applyAlignment="1">
      <alignment wrapText="1"/>
    </xf>
    <xf numFmtId="0" fontId="18" fillId="0" borderId="46" xfId="0" applyFont="1" applyBorder="1"/>
    <xf numFmtId="0" fontId="0" fillId="0" borderId="31" xfId="0" applyBorder="1"/>
    <xf numFmtId="0" fontId="0" fillId="0" borderId="4" xfId="0" applyBorder="1"/>
    <xf numFmtId="0" fontId="0" fillId="0" borderId="14" xfId="0" applyBorder="1"/>
    <xf numFmtId="0" fontId="18" fillId="0" borderId="14" xfId="0" applyFont="1" applyBorder="1"/>
    <xf numFmtId="0" fontId="0" fillId="0" borderId="47" xfId="0" applyBorder="1"/>
    <xf numFmtId="0" fontId="0" fillId="0" borderId="13" xfId="0" applyBorder="1"/>
    <xf numFmtId="0" fontId="0" fillId="0" borderId="30" xfId="0" applyBorder="1"/>
    <xf numFmtId="0" fontId="18" fillId="0" borderId="31" xfId="0" applyFont="1" applyBorder="1"/>
    <xf numFmtId="0" fontId="44" fillId="0" borderId="14" xfId="0" applyFont="1" applyBorder="1"/>
    <xf numFmtId="0" fontId="40" fillId="0" borderId="4" xfId="0" applyFont="1" applyBorder="1"/>
    <xf numFmtId="0" fontId="46" fillId="0" borderId="14" xfId="0" applyFont="1" applyBorder="1"/>
    <xf numFmtId="0" fontId="0" fillId="0" borderId="29" xfId="0" applyBorder="1"/>
    <xf numFmtId="20" fontId="0" fillId="0" borderId="31" xfId="0" applyNumberFormat="1" applyBorder="1"/>
    <xf numFmtId="0" fontId="0" fillId="0" borderId="0" xfId="0" applyFill="1" applyBorder="1"/>
    <xf numFmtId="0" fontId="46" fillId="0" borderId="4" xfId="0" applyFont="1" applyBorder="1"/>
    <xf numFmtId="0" fontId="46" fillId="0" borderId="0" xfId="0" applyFont="1" applyFill="1" applyBorder="1"/>
    <xf numFmtId="0" fontId="18" fillId="9" borderId="0" xfId="0" applyFont="1" applyFill="1" applyAlignment="1">
      <alignment wrapText="1"/>
    </xf>
    <xf numFmtId="0" fontId="18" fillId="10" borderId="0" xfId="0" applyFont="1" applyFill="1" applyAlignment="1">
      <alignment wrapText="1"/>
    </xf>
    <xf numFmtId="0" fontId="18" fillId="9" borderId="0" xfId="0" applyFont="1" applyFill="1" applyAlignment="1">
      <alignment horizontal="right"/>
    </xf>
    <xf numFmtId="0" fontId="46" fillId="9" borderId="0" xfId="0" applyFont="1" applyFill="1" applyAlignment="1">
      <alignment horizontal="right"/>
    </xf>
    <xf numFmtId="0" fontId="0" fillId="9" borderId="0" xfId="0" applyFill="1"/>
    <xf numFmtId="0" fontId="18" fillId="10" borderId="0" xfId="0" applyFont="1" applyFill="1"/>
    <xf numFmtId="2" fontId="0" fillId="10" borderId="0" xfId="0" applyNumberFormat="1" applyFill="1"/>
    <xf numFmtId="0" fontId="0" fillId="10" borderId="0" xfId="0" applyFill="1"/>
    <xf numFmtId="0" fontId="18" fillId="10" borderId="0" xfId="0" applyFont="1" applyFill="1" applyAlignment="1">
      <alignment horizontal="right"/>
    </xf>
    <xf numFmtId="0" fontId="46" fillId="10" borderId="0" xfId="0" applyFont="1" applyFill="1"/>
    <xf numFmtId="165" fontId="18" fillId="10" borderId="0" xfId="0" applyNumberFormat="1" applyFont="1" applyFill="1" applyAlignment="1">
      <alignment horizontal="right"/>
    </xf>
    <xf numFmtId="0" fontId="0" fillId="10" borderId="4" xfId="0" applyFill="1" applyBorder="1"/>
    <xf numFmtId="0" fontId="0" fillId="10" borderId="0" xfId="0" applyFill="1" applyBorder="1"/>
    <xf numFmtId="0" fontId="0" fillId="10" borderId="14" xfId="0" applyFill="1" applyBorder="1"/>
    <xf numFmtId="0" fontId="18" fillId="0" borderId="0" xfId="0" applyFont="1" applyFill="1"/>
    <xf numFmtId="0" fontId="40" fillId="0" borderId="0" xfId="0" applyFont="1" applyFill="1" applyBorder="1"/>
    <xf numFmtId="0" fontId="34" fillId="0" borderId="16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34" xfId="0" applyFont="1" applyBorder="1" applyAlignment="1">
      <alignment horizontal="center" wrapText="1"/>
    </xf>
    <xf numFmtId="0" fontId="23" fillId="0" borderId="12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3" fillId="0" borderId="35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6" fillId="5" borderId="36" xfId="0" applyFont="1" applyFill="1" applyBorder="1" applyAlignment="1">
      <alignment horizontal="center" wrapText="1"/>
    </xf>
    <xf numFmtId="0" fontId="26" fillId="5" borderId="38" xfId="0" applyFont="1" applyFill="1" applyBorder="1" applyAlignment="1">
      <alignment horizontal="center" wrapText="1"/>
    </xf>
    <xf numFmtId="0" fontId="26" fillId="5" borderId="39" xfId="0" applyFont="1" applyFill="1" applyBorder="1" applyAlignment="1">
      <alignment horizontal="center" wrapText="1"/>
    </xf>
    <xf numFmtId="0" fontId="26" fillId="5" borderId="41" xfId="0" applyFont="1" applyFill="1" applyBorder="1" applyAlignment="1">
      <alignment horizontal="center" wrapText="1"/>
    </xf>
    <xf numFmtId="0" fontId="38" fillId="7" borderId="42" xfId="0" applyFont="1" applyFill="1" applyBorder="1" applyAlignment="1">
      <alignment horizontal="left" wrapText="1"/>
    </xf>
    <xf numFmtId="0" fontId="38" fillId="7" borderId="43" xfId="0" applyFont="1" applyFill="1" applyBorder="1" applyAlignment="1">
      <alignment horizontal="left" wrapText="1"/>
    </xf>
    <xf numFmtId="0" fontId="38" fillId="7" borderId="44" xfId="0" applyFont="1" applyFill="1" applyBorder="1" applyAlignment="1">
      <alignment horizontal="left" wrapText="1"/>
    </xf>
    <xf numFmtId="0" fontId="38" fillId="7" borderId="45" xfId="0" applyFont="1" applyFill="1" applyBorder="1" applyAlignment="1">
      <alignment horizontal="left" wrapText="1"/>
    </xf>
    <xf numFmtId="0" fontId="28" fillId="5" borderId="17" xfId="0" applyFont="1" applyFill="1" applyBorder="1" applyAlignment="1">
      <alignment horizontal="center" vertical="center" wrapText="1"/>
    </xf>
    <xf numFmtId="0" fontId="28" fillId="5" borderId="35" xfId="0" applyFont="1" applyFill="1" applyBorder="1" applyAlignment="1">
      <alignment horizontal="center" vertical="center" wrapText="1"/>
    </xf>
    <xf numFmtId="0" fontId="28" fillId="5" borderId="32" xfId="0" applyFont="1" applyFill="1" applyBorder="1" applyAlignment="1">
      <alignment horizontal="center" vertical="center" wrapText="1"/>
    </xf>
    <xf numFmtId="0" fontId="26" fillId="5" borderId="37" xfId="0" applyFont="1" applyFill="1" applyBorder="1" applyAlignment="1">
      <alignment horizontal="center" wrapText="1"/>
    </xf>
    <xf numFmtId="0" fontId="26" fillId="5" borderId="40" xfId="0" applyFont="1" applyFill="1" applyBorder="1" applyAlignment="1">
      <alignment horizontal="center" wrapText="1"/>
    </xf>
    <xf numFmtId="0" fontId="25" fillId="0" borderId="30" xfId="0" applyFont="1" applyBorder="1" applyAlignment="1">
      <alignment horizontal="center" vertical="top"/>
    </xf>
    <xf numFmtId="0" fontId="25" fillId="0" borderId="0" xfId="0" applyFont="1" applyAlignment="1">
      <alignment horizontal="center" vertical="top" wrapText="1"/>
    </xf>
    <xf numFmtId="20" fontId="0" fillId="0" borderId="0" xfId="0" applyNumberFormat="1"/>
  </cellXfs>
  <cellStyles count="4">
    <cellStyle name="Hyperlink" xfId="1" builtinId="8"/>
    <cellStyle name="Normal" xfId="0" builtinId="0"/>
    <cellStyle name="Normal_hilo05" xfId="2"/>
    <cellStyle name="Percent" xfId="3" builtinId="5"/>
  </cellStyles>
  <dxfs count="12"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  <dxf>
      <font>
        <color rgb="FFFF0000"/>
      </font>
    </dxf>
    <dxf>
      <font>
        <color rgb="FFFF9900"/>
      </font>
    </dxf>
    <dxf>
      <font>
        <color rgb="FFFF6600"/>
      </font>
    </dxf>
    <dxf>
      <font>
        <color rgb="FFFF0066"/>
      </font>
    </dxf>
    <dxf>
      <font>
        <color rgb="FFFF0000"/>
      </font>
      <fill>
        <patternFill patternType="solid"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66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6.5934065934065936E-2"/>
          <c:y val="2.1943573667711627E-2"/>
          <c:w val="0.87692307692307814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Sheet1!$F$1</c:f>
              <c:strCache>
                <c:ptCount val="1"/>
                <c:pt idx="0">
                  <c:v>HT (M.)</c:v>
                </c:pt>
              </c:strCache>
            </c:strRef>
          </c:tx>
          <c:marker>
            <c:symbol val="none"/>
          </c:marker>
          <c:xVal>
            <c:numRef>
              <c:f>Sheet1!$E$2:$E$124</c:f>
              <c:numCache>
                <c:formatCode>m/d/yy\ h:mm;@</c:formatCode>
                <c:ptCount val="123"/>
                <c:pt idx="0">
                  <c:v>40828.236805555556</c:v>
                </c:pt>
                <c:pt idx="1">
                  <c:v>40828.480555555558</c:v>
                </c:pt>
                <c:pt idx="2">
                  <c:v>40828.703472222223</c:v>
                </c:pt>
                <c:pt idx="3">
                  <c:v>40828.988888888889</c:v>
                </c:pt>
                <c:pt idx="4">
                  <c:v>40829.261805555558</c:v>
                </c:pt>
                <c:pt idx="5">
                  <c:v>40829.505555555559</c:v>
                </c:pt>
                <c:pt idx="6">
                  <c:v>40829.718055555553</c:v>
                </c:pt>
                <c:pt idx="7">
                  <c:v>40830.006944444445</c:v>
                </c:pt>
                <c:pt idx="8">
                  <c:v>40830.286111111112</c:v>
                </c:pt>
                <c:pt idx="9">
                  <c:v>40830.52847222222</c:v>
                </c:pt>
                <c:pt idx="10">
                  <c:v>40830.732638888891</c:v>
                </c:pt>
                <c:pt idx="11">
                  <c:v>40831.025000000001</c:v>
                </c:pt>
                <c:pt idx="12">
                  <c:v>40831.311111111114</c:v>
                </c:pt>
                <c:pt idx="13">
                  <c:v>40831.550000000003</c:v>
                </c:pt>
                <c:pt idx="14">
                  <c:v>40831.746527777781</c:v>
                </c:pt>
                <c:pt idx="15">
                  <c:v>40832.043055555558</c:v>
                </c:pt>
                <c:pt idx="16">
                  <c:v>40832.338888888888</c:v>
                </c:pt>
                <c:pt idx="17">
                  <c:v>40832.570138888892</c:v>
                </c:pt>
                <c:pt idx="18">
                  <c:v>40832.759722222225</c:v>
                </c:pt>
                <c:pt idx="19">
                  <c:v>40833.063888888886</c:v>
                </c:pt>
                <c:pt idx="20">
                  <c:v>40833.369444444441</c:v>
                </c:pt>
                <c:pt idx="21">
                  <c:v>40833.591666666667</c:v>
                </c:pt>
                <c:pt idx="22">
                  <c:v>40833.772916666669</c:v>
                </c:pt>
                <c:pt idx="23">
                  <c:v>40834.085416666669</c:v>
                </c:pt>
                <c:pt idx="24">
                  <c:v>40834.405555555553</c:v>
                </c:pt>
                <c:pt idx="25">
                  <c:v>40834.617361111108</c:v>
                </c:pt>
                <c:pt idx="26">
                  <c:v>40834.786111111112</c:v>
                </c:pt>
                <c:pt idx="27">
                  <c:v>40835.109027777777</c:v>
                </c:pt>
                <c:pt idx="28">
                  <c:v>40835.445833333331</c:v>
                </c:pt>
                <c:pt idx="29">
                  <c:v>40835.652777777781</c:v>
                </c:pt>
                <c:pt idx="30">
                  <c:v>40835.795138888891</c:v>
                </c:pt>
                <c:pt idx="31">
                  <c:v>40836.134027777778</c:v>
                </c:pt>
                <c:pt idx="32">
                  <c:v>40836.489583333336</c:v>
                </c:pt>
                <c:pt idx="33">
                  <c:v>40837.164583333331</c:v>
                </c:pt>
                <c:pt idx="34">
                  <c:v>40837.531944444447</c:v>
                </c:pt>
                <c:pt idx="35">
                  <c:v>40838.209722222222</c:v>
                </c:pt>
                <c:pt idx="36">
                  <c:v>40838.568749999999</c:v>
                </c:pt>
                <c:pt idx="37">
                  <c:v>40839.275694444441</c:v>
                </c:pt>
                <c:pt idx="38">
                  <c:v>40839.598611111112</c:v>
                </c:pt>
                <c:pt idx="39">
                  <c:v>40839.893750000003</c:v>
                </c:pt>
                <c:pt idx="40">
                  <c:v>40840.091666666667</c:v>
                </c:pt>
                <c:pt idx="41">
                  <c:v>40840.339583333334</c:v>
                </c:pt>
                <c:pt idx="42">
                  <c:v>40840.621527777781</c:v>
                </c:pt>
                <c:pt idx="43">
                  <c:v>40840.909722222219</c:v>
                </c:pt>
                <c:pt idx="44">
                  <c:v>40841.151388888888</c:v>
                </c:pt>
                <c:pt idx="45">
                  <c:v>40841.393055555556</c:v>
                </c:pt>
                <c:pt idx="46">
                  <c:v>40841.642361111109</c:v>
                </c:pt>
                <c:pt idx="47">
                  <c:v>40841.931250000001</c:v>
                </c:pt>
                <c:pt idx="48">
                  <c:v>40842.196527777778</c:v>
                </c:pt>
                <c:pt idx="49">
                  <c:v>40842.436805555553</c:v>
                </c:pt>
                <c:pt idx="50">
                  <c:v>40842.662499999999</c:v>
                </c:pt>
                <c:pt idx="51">
                  <c:v>40842.955555555556</c:v>
                </c:pt>
                <c:pt idx="52">
                  <c:v>40843.23541666667</c:v>
                </c:pt>
                <c:pt idx="53">
                  <c:v>40843.474305555559</c:v>
                </c:pt>
                <c:pt idx="54">
                  <c:v>40843.682638888888</c:v>
                </c:pt>
                <c:pt idx="55">
                  <c:v>40843.981249999997</c:v>
                </c:pt>
                <c:pt idx="56">
                  <c:v>40844.272916666669</c:v>
                </c:pt>
                <c:pt idx="57">
                  <c:v>40844.509722222225</c:v>
                </c:pt>
                <c:pt idx="58">
                  <c:v>40844.70208333333</c:v>
                </c:pt>
                <c:pt idx="59">
                  <c:v>40845.009027777778</c:v>
                </c:pt>
                <c:pt idx="60">
                  <c:v>40845.311805555553</c:v>
                </c:pt>
                <c:pt idx="61">
                  <c:v>40845.543055555558</c:v>
                </c:pt>
                <c:pt idx="62">
                  <c:v>40845.72152777778</c:v>
                </c:pt>
                <c:pt idx="63">
                  <c:v>40846.036805555559</c:v>
                </c:pt>
                <c:pt idx="64">
                  <c:v>40846.352083333331</c:v>
                </c:pt>
                <c:pt idx="65">
                  <c:v>40846.57708333333</c:v>
                </c:pt>
                <c:pt idx="66">
                  <c:v>40846.741666666669</c:v>
                </c:pt>
                <c:pt idx="67">
                  <c:v>40847.064583333333</c:v>
                </c:pt>
                <c:pt idx="68">
                  <c:v>40847.392361111109</c:v>
                </c:pt>
                <c:pt idx="69">
                  <c:v>40847.612500000003</c:v>
                </c:pt>
                <c:pt idx="70">
                  <c:v>40847.76458333333</c:v>
                </c:pt>
                <c:pt idx="71">
                  <c:v>40848.092361111114</c:v>
                </c:pt>
                <c:pt idx="72">
                  <c:v>40848.431944444441</c:v>
                </c:pt>
                <c:pt idx="73">
                  <c:v>40848.65625</c:v>
                </c:pt>
                <c:pt idx="74">
                  <c:v>40848.788194444445</c:v>
                </c:pt>
                <c:pt idx="75">
                  <c:v>40849.119444444441</c:v>
                </c:pt>
                <c:pt idx="76">
                  <c:v>40849.468055555553</c:v>
                </c:pt>
                <c:pt idx="77">
                  <c:v>40850.148611111108</c:v>
                </c:pt>
                <c:pt idx="78">
                  <c:v>40850.49722222222</c:v>
                </c:pt>
                <c:pt idx="79">
                  <c:v>40851.179861111108</c:v>
                </c:pt>
                <c:pt idx="80">
                  <c:v>40851.522916666669</c:v>
                </c:pt>
                <c:pt idx="81">
                  <c:v>40852.216666666667</c:v>
                </c:pt>
                <c:pt idx="82">
                  <c:v>40852.548611111109</c:v>
                </c:pt>
                <c:pt idx="83">
                  <c:v>40852.877083333333</c:v>
                </c:pt>
                <c:pt idx="84">
                  <c:v>40853.050694444442</c:v>
                </c:pt>
                <c:pt idx="85">
                  <c:v>40853.268055555556</c:v>
                </c:pt>
                <c:pt idx="86">
                  <c:v>40853.572916666664</c:v>
                </c:pt>
                <c:pt idx="87">
                  <c:v>40853.890277777777</c:v>
                </c:pt>
                <c:pt idx="88">
                  <c:v>40854.148611111108</c:v>
                </c:pt>
                <c:pt idx="89">
                  <c:v>40854.34375</c:v>
                </c:pt>
                <c:pt idx="90">
                  <c:v>40854.59652777778</c:v>
                </c:pt>
                <c:pt idx="91">
                  <c:v>40854.90625</c:v>
                </c:pt>
                <c:pt idx="92">
                  <c:v>40855.189583333333</c:v>
                </c:pt>
                <c:pt idx="93">
                  <c:v>40855.402083333334</c:v>
                </c:pt>
                <c:pt idx="94">
                  <c:v>40855.618750000001</c:v>
                </c:pt>
                <c:pt idx="95">
                  <c:v>40855.925000000003</c:v>
                </c:pt>
                <c:pt idx="96">
                  <c:v>40856.218055555553</c:v>
                </c:pt>
                <c:pt idx="97">
                  <c:v>40856.443749999999</c:v>
                </c:pt>
                <c:pt idx="98">
                  <c:v>40856.63958333333</c:v>
                </c:pt>
                <c:pt idx="99">
                  <c:v>40856.943749999999</c:v>
                </c:pt>
                <c:pt idx="100">
                  <c:v>40857.241666666669</c:v>
                </c:pt>
                <c:pt idx="101">
                  <c:v>40857.475694444445</c:v>
                </c:pt>
                <c:pt idx="102">
                  <c:v>40857.659722222219</c:v>
                </c:pt>
                <c:pt idx="103">
                  <c:v>40857.963888888888</c:v>
                </c:pt>
                <c:pt idx="104">
                  <c:v>40858.26458333333</c:v>
                </c:pt>
                <c:pt idx="105">
                  <c:v>40858.50277777778</c:v>
                </c:pt>
                <c:pt idx="106">
                  <c:v>40858.678472222222</c:v>
                </c:pt>
                <c:pt idx="107">
                  <c:v>40858.98333333333</c:v>
                </c:pt>
                <c:pt idx="108">
                  <c:v>40859.288194444445</c:v>
                </c:pt>
                <c:pt idx="109">
                  <c:v>40859.527083333334</c:v>
                </c:pt>
                <c:pt idx="110">
                  <c:v>40859.694444444445</c:v>
                </c:pt>
                <c:pt idx="111">
                  <c:v>40860.00277777778</c:v>
                </c:pt>
                <c:pt idx="112">
                  <c:v>40860.313194444447</c:v>
                </c:pt>
                <c:pt idx="113">
                  <c:v>40860.550000000003</c:v>
                </c:pt>
                <c:pt idx="114">
                  <c:v>40860.709722222222</c:v>
                </c:pt>
                <c:pt idx="115">
                  <c:v>40861.023611111108</c:v>
                </c:pt>
                <c:pt idx="116">
                  <c:v>40861.34097222222</c:v>
                </c:pt>
                <c:pt idx="117">
                  <c:v>40861.572222222225</c:v>
                </c:pt>
                <c:pt idx="118">
                  <c:v>40861.728472222225</c:v>
                </c:pt>
                <c:pt idx="119">
                  <c:v>40862.045138888891</c:v>
                </c:pt>
                <c:pt idx="120">
                  <c:v>40862.370138888888</c:v>
                </c:pt>
                <c:pt idx="121">
                  <c:v>40862.597222222219</c:v>
                </c:pt>
                <c:pt idx="122">
                  <c:v>40862.74722222222</c:v>
                </c:pt>
              </c:numCache>
            </c:numRef>
          </c:xVal>
          <c:yVal>
            <c:numRef>
              <c:f>Sheet1!$F$2:$F$124</c:f>
              <c:numCache>
                <c:formatCode>0.00</c:formatCode>
                <c:ptCount val="123"/>
                <c:pt idx="0">
                  <c:v>3.35</c:v>
                </c:pt>
                <c:pt idx="1">
                  <c:v>1.93</c:v>
                </c:pt>
                <c:pt idx="2">
                  <c:v>3.31</c:v>
                </c:pt>
                <c:pt idx="3">
                  <c:v>1.1599999999999999</c:v>
                </c:pt>
                <c:pt idx="4">
                  <c:v>3.49</c:v>
                </c:pt>
                <c:pt idx="5">
                  <c:v>2.0499999999999998</c:v>
                </c:pt>
                <c:pt idx="6">
                  <c:v>3.28</c:v>
                </c:pt>
                <c:pt idx="7">
                  <c:v>1.02</c:v>
                </c:pt>
                <c:pt idx="8">
                  <c:v>3.56</c:v>
                </c:pt>
                <c:pt idx="9">
                  <c:v>2.1800000000000002</c:v>
                </c:pt>
                <c:pt idx="10">
                  <c:v>3.24</c:v>
                </c:pt>
                <c:pt idx="11">
                  <c:v>0.92</c:v>
                </c:pt>
                <c:pt idx="12">
                  <c:v>3.59</c:v>
                </c:pt>
                <c:pt idx="13">
                  <c:v>2.3199999999999998</c:v>
                </c:pt>
                <c:pt idx="14">
                  <c:v>3.21</c:v>
                </c:pt>
                <c:pt idx="15">
                  <c:v>0.87</c:v>
                </c:pt>
                <c:pt idx="16">
                  <c:v>3.58</c:v>
                </c:pt>
                <c:pt idx="17">
                  <c:v>2.4500000000000002</c:v>
                </c:pt>
                <c:pt idx="18">
                  <c:v>3.18</c:v>
                </c:pt>
                <c:pt idx="19">
                  <c:v>0.86</c:v>
                </c:pt>
                <c:pt idx="20">
                  <c:v>3.54</c:v>
                </c:pt>
                <c:pt idx="21">
                  <c:v>2.6</c:v>
                </c:pt>
                <c:pt idx="22">
                  <c:v>3.14</c:v>
                </c:pt>
                <c:pt idx="23">
                  <c:v>0.9</c:v>
                </c:pt>
                <c:pt idx="24">
                  <c:v>3.48</c:v>
                </c:pt>
                <c:pt idx="25">
                  <c:v>2.75</c:v>
                </c:pt>
                <c:pt idx="26">
                  <c:v>3.1</c:v>
                </c:pt>
                <c:pt idx="27">
                  <c:v>0.98</c:v>
                </c:pt>
                <c:pt idx="28">
                  <c:v>3.42</c:v>
                </c:pt>
                <c:pt idx="29">
                  <c:v>2.88</c:v>
                </c:pt>
                <c:pt idx="30">
                  <c:v>3.04</c:v>
                </c:pt>
                <c:pt idx="31">
                  <c:v>1.1100000000000001</c:v>
                </c:pt>
                <c:pt idx="32">
                  <c:v>3.38</c:v>
                </c:pt>
                <c:pt idx="33">
                  <c:v>1.28</c:v>
                </c:pt>
                <c:pt idx="34">
                  <c:v>3.36</c:v>
                </c:pt>
                <c:pt idx="35">
                  <c:v>1.5</c:v>
                </c:pt>
                <c:pt idx="36">
                  <c:v>3.37</c:v>
                </c:pt>
                <c:pt idx="37">
                  <c:v>1.71</c:v>
                </c:pt>
                <c:pt idx="38">
                  <c:v>3.39</c:v>
                </c:pt>
                <c:pt idx="39">
                  <c:v>2.21</c:v>
                </c:pt>
                <c:pt idx="40">
                  <c:v>2.63</c:v>
                </c:pt>
                <c:pt idx="41">
                  <c:v>1.86</c:v>
                </c:pt>
                <c:pt idx="42">
                  <c:v>3.39</c:v>
                </c:pt>
                <c:pt idx="43">
                  <c:v>1.81</c:v>
                </c:pt>
                <c:pt idx="44">
                  <c:v>2.98</c:v>
                </c:pt>
                <c:pt idx="45">
                  <c:v>1.96</c:v>
                </c:pt>
                <c:pt idx="46">
                  <c:v>3.4</c:v>
                </c:pt>
                <c:pt idx="47">
                  <c:v>1.39</c:v>
                </c:pt>
                <c:pt idx="48">
                  <c:v>3.33</c:v>
                </c:pt>
                <c:pt idx="49">
                  <c:v>2.06</c:v>
                </c:pt>
                <c:pt idx="50">
                  <c:v>3.4</c:v>
                </c:pt>
                <c:pt idx="51">
                  <c:v>1</c:v>
                </c:pt>
                <c:pt idx="52">
                  <c:v>3.62</c:v>
                </c:pt>
                <c:pt idx="53">
                  <c:v>2.2000000000000002</c:v>
                </c:pt>
                <c:pt idx="54">
                  <c:v>3.39</c:v>
                </c:pt>
                <c:pt idx="55">
                  <c:v>0.69</c:v>
                </c:pt>
                <c:pt idx="56">
                  <c:v>3.8</c:v>
                </c:pt>
                <c:pt idx="57">
                  <c:v>2.37</c:v>
                </c:pt>
                <c:pt idx="58">
                  <c:v>3.37</c:v>
                </c:pt>
                <c:pt idx="59">
                  <c:v>0.5</c:v>
                </c:pt>
                <c:pt idx="60">
                  <c:v>3.87</c:v>
                </c:pt>
                <c:pt idx="61">
                  <c:v>2.57</c:v>
                </c:pt>
                <c:pt idx="62">
                  <c:v>3.33</c:v>
                </c:pt>
                <c:pt idx="63">
                  <c:v>0.44</c:v>
                </c:pt>
                <c:pt idx="64">
                  <c:v>3.84</c:v>
                </c:pt>
                <c:pt idx="65">
                  <c:v>2.75</c:v>
                </c:pt>
                <c:pt idx="66">
                  <c:v>3.28</c:v>
                </c:pt>
                <c:pt idx="67">
                  <c:v>0.48</c:v>
                </c:pt>
                <c:pt idx="68">
                  <c:v>3.76</c:v>
                </c:pt>
                <c:pt idx="69">
                  <c:v>2.89</c:v>
                </c:pt>
                <c:pt idx="70">
                  <c:v>3.2</c:v>
                </c:pt>
                <c:pt idx="71">
                  <c:v>0.61</c:v>
                </c:pt>
                <c:pt idx="72">
                  <c:v>3.67</c:v>
                </c:pt>
                <c:pt idx="73">
                  <c:v>2.94</c:v>
                </c:pt>
                <c:pt idx="74">
                  <c:v>3.09</c:v>
                </c:pt>
                <c:pt idx="75">
                  <c:v>0.82</c:v>
                </c:pt>
                <c:pt idx="76">
                  <c:v>3.57</c:v>
                </c:pt>
                <c:pt idx="77">
                  <c:v>1.08</c:v>
                </c:pt>
                <c:pt idx="78">
                  <c:v>3.49</c:v>
                </c:pt>
                <c:pt idx="79">
                  <c:v>1.4</c:v>
                </c:pt>
                <c:pt idx="80">
                  <c:v>3.41</c:v>
                </c:pt>
                <c:pt idx="81">
                  <c:v>1.76</c:v>
                </c:pt>
                <c:pt idx="82">
                  <c:v>3.35</c:v>
                </c:pt>
                <c:pt idx="83">
                  <c:v>2.19</c:v>
                </c:pt>
                <c:pt idx="84">
                  <c:v>2.41</c:v>
                </c:pt>
                <c:pt idx="85">
                  <c:v>2.09</c:v>
                </c:pt>
                <c:pt idx="86">
                  <c:v>3.29</c:v>
                </c:pt>
                <c:pt idx="87">
                  <c:v>1.9</c:v>
                </c:pt>
                <c:pt idx="88">
                  <c:v>2.66</c:v>
                </c:pt>
                <c:pt idx="89">
                  <c:v>2.3199999999999998</c:v>
                </c:pt>
                <c:pt idx="90">
                  <c:v>3.24</c:v>
                </c:pt>
                <c:pt idx="91">
                  <c:v>1.61</c:v>
                </c:pt>
                <c:pt idx="92">
                  <c:v>2.99</c:v>
                </c:pt>
                <c:pt idx="93">
                  <c:v>2.41</c:v>
                </c:pt>
                <c:pt idx="94">
                  <c:v>3.21</c:v>
                </c:pt>
                <c:pt idx="95">
                  <c:v>1.34</c:v>
                </c:pt>
                <c:pt idx="96">
                  <c:v>3.29</c:v>
                </c:pt>
                <c:pt idx="97">
                  <c:v>2.44</c:v>
                </c:pt>
                <c:pt idx="98">
                  <c:v>3.18</c:v>
                </c:pt>
                <c:pt idx="99">
                  <c:v>1.1200000000000001</c:v>
                </c:pt>
                <c:pt idx="100">
                  <c:v>3.52</c:v>
                </c:pt>
                <c:pt idx="101">
                  <c:v>2.4700000000000002</c:v>
                </c:pt>
                <c:pt idx="102">
                  <c:v>3.16</c:v>
                </c:pt>
                <c:pt idx="103">
                  <c:v>0.95</c:v>
                </c:pt>
                <c:pt idx="104">
                  <c:v>3.66</c:v>
                </c:pt>
                <c:pt idx="105">
                  <c:v>2.52</c:v>
                </c:pt>
                <c:pt idx="106">
                  <c:v>3.14</c:v>
                </c:pt>
                <c:pt idx="107">
                  <c:v>0.84</c:v>
                </c:pt>
                <c:pt idx="108">
                  <c:v>3.73</c:v>
                </c:pt>
                <c:pt idx="109">
                  <c:v>2.59</c:v>
                </c:pt>
                <c:pt idx="110">
                  <c:v>3.13</c:v>
                </c:pt>
                <c:pt idx="111">
                  <c:v>0.78</c:v>
                </c:pt>
                <c:pt idx="112">
                  <c:v>3.74</c:v>
                </c:pt>
                <c:pt idx="113">
                  <c:v>2.68</c:v>
                </c:pt>
                <c:pt idx="114">
                  <c:v>3.14</c:v>
                </c:pt>
                <c:pt idx="115">
                  <c:v>0.76</c:v>
                </c:pt>
                <c:pt idx="116">
                  <c:v>3.73</c:v>
                </c:pt>
                <c:pt idx="117">
                  <c:v>2.76</c:v>
                </c:pt>
                <c:pt idx="118">
                  <c:v>3.13</c:v>
                </c:pt>
                <c:pt idx="119">
                  <c:v>0.77</c:v>
                </c:pt>
                <c:pt idx="120">
                  <c:v>3.71</c:v>
                </c:pt>
                <c:pt idx="121">
                  <c:v>2.82</c:v>
                </c:pt>
                <c:pt idx="122">
                  <c:v>3.11</c:v>
                </c:pt>
              </c:numCache>
            </c:numRef>
          </c:yVal>
          <c:smooth val="1"/>
        </c:ser>
        <c:axId val="94071040"/>
        <c:axId val="94085120"/>
      </c:scatterChart>
      <c:valAx>
        <c:axId val="94071040"/>
        <c:scaling>
          <c:orientation val="minMax"/>
          <c:max val="40863"/>
          <c:min val="40828"/>
        </c:scaling>
        <c:axPos val="b"/>
        <c:minorGridlines/>
        <c:numFmt formatCode="dddd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085120"/>
        <c:crosses val="autoZero"/>
        <c:crossBetween val="midCat"/>
        <c:majorUnit val="7"/>
        <c:minorUnit val="1"/>
      </c:valAx>
      <c:valAx>
        <c:axId val="94085120"/>
        <c:scaling>
          <c:orientation val="minMax"/>
          <c:max val="5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ระดับน้ำทะเลทำนาย
(จาก</a:t>
                </a:r>
                <a:r>
                  <a:rPr lang="th-TH" sz="1800">
                    <a:cs typeface="+mn-cs"/>
                  </a:rPr>
                  <a:t>ระดับน้ำลงต่ำสุด)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74675354042283182"/>
              <c:y val="2.4034217944979151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.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4071040"/>
        <c:crosses val="autoZero"/>
        <c:crossBetween val="midCat"/>
      </c:valAx>
    </c:plotArea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934065934065936E-2"/>
          <c:y val="2.1943573667711637E-2"/>
          <c:w val="0.87692307692307836"/>
          <c:h val="0.9122257053291537"/>
        </c:manualLayout>
      </c:layout>
      <c:scatterChart>
        <c:scatterStyle val="smoothMarker"/>
        <c:ser>
          <c:idx val="0"/>
          <c:order val="0"/>
          <c:tx>
            <c:strRef>
              <c:f>StreamFlow!$B$1</c:f>
              <c:strCache>
                <c:ptCount val="1"/>
                <c:pt idx="0">
                  <c:v>สถานี P.17 อ.บรรพตพิสัย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StreamFlow!$B$2:$B$39</c:f>
              <c:numCache>
                <c:formatCode>General</c:formatCode>
                <c:ptCount val="38"/>
                <c:pt idx="0">
                  <c:v>592</c:v>
                </c:pt>
                <c:pt idx="1">
                  <c:v>717</c:v>
                </c:pt>
                <c:pt idx="2">
                  <c:v>976</c:v>
                </c:pt>
                <c:pt idx="3">
                  <c:v>1401</c:v>
                </c:pt>
                <c:pt idx="4">
                  <c:v>2223</c:v>
                </c:pt>
                <c:pt idx="5">
                  <c:v>2295</c:v>
                </c:pt>
                <c:pt idx="6">
                  <c:v>2039</c:v>
                </c:pt>
                <c:pt idx="7">
                  <c:v>1839</c:v>
                </c:pt>
                <c:pt idx="8">
                  <c:v>1791</c:v>
                </c:pt>
                <c:pt idx="9">
                  <c:v>1727</c:v>
                </c:pt>
                <c:pt idx="10">
                  <c:v>1535</c:v>
                </c:pt>
                <c:pt idx="11">
                  <c:v>1497</c:v>
                </c:pt>
                <c:pt idx="12">
                  <c:v>1401</c:v>
                </c:pt>
                <c:pt idx="13">
                  <c:v>1229</c:v>
                </c:pt>
                <c:pt idx="14">
                  <c:v>1188</c:v>
                </c:pt>
                <c:pt idx="15">
                  <c:v>1136</c:v>
                </c:pt>
                <c:pt idx="16">
                  <c:v>1120</c:v>
                </c:pt>
                <c:pt idx="17">
                  <c:v>1115</c:v>
                </c:pt>
                <c:pt idx="18">
                  <c:v>976</c:v>
                </c:pt>
                <c:pt idx="19">
                  <c:v>971</c:v>
                </c:pt>
                <c:pt idx="20">
                  <c:v>1073</c:v>
                </c:pt>
                <c:pt idx="21">
                  <c:v>1058</c:v>
                </c:pt>
                <c:pt idx="22">
                  <c:v>1141</c:v>
                </c:pt>
                <c:pt idx="23">
                  <c:v>1323</c:v>
                </c:pt>
                <c:pt idx="24">
                  <c:v>1411</c:v>
                </c:pt>
                <c:pt idx="25">
                  <c:v>1639</c:v>
                </c:pt>
                <c:pt idx="26">
                  <c:v>2271</c:v>
                </c:pt>
                <c:pt idx="27">
                  <c:v>2359</c:v>
                </c:pt>
                <c:pt idx="28">
                  <c:v>2271</c:v>
                </c:pt>
                <c:pt idx="29">
                  <c:v>2247</c:v>
                </c:pt>
                <c:pt idx="30">
                  <c:v>2247</c:v>
                </c:pt>
                <c:pt idx="31">
                  <c:v>2223</c:v>
                </c:pt>
                <c:pt idx="32">
                  <c:v>2199</c:v>
                </c:pt>
                <c:pt idx="33">
                  <c:v>2167</c:v>
                </c:pt>
                <c:pt idx="34">
                  <c:v>2039</c:v>
                </c:pt>
                <c:pt idx="35">
                  <c:v>1679</c:v>
                </c:pt>
                <c:pt idx="36">
                  <c:v>1454</c:v>
                </c:pt>
                <c:pt idx="37">
                  <c:v>1391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StreamFlow!$C$1</c:f>
              <c:strCache>
                <c:ptCount val="1"/>
                <c:pt idx="0">
                  <c:v>สถานี Y.1C จ.แพร่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StreamFlow!$C$2:$C$39</c:f>
              <c:numCache>
                <c:formatCode>General</c:formatCode>
                <c:ptCount val="38"/>
                <c:pt idx="0">
                  <c:v>440</c:v>
                </c:pt>
                <c:pt idx="1">
                  <c:v>458</c:v>
                </c:pt>
                <c:pt idx="2">
                  <c:v>352</c:v>
                </c:pt>
                <c:pt idx="3">
                  <c:v>293</c:v>
                </c:pt>
                <c:pt idx="4">
                  <c:v>466</c:v>
                </c:pt>
                <c:pt idx="5">
                  <c:v>456</c:v>
                </c:pt>
                <c:pt idx="6">
                  <c:v>456</c:v>
                </c:pt>
                <c:pt idx="7">
                  <c:v>386</c:v>
                </c:pt>
                <c:pt idx="8">
                  <c:v>304</c:v>
                </c:pt>
                <c:pt idx="9">
                  <c:v>226</c:v>
                </c:pt>
                <c:pt idx="10">
                  <c:v>248</c:v>
                </c:pt>
                <c:pt idx="11">
                  <c:v>351</c:v>
                </c:pt>
                <c:pt idx="12">
                  <c:v>360</c:v>
                </c:pt>
                <c:pt idx="13">
                  <c:v>317</c:v>
                </c:pt>
                <c:pt idx="14">
                  <c:v>311</c:v>
                </c:pt>
                <c:pt idx="15">
                  <c:v>267</c:v>
                </c:pt>
                <c:pt idx="16">
                  <c:v>223</c:v>
                </c:pt>
                <c:pt idx="17">
                  <c:v>197</c:v>
                </c:pt>
                <c:pt idx="18">
                  <c:v>243</c:v>
                </c:pt>
                <c:pt idx="19">
                  <c:v>404</c:v>
                </c:pt>
                <c:pt idx="20">
                  <c:v>410</c:v>
                </c:pt>
                <c:pt idx="21">
                  <c:v>236</c:v>
                </c:pt>
                <c:pt idx="22">
                  <c:v>678</c:v>
                </c:pt>
                <c:pt idx="23">
                  <c:v>716</c:v>
                </c:pt>
                <c:pt idx="24">
                  <c:v>609</c:v>
                </c:pt>
                <c:pt idx="25">
                  <c:v>504</c:v>
                </c:pt>
                <c:pt idx="26">
                  <c:v>317</c:v>
                </c:pt>
                <c:pt idx="27">
                  <c:v>241</c:v>
                </c:pt>
                <c:pt idx="28">
                  <c:v>199</c:v>
                </c:pt>
                <c:pt idx="29">
                  <c:v>189</c:v>
                </c:pt>
                <c:pt idx="30">
                  <c:v>180</c:v>
                </c:pt>
                <c:pt idx="31">
                  <c:v>174</c:v>
                </c:pt>
                <c:pt idx="32">
                  <c:v>159</c:v>
                </c:pt>
                <c:pt idx="33">
                  <c:v>148</c:v>
                </c:pt>
                <c:pt idx="34">
                  <c:v>152</c:v>
                </c:pt>
                <c:pt idx="35">
                  <c:v>130</c:v>
                </c:pt>
                <c:pt idx="36">
                  <c:v>148</c:v>
                </c:pt>
                <c:pt idx="37">
                  <c:v>165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StreamFlow!$D$1</c:f>
              <c:strCache>
                <c:ptCount val="1"/>
                <c:pt idx="0">
                  <c:v>สถานี N.1 จ.น่าน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StreamFlow!$D$2:$D$39</c:f>
              <c:numCache>
                <c:formatCode>General</c:formatCode>
                <c:ptCount val="38"/>
                <c:pt idx="0">
                  <c:v>676</c:v>
                </c:pt>
                <c:pt idx="1">
                  <c:v>486</c:v>
                </c:pt>
                <c:pt idx="2">
                  <c:v>399</c:v>
                </c:pt>
                <c:pt idx="3">
                  <c:v>256</c:v>
                </c:pt>
                <c:pt idx="4">
                  <c:v>351</c:v>
                </c:pt>
                <c:pt idx="5">
                  <c:v>369</c:v>
                </c:pt>
                <c:pt idx="6">
                  <c:v>380</c:v>
                </c:pt>
                <c:pt idx="7">
                  <c:v>385</c:v>
                </c:pt>
                <c:pt idx="8">
                  <c:v>393</c:v>
                </c:pt>
                <c:pt idx="9">
                  <c:v>1188</c:v>
                </c:pt>
                <c:pt idx="10">
                  <c:v>708</c:v>
                </c:pt>
                <c:pt idx="11">
                  <c:v>716</c:v>
                </c:pt>
                <c:pt idx="12">
                  <c:v>945</c:v>
                </c:pt>
                <c:pt idx="13">
                  <c:v>610</c:v>
                </c:pt>
                <c:pt idx="14">
                  <c:v>560</c:v>
                </c:pt>
                <c:pt idx="15">
                  <c:v>452</c:v>
                </c:pt>
                <c:pt idx="16">
                  <c:v>402</c:v>
                </c:pt>
                <c:pt idx="17">
                  <c:v>482</c:v>
                </c:pt>
                <c:pt idx="18">
                  <c:v>397</c:v>
                </c:pt>
                <c:pt idx="19">
                  <c:v>352</c:v>
                </c:pt>
                <c:pt idx="20">
                  <c:v>322</c:v>
                </c:pt>
                <c:pt idx="21">
                  <c:v>322</c:v>
                </c:pt>
                <c:pt idx="22">
                  <c:v>578</c:v>
                </c:pt>
                <c:pt idx="23">
                  <c:v>417</c:v>
                </c:pt>
                <c:pt idx="24">
                  <c:v>327</c:v>
                </c:pt>
                <c:pt idx="25">
                  <c:v>286</c:v>
                </c:pt>
                <c:pt idx="26">
                  <c:v>259</c:v>
                </c:pt>
                <c:pt idx="27">
                  <c:v>239</c:v>
                </c:pt>
                <c:pt idx="28">
                  <c:v>233</c:v>
                </c:pt>
                <c:pt idx="29">
                  <c:v>228</c:v>
                </c:pt>
                <c:pt idx="30">
                  <c:v>229</c:v>
                </c:pt>
                <c:pt idx="31">
                  <c:v>210</c:v>
                </c:pt>
                <c:pt idx="32">
                  <c:v>194</c:v>
                </c:pt>
                <c:pt idx="33">
                  <c:v>183</c:v>
                </c:pt>
                <c:pt idx="34">
                  <c:v>176</c:v>
                </c:pt>
                <c:pt idx="35">
                  <c:v>171</c:v>
                </c:pt>
                <c:pt idx="36">
                  <c:v>180</c:v>
                </c:pt>
                <c:pt idx="37">
                  <c:v>188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StreamFlow!$E$1</c:f>
              <c:strCache>
                <c:ptCount val="1"/>
                <c:pt idx="0">
                  <c:v>สถานี N.67 อ.ชุมแสง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StreamFlow!$E$2:$E$39</c:f>
              <c:numCache>
                <c:formatCode>General</c:formatCode>
                <c:ptCount val="38"/>
                <c:pt idx="0">
                  <c:v>1491</c:v>
                </c:pt>
                <c:pt idx="1">
                  <c:v>1491</c:v>
                </c:pt>
                <c:pt idx="2">
                  <c:v>1492</c:v>
                </c:pt>
                <c:pt idx="3">
                  <c:v>1492</c:v>
                </c:pt>
                <c:pt idx="4">
                  <c:v>1498</c:v>
                </c:pt>
                <c:pt idx="5">
                  <c:v>1505</c:v>
                </c:pt>
                <c:pt idx="6">
                  <c:v>1505</c:v>
                </c:pt>
                <c:pt idx="7">
                  <c:v>1509</c:v>
                </c:pt>
                <c:pt idx="8">
                  <c:v>1513</c:v>
                </c:pt>
                <c:pt idx="9">
                  <c:v>1514</c:v>
                </c:pt>
                <c:pt idx="10">
                  <c:v>1503</c:v>
                </c:pt>
                <c:pt idx="11">
                  <c:v>1533</c:v>
                </c:pt>
                <c:pt idx="12">
                  <c:v>1533</c:v>
                </c:pt>
                <c:pt idx="13">
                  <c:v>1538</c:v>
                </c:pt>
                <c:pt idx="14">
                  <c:v>1538</c:v>
                </c:pt>
                <c:pt idx="15">
                  <c:v>1544</c:v>
                </c:pt>
                <c:pt idx="16">
                  <c:v>1544</c:v>
                </c:pt>
                <c:pt idx="17">
                  <c:v>1544</c:v>
                </c:pt>
                <c:pt idx="18">
                  <c:v>1553</c:v>
                </c:pt>
                <c:pt idx="19">
                  <c:v>1559</c:v>
                </c:pt>
                <c:pt idx="20">
                  <c:v>1556</c:v>
                </c:pt>
                <c:pt idx="21">
                  <c:v>1553</c:v>
                </c:pt>
                <c:pt idx="22">
                  <c:v>1550</c:v>
                </c:pt>
                <c:pt idx="23">
                  <c:v>1556</c:v>
                </c:pt>
                <c:pt idx="24">
                  <c:v>1562</c:v>
                </c:pt>
                <c:pt idx="25">
                  <c:v>1568</c:v>
                </c:pt>
                <c:pt idx="26">
                  <c:v>1568</c:v>
                </c:pt>
                <c:pt idx="27">
                  <c:v>1568</c:v>
                </c:pt>
                <c:pt idx="28">
                  <c:v>1571</c:v>
                </c:pt>
                <c:pt idx="29">
                  <c:v>1574</c:v>
                </c:pt>
                <c:pt idx="30">
                  <c:v>1574</c:v>
                </c:pt>
                <c:pt idx="31">
                  <c:v>1574</c:v>
                </c:pt>
                <c:pt idx="32">
                  <c:v>1574</c:v>
                </c:pt>
                <c:pt idx="33">
                  <c:v>1577</c:v>
                </c:pt>
                <c:pt idx="34">
                  <c:v>1577</c:v>
                </c:pt>
                <c:pt idx="35">
                  <c:v>1574</c:v>
                </c:pt>
                <c:pt idx="36">
                  <c:v>1565</c:v>
                </c:pt>
                <c:pt idx="37">
                  <c:v>1556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StreamFlow!$F$1</c:f>
              <c:strCache>
                <c:ptCount val="1"/>
                <c:pt idx="0">
                  <c:v>สถานี C.2 จ.นครสวรรค์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StreamFlow!$F$2:$F$39</c:f>
              <c:numCache>
                <c:formatCode>General</c:formatCode>
                <c:ptCount val="38"/>
                <c:pt idx="0">
                  <c:v>3138</c:v>
                </c:pt>
                <c:pt idx="1">
                  <c:v>3196</c:v>
                </c:pt>
                <c:pt idx="2">
                  <c:v>3242</c:v>
                </c:pt>
                <c:pt idx="3">
                  <c:v>3307</c:v>
                </c:pt>
                <c:pt idx="4">
                  <c:v>3434</c:v>
                </c:pt>
                <c:pt idx="5">
                  <c:v>3568</c:v>
                </c:pt>
                <c:pt idx="6">
                  <c:v>3670</c:v>
                </c:pt>
                <c:pt idx="7">
                  <c:v>3786</c:v>
                </c:pt>
                <c:pt idx="8">
                  <c:v>3884</c:v>
                </c:pt>
                <c:pt idx="9">
                  <c:v>3935</c:v>
                </c:pt>
                <c:pt idx="10">
                  <c:v>3986</c:v>
                </c:pt>
                <c:pt idx="11">
                  <c:v>4038</c:v>
                </c:pt>
                <c:pt idx="12">
                  <c:v>4128</c:v>
                </c:pt>
                <c:pt idx="13">
                  <c:v>4182</c:v>
                </c:pt>
                <c:pt idx="14">
                  <c:v>4200</c:v>
                </c:pt>
                <c:pt idx="15">
                  <c:v>4236</c:v>
                </c:pt>
                <c:pt idx="16">
                  <c:v>4254</c:v>
                </c:pt>
                <c:pt idx="17">
                  <c:v>4272</c:v>
                </c:pt>
                <c:pt idx="18">
                  <c:v>4308</c:v>
                </c:pt>
                <c:pt idx="19">
                  <c:v>4344</c:v>
                </c:pt>
                <c:pt idx="20">
                  <c:v>4344</c:v>
                </c:pt>
                <c:pt idx="21">
                  <c:v>4344</c:v>
                </c:pt>
                <c:pt idx="22">
                  <c:v>4362</c:v>
                </c:pt>
                <c:pt idx="23">
                  <c:v>4416</c:v>
                </c:pt>
                <c:pt idx="24">
                  <c:v>4524</c:v>
                </c:pt>
                <c:pt idx="25">
                  <c:v>4542</c:v>
                </c:pt>
                <c:pt idx="26">
                  <c:v>4578</c:v>
                </c:pt>
                <c:pt idx="27">
                  <c:v>4596</c:v>
                </c:pt>
                <c:pt idx="28">
                  <c:v>4650</c:v>
                </c:pt>
                <c:pt idx="29">
                  <c:v>4650</c:v>
                </c:pt>
                <c:pt idx="30">
                  <c:v>4650</c:v>
                </c:pt>
                <c:pt idx="31">
                  <c:v>4650</c:v>
                </c:pt>
                <c:pt idx="32">
                  <c:v>4686</c:v>
                </c:pt>
                <c:pt idx="33">
                  <c:v>4704</c:v>
                </c:pt>
                <c:pt idx="34">
                  <c:v>4686</c:v>
                </c:pt>
                <c:pt idx="35">
                  <c:v>4668</c:v>
                </c:pt>
                <c:pt idx="36">
                  <c:v>4632</c:v>
                </c:pt>
                <c:pt idx="37">
                  <c:v>4560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StreamFlow!$G$1</c:f>
              <c:strCache>
                <c:ptCount val="1"/>
                <c:pt idx="0">
                  <c:v>สถานี E.18 จ.ร้อยเอ็ด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StreamFlow!$G$2:$G$39</c:f>
            </c:numRef>
          </c:yVal>
          <c:smooth val="1"/>
        </c:ser>
        <c:ser>
          <c:idx val="6"/>
          <c:order val="6"/>
          <c:tx>
            <c:strRef>
              <c:f>StreamFlow!$H$1</c:f>
              <c:strCache>
                <c:ptCount val="1"/>
                <c:pt idx="0">
                  <c:v>สถานี E.23 จ.ชัยภูมิ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StreamFlow!$H$2:$H$39</c:f>
            </c:numRef>
          </c:yVal>
          <c:smooth val="1"/>
        </c:ser>
        <c:ser>
          <c:idx val="7"/>
          <c:order val="7"/>
          <c:tx>
            <c:strRef>
              <c:f>StreamFlow!$I$1</c:f>
              <c:strCache>
                <c:ptCount val="1"/>
                <c:pt idx="0">
                  <c:v>สถานี M.7 จ.อุบลราชธานี</c:v>
                </c:pt>
              </c:strCache>
            </c:strRef>
          </c:tx>
          <c:marker>
            <c:symbol val="none"/>
          </c:marker>
          <c:xVal>
            <c:numRef>
              <c:f>StreamFlow!$A$2:$A$39</c:f>
              <c:numCache>
                <c:formatCode>[$-107041E]d\ mmm\ yy;@</c:formatCode>
                <c:ptCount val="38"/>
                <c:pt idx="0">
                  <c:v>40796</c:v>
                </c:pt>
                <c:pt idx="1">
                  <c:v>40797</c:v>
                </c:pt>
                <c:pt idx="2">
                  <c:v>40798</c:v>
                </c:pt>
                <c:pt idx="3">
                  <c:v>40799</c:v>
                </c:pt>
                <c:pt idx="4">
                  <c:v>40800</c:v>
                </c:pt>
                <c:pt idx="5">
                  <c:v>40801</c:v>
                </c:pt>
                <c:pt idx="6">
                  <c:v>40802</c:v>
                </c:pt>
                <c:pt idx="7">
                  <c:v>40803</c:v>
                </c:pt>
                <c:pt idx="8">
                  <c:v>40804</c:v>
                </c:pt>
                <c:pt idx="9">
                  <c:v>40805</c:v>
                </c:pt>
                <c:pt idx="10">
                  <c:v>40806</c:v>
                </c:pt>
                <c:pt idx="11">
                  <c:v>40807</c:v>
                </c:pt>
                <c:pt idx="12">
                  <c:v>40808</c:v>
                </c:pt>
                <c:pt idx="13">
                  <c:v>40809</c:v>
                </c:pt>
                <c:pt idx="14">
                  <c:v>40810</c:v>
                </c:pt>
                <c:pt idx="15">
                  <c:v>40811</c:v>
                </c:pt>
                <c:pt idx="16">
                  <c:v>40812</c:v>
                </c:pt>
                <c:pt idx="17">
                  <c:v>40813</c:v>
                </c:pt>
                <c:pt idx="18">
                  <c:v>40814</c:v>
                </c:pt>
                <c:pt idx="19">
                  <c:v>40815</c:v>
                </c:pt>
                <c:pt idx="20">
                  <c:v>40816</c:v>
                </c:pt>
                <c:pt idx="21">
                  <c:v>40817</c:v>
                </c:pt>
                <c:pt idx="22">
                  <c:v>40818</c:v>
                </c:pt>
                <c:pt idx="23">
                  <c:v>40819</c:v>
                </c:pt>
                <c:pt idx="24">
                  <c:v>40820</c:v>
                </c:pt>
                <c:pt idx="25">
                  <c:v>40821</c:v>
                </c:pt>
                <c:pt idx="26">
                  <c:v>40822</c:v>
                </c:pt>
                <c:pt idx="27">
                  <c:v>40823</c:v>
                </c:pt>
                <c:pt idx="28">
                  <c:v>40824</c:v>
                </c:pt>
                <c:pt idx="29">
                  <c:v>40825</c:v>
                </c:pt>
                <c:pt idx="30">
                  <c:v>40826</c:v>
                </c:pt>
                <c:pt idx="31">
                  <c:v>40827</c:v>
                </c:pt>
                <c:pt idx="32">
                  <c:v>40828</c:v>
                </c:pt>
                <c:pt idx="33">
                  <c:v>40829</c:v>
                </c:pt>
                <c:pt idx="34">
                  <c:v>40830</c:v>
                </c:pt>
                <c:pt idx="35">
                  <c:v>40831</c:v>
                </c:pt>
                <c:pt idx="36">
                  <c:v>40832</c:v>
                </c:pt>
                <c:pt idx="37">
                  <c:v>40833</c:v>
                </c:pt>
              </c:numCache>
            </c:numRef>
          </c:xVal>
          <c:yVal>
            <c:numRef>
              <c:f>StreamFlow!$I$2:$I$39</c:f>
            </c:numRef>
          </c:yVal>
          <c:smooth val="1"/>
        </c:ser>
        <c:axId val="98780672"/>
        <c:axId val="98782208"/>
      </c:scatterChart>
      <c:valAx>
        <c:axId val="98780672"/>
        <c:scaling>
          <c:orientation val="minMax"/>
          <c:max val="40835"/>
          <c:min val="40796"/>
        </c:scaling>
        <c:axPos val="b"/>
        <c:minorGridlines/>
        <c:numFmt formatCode="[$-107041E]d\ mmm\ yy;@" sourceLinked="0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8782208"/>
        <c:crosses val="autoZero"/>
        <c:crossBetween val="midCat"/>
        <c:majorUnit val="7"/>
        <c:minorUnit val="1"/>
      </c:valAx>
      <c:valAx>
        <c:axId val="98782208"/>
        <c:scaling>
          <c:orientation val="minMax"/>
        </c:scaling>
        <c:axPos val="l"/>
        <c:majorGridlines>
          <c:spPr>
            <a:ln>
              <a:solidFill>
                <a:schemeClr val="tx1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>
                    <a:cs typeface="+mj-cs"/>
                  </a:defRPr>
                </a:pPr>
                <a:r>
                  <a:rPr lang="th-TH">
                    <a:cs typeface="+mj-cs"/>
                  </a:rPr>
                  <a:t>อัตราการไหลในแม่น้ำ</a:t>
                </a:r>
                <a:endParaRPr lang="de-DE">
                  <a:cs typeface="+mj-cs"/>
                </a:endParaRPr>
              </a:p>
              <a:p>
                <a:pPr>
                  <a:defRPr>
                    <a:cs typeface="+mj-cs"/>
                  </a:defRPr>
                </a:pPr>
                <a:r>
                  <a:rPr lang="en-US">
                    <a:cs typeface="+mj-cs"/>
                  </a:rPr>
                  <a:t>(</a:t>
                </a:r>
                <a:r>
                  <a:rPr lang="th-TH">
                    <a:cs typeface="+mj-cs"/>
                  </a:rPr>
                  <a:t>ลบ.ม./ช.ม.)</a:t>
                </a:r>
                <a:endParaRPr lang="en-US" sz="1800"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8.7412881082172433E-2"/>
              <c:y val="2.1944378164850616E-2"/>
            </c:manualLayout>
          </c:layout>
          <c:spPr>
            <a:solidFill>
              <a:schemeClr val="bg1"/>
            </a:solidFill>
            <a:ln>
              <a:solidFill>
                <a:schemeClr val="bg1"/>
              </a:solidFill>
            </a:ln>
          </c:spPr>
        </c:title>
        <c:numFmt formatCode="0" sourceLinked="0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8780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681318681318682"/>
          <c:y val="0.16666666666666666"/>
          <c:w val="0.25054945054945055"/>
          <c:h val="0.25589225589225612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txPr>
    <a:bodyPr/>
    <a:lstStyle/>
    <a:p>
      <a:pPr>
        <a:defRPr sz="1800"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67</xdr:row>
      <xdr:rowOff>0</xdr:rowOff>
    </xdr:from>
    <xdr:to>
      <xdr:col>0</xdr:col>
      <xdr:colOff>295275</xdr:colOff>
      <xdr:row>68</xdr:row>
      <xdr:rowOff>104775</xdr:rowOff>
    </xdr:to>
    <xdr:pic>
      <xdr:nvPicPr>
        <xdr:cNvPr id="6686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9448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62</xdr:row>
      <xdr:rowOff>0</xdr:rowOff>
    </xdr:from>
    <xdr:to>
      <xdr:col>6</xdr:col>
      <xdr:colOff>295275</xdr:colOff>
      <xdr:row>63</xdr:row>
      <xdr:rowOff>104775</xdr:rowOff>
    </xdr:to>
    <xdr:pic>
      <xdr:nvPicPr>
        <xdr:cNvPr id="6686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88011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153</xdr:row>
      <xdr:rowOff>0</xdr:rowOff>
    </xdr:from>
    <xdr:to>
      <xdr:col>0</xdr:col>
      <xdr:colOff>295275</xdr:colOff>
      <xdr:row>154</xdr:row>
      <xdr:rowOff>104775</xdr:rowOff>
    </xdr:to>
    <xdr:pic>
      <xdr:nvPicPr>
        <xdr:cNvPr id="6686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153</xdr:row>
      <xdr:rowOff>0</xdr:rowOff>
    </xdr:from>
    <xdr:to>
      <xdr:col>6</xdr:col>
      <xdr:colOff>295275</xdr:colOff>
      <xdr:row>154</xdr:row>
      <xdr:rowOff>104775</xdr:rowOff>
    </xdr:to>
    <xdr:pic>
      <xdr:nvPicPr>
        <xdr:cNvPr id="6686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215360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143</xdr:row>
      <xdr:rowOff>0</xdr:rowOff>
    </xdr:from>
    <xdr:to>
      <xdr:col>12</xdr:col>
      <xdr:colOff>295275</xdr:colOff>
      <xdr:row>144</xdr:row>
      <xdr:rowOff>104775</xdr:rowOff>
    </xdr:to>
    <xdr:pic>
      <xdr:nvPicPr>
        <xdr:cNvPr id="668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20240625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229</xdr:row>
      <xdr:rowOff>0</xdr:rowOff>
    </xdr:from>
    <xdr:to>
      <xdr:col>0</xdr:col>
      <xdr:colOff>295275</xdr:colOff>
      <xdr:row>230</xdr:row>
      <xdr:rowOff>104775</xdr:rowOff>
    </xdr:to>
    <xdr:pic>
      <xdr:nvPicPr>
        <xdr:cNvPr id="6686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323469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219</xdr:row>
      <xdr:rowOff>0</xdr:rowOff>
    </xdr:from>
    <xdr:to>
      <xdr:col>6</xdr:col>
      <xdr:colOff>295275</xdr:colOff>
      <xdr:row>220</xdr:row>
      <xdr:rowOff>104775</xdr:rowOff>
    </xdr:to>
    <xdr:pic>
      <xdr:nvPicPr>
        <xdr:cNvPr id="6687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31051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214</xdr:row>
      <xdr:rowOff>0</xdr:rowOff>
    </xdr:from>
    <xdr:to>
      <xdr:col>12</xdr:col>
      <xdr:colOff>295275</xdr:colOff>
      <xdr:row>215</xdr:row>
      <xdr:rowOff>104775</xdr:rowOff>
    </xdr:to>
    <xdr:pic>
      <xdr:nvPicPr>
        <xdr:cNvPr id="6687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304038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300</xdr:row>
      <xdr:rowOff>0</xdr:rowOff>
    </xdr:from>
    <xdr:to>
      <xdr:col>0</xdr:col>
      <xdr:colOff>295275</xdr:colOff>
      <xdr:row>301</xdr:row>
      <xdr:rowOff>104775</xdr:rowOff>
    </xdr:to>
    <xdr:pic>
      <xdr:nvPicPr>
        <xdr:cNvPr id="668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425005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47625</xdr:colOff>
      <xdr:row>290</xdr:row>
      <xdr:rowOff>0</xdr:rowOff>
    </xdr:from>
    <xdr:to>
      <xdr:col>6</xdr:col>
      <xdr:colOff>295275</xdr:colOff>
      <xdr:row>291</xdr:row>
      <xdr:rowOff>104775</xdr:rowOff>
    </xdr:to>
    <xdr:pic>
      <xdr:nvPicPr>
        <xdr:cNvPr id="668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08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290</xdr:row>
      <xdr:rowOff>0</xdr:rowOff>
    </xdr:from>
    <xdr:to>
      <xdr:col>12</xdr:col>
      <xdr:colOff>295275</xdr:colOff>
      <xdr:row>291</xdr:row>
      <xdr:rowOff>104775</xdr:rowOff>
    </xdr:to>
    <xdr:pic>
      <xdr:nvPicPr>
        <xdr:cNvPr id="6687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4120515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27</xdr:row>
      <xdr:rowOff>0</xdr:rowOff>
    </xdr:from>
    <xdr:to>
      <xdr:col>0</xdr:col>
      <xdr:colOff>333375</xdr:colOff>
      <xdr:row>28</xdr:row>
      <xdr:rowOff>85725</xdr:rowOff>
    </xdr:to>
    <xdr:pic>
      <xdr:nvPicPr>
        <xdr:cNvPr id="6687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42672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22</xdr:row>
      <xdr:rowOff>0</xdr:rowOff>
    </xdr:from>
    <xdr:to>
      <xdr:col>6</xdr:col>
      <xdr:colOff>333375</xdr:colOff>
      <xdr:row>23</xdr:row>
      <xdr:rowOff>85725</xdr:rowOff>
    </xdr:to>
    <xdr:pic>
      <xdr:nvPicPr>
        <xdr:cNvPr id="6687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3619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32</xdr:row>
      <xdr:rowOff>0</xdr:rowOff>
    </xdr:from>
    <xdr:to>
      <xdr:col>12</xdr:col>
      <xdr:colOff>333375</xdr:colOff>
      <xdr:row>33</xdr:row>
      <xdr:rowOff>85725</xdr:rowOff>
    </xdr:to>
    <xdr:pic>
      <xdr:nvPicPr>
        <xdr:cNvPr id="6687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49149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113</xdr:row>
      <xdr:rowOff>0</xdr:rowOff>
    </xdr:from>
    <xdr:to>
      <xdr:col>0</xdr:col>
      <xdr:colOff>333375</xdr:colOff>
      <xdr:row>114</xdr:row>
      <xdr:rowOff>85725</xdr:rowOff>
    </xdr:to>
    <xdr:pic>
      <xdr:nvPicPr>
        <xdr:cNvPr id="6687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38100</xdr:colOff>
      <xdr:row>113</xdr:row>
      <xdr:rowOff>0</xdr:rowOff>
    </xdr:from>
    <xdr:to>
      <xdr:col>6</xdr:col>
      <xdr:colOff>333375</xdr:colOff>
      <xdr:row>114</xdr:row>
      <xdr:rowOff>85725</xdr:rowOff>
    </xdr:to>
    <xdr:pic>
      <xdr:nvPicPr>
        <xdr:cNvPr id="668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1300" y="163544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38100</xdr:colOff>
      <xdr:row>108</xdr:row>
      <xdr:rowOff>0</xdr:rowOff>
    </xdr:from>
    <xdr:to>
      <xdr:col>12</xdr:col>
      <xdr:colOff>333375</xdr:colOff>
      <xdr:row>109</xdr:row>
      <xdr:rowOff>85725</xdr:rowOff>
    </xdr:to>
    <xdr:pic>
      <xdr:nvPicPr>
        <xdr:cNvPr id="6688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4500" y="15706725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194</xdr:row>
      <xdr:rowOff>0</xdr:rowOff>
    </xdr:from>
    <xdr:to>
      <xdr:col>0</xdr:col>
      <xdr:colOff>333375</xdr:colOff>
      <xdr:row>195</xdr:row>
      <xdr:rowOff>85725</xdr:rowOff>
    </xdr:to>
    <xdr:pic>
      <xdr:nvPicPr>
        <xdr:cNvPr id="6688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00" y="278130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269</xdr:row>
      <xdr:rowOff>0</xdr:rowOff>
    </xdr:from>
    <xdr:to>
      <xdr:col>3</xdr:col>
      <xdr:colOff>333375</xdr:colOff>
      <xdr:row>270</xdr:row>
      <xdr:rowOff>85725</xdr:rowOff>
    </xdr:to>
    <xdr:pic>
      <xdr:nvPicPr>
        <xdr:cNvPr id="6688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375285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259</xdr:row>
      <xdr:rowOff>0</xdr:rowOff>
    </xdr:from>
    <xdr:to>
      <xdr:col>9</xdr:col>
      <xdr:colOff>333375</xdr:colOff>
      <xdr:row>260</xdr:row>
      <xdr:rowOff>85725</xdr:rowOff>
    </xdr:to>
    <xdr:pic>
      <xdr:nvPicPr>
        <xdr:cNvPr id="6688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362331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249</xdr:row>
      <xdr:rowOff>0</xdr:rowOff>
    </xdr:from>
    <xdr:to>
      <xdr:col>15</xdr:col>
      <xdr:colOff>333375</xdr:colOff>
      <xdr:row>250</xdr:row>
      <xdr:rowOff>85725</xdr:rowOff>
    </xdr:to>
    <xdr:pic>
      <xdr:nvPicPr>
        <xdr:cNvPr id="6688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3493770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340</xdr:row>
      <xdr:rowOff>0</xdr:rowOff>
    </xdr:from>
    <xdr:to>
      <xdr:col>3</xdr:col>
      <xdr:colOff>333375</xdr:colOff>
      <xdr:row>341</xdr:row>
      <xdr:rowOff>85725</xdr:rowOff>
    </xdr:to>
    <xdr:pic>
      <xdr:nvPicPr>
        <xdr:cNvPr id="6688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9700" y="476821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38100</xdr:colOff>
      <xdr:row>330</xdr:row>
      <xdr:rowOff>0</xdr:rowOff>
    </xdr:from>
    <xdr:to>
      <xdr:col>9</xdr:col>
      <xdr:colOff>333375</xdr:colOff>
      <xdr:row>331</xdr:row>
      <xdr:rowOff>85725</xdr:rowOff>
    </xdr:to>
    <xdr:pic>
      <xdr:nvPicPr>
        <xdr:cNvPr id="668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330</xdr:row>
      <xdr:rowOff>0</xdr:rowOff>
    </xdr:from>
    <xdr:to>
      <xdr:col>15</xdr:col>
      <xdr:colOff>333375</xdr:colOff>
      <xdr:row>331</xdr:row>
      <xdr:rowOff>85725</xdr:rowOff>
    </xdr:to>
    <xdr:pic>
      <xdr:nvPicPr>
        <xdr:cNvPr id="6688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96100" y="46386750"/>
          <a:ext cx="2952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32</xdr:row>
      <xdr:rowOff>0</xdr:rowOff>
    </xdr:from>
    <xdr:to>
      <xdr:col>3</xdr:col>
      <xdr:colOff>314325</xdr:colOff>
      <xdr:row>33</xdr:row>
      <xdr:rowOff>76200</xdr:rowOff>
    </xdr:to>
    <xdr:pic>
      <xdr:nvPicPr>
        <xdr:cNvPr id="6688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22</xdr:row>
      <xdr:rowOff>0</xdr:rowOff>
    </xdr:from>
    <xdr:to>
      <xdr:col>9</xdr:col>
      <xdr:colOff>314325</xdr:colOff>
      <xdr:row>23</xdr:row>
      <xdr:rowOff>76200</xdr:rowOff>
    </xdr:to>
    <xdr:pic>
      <xdr:nvPicPr>
        <xdr:cNvPr id="668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36195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32</xdr:row>
      <xdr:rowOff>0</xdr:rowOff>
    </xdr:from>
    <xdr:to>
      <xdr:col>15</xdr:col>
      <xdr:colOff>314325</xdr:colOff>
      <xdr:row>33</xdr:row>
      <xdr:rowOff>76200</xdr:rowOff>
    </xdr:to>
    <xdr:pic>
      <xdr:nvPicPr>
        <xdr:cNvPr id="6689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49149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85725</xdr:colOff>
      <xdr:row>113</xdr:row>
      <xdr:rowOff>0</xdr:rowOff>
    </xdr:from>
    <xdr:to>
      <xdr:col>3</xdr:col>
      <xdr:colOff>314325</xdr:colOff>
      <xdr:row>114</xdr:row>
      <xdr:rowOff>76200</xdr:rowOff>
    </xdr:to>
    <xdr:pic>
      <xdr:nvPicPr>
        <xdr:cNvPr id="668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57325" y="163544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85725</xdr:colOff>
      <xdr:row>108</xdr:row>
      <xdr:rowOff>0</xdr:rowOff>
    </xdr:from>
    <xdr:to>
      <xdr:col>9</xdr:col>
      <xdr:colOff>314325</xdr:colOff>
      <xdr:row>109</xdr:row>
      <xdr:rowOff>76200</xdr:rowOff>
    </xdr:to>
    <xdr:pic>
      <xdr:nvPicPr>
        <xdr:cNvPr id="6689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0525" y="157067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85725</xdr:colOff>
      <xdr:row>103</xdr:row>
      <xdr:rowOff>0</xdr:rowOff>
    </xdr:from>
    <xdr:to>
      <xdr:col>15</xdr:col>
      <xdr:colOff>314325</xdr:colOff>
      <xdr:row>104</xdr:row>
      <xdr:rowOff>76200</xdr:rowOff>
    </xdr:to>
    <xdr:pic>
      <xdr:nvPicPr>
        <xdr:cNvPr id="668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43725" y="15059025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264</xdr:row>
      <xdr:rowOff>0</xdr:rowOff>
    </xdr:from>
    <xdr:to>
      <xdr:col>0</xdr:col>
      <xdr:colOff>314325</xdr:colOff>
      <xdr:row>265</xdr:row>
      <xdr:rowOff>76200</xdr:rowOff>
    </xdr:to>
    <xdr:pic>
      <xdr:nvPicPr>
        <xdr:cNvPr id="6689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368808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259</xdr:row>
      <xdr:rowOff>0</xdr:rowOff>
    </xdr:from>
    <xdr:to>
      <xdr:col>6</xdr:col>
      <xdr:colOff>314325</xdr:colOff>
      <xdr:row>260</xdr:row>
      <xdr:rowOff>76200</xdr:rowOff>
    </xdr:to>
    <xdr:pic>
      <xdr:nvPicPr>
        <xdr:cNvPr id="6689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362331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249</xdr:row>
      <xdr:rowOff>0</xdr:rowOff>
    </xdr:from>
    <xdr:to>
      <xdr:col>12</xdr:col>
      <xdr:colOff>314325</xdr:colOff>
      <xdr:row>250</xdr:row>
      <xdr:rowOff>76200</xdr:rowOff>
    </xdr:to>
    <xdr:pic>
      <xdr:nvPicPr>
        <xdr:cNvPr id="6689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3493770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340</xdr:row>
      <xdr:rowOff>0</xdr:rowOff>
    </xdr:from>
    <xdr:to>
      <xdr:col>0</xdr:col>
      <xdr:colOff>314325</xdr:colOff>
      <xdr:row>341</xdr:row>
      <xdr:rowOff>76200</xdr:rowOff>
    </xdr:to>
    <xdr:pic>
      <xdr:nvPicPr>
        <xdr:cNvPr id="668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476821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85725</xdr:colOff>
      <xdr:row>335</xdr:row>
      <xdr:rowOff>0</xdr:rowOff>
    </xdr:from>
    <xdr:to>
      <xdr:col>6</xdr:col>
      <xdr:colOff>314325</xdr:colOff>
      <xdr:row>336</xdr:row>
      <xdr:rowOff>76200</xdr:rowOff>
    </xdr:to>
    <xdr:pic>
      <xdr:nvPicPr>
        <xdr:cNvPr id="6689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828925" y="470344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85725</xdr:colOff>
      <xdr:row>330</xdr:row>
      <xdr:rowOff>0</xdr:rowOff>
    </xdr:from>
    <xdr:to>
      <xdr:col>12</xdr:col>
      <xdr:colOff>314325</xdr:colOff>
      <xdr:row>331</xdr:row>
      <xdr:rowOff>76200</xdr:rowOff>
    </xdr:to>
    <xdr:pic>
      <xdr:nvPicPr>
        <xdr:cNvPr id="6689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5" y="46386750"/>
          <a:ext cx="228600" cy="2286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62</xdr:row>
      <xdr:rowOff>0</xdr:rowOff>
    </xdr:from>
    <xdr:to>
      <xdr:col>3</xdr:col>
      <xdr:colOff>304800</xdr:colOff>
      <xdr:row>63</xdr:row>
      <xdr:rowOff>85725</xdr:rowOff>
    </xdr:to>
    <xdr:pic>
      <xdr:nvPicPr>
        <xdr:cNvPr id="6690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57</xdr:row>
      <xdr:rowOff>0</xdr:rowOff>
    </xdr:from>
    <xdr:to>
      <xdr:col>9</xdr:col>
      <xdr:colOff>304800</xdr:colOff>
      <xdr:row>58</xdr:row>
      <xdr:rowOff>85725</xdr:rowOff>
    </xdr:to>
    <xdr:pic>
      <xdr:nvPicPr>
        <xdr:cNvPr id="6690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81534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62</xdr:row>
      <xdr:rowOff>0</xdr:rowOff>
    </xdr:from>
    <xdr:to>
      <xdr:col>15</xdr:col>
      <xdr:colOff>304800</xdr:colOff>
      <xdr:row>63</xdr:row>
      <xdr:rowOff>85725</xdr:rowOff>
    </xdr:to>
    <xdr:pic>
      <xdr:nvPicPr>
        <xdr:cNvPr id="6690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88011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148</xdr:row>
      <xdr:rowOff>0</xdr:rowOff>
    </xdr:from>
    <xdr:to>
      <xdr:col>3</xdr:col>
      <xdr:colOff>304800</xdr:colOff>
      <xdr:row>149</xdr:row>
      <xdr:rowOff>85725</xdr:rowOff>
    </xdr:to>
    <xdr:pic>
      <xdr:nvPicPr>
        <xdr:cNvPr id="6690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148</xdr:row>
      <xdr:rowOff>0</xdr:rowOff>
    </xdr:from>
    <xdr:to>
      <xdr:col>9</xdr:col>
      <xdr:colOff>304800</xdr:colOff>
      <xdr:row>149</xdr:row>
      <xdr:rowOff>85725</xdr:rowOff>
    </xdr:to>
    <xdr:pic>
      <xdr:nvPicPr>
        <xdr:cNvPr id="6690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208883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138</xdr:row>
      <xdr:rowOff>0</xdr:rowOff>
    </xdr:from>
    <xdr:to>
      <xdr:col>15</xdr:col>
      <xdr:colOff>304800</xdr:colOff>
      <xdr:row>139</xdr:row>
      <xdr:rowOff>85725</xdr:rowOff>
    </xdr:to>
    <xdr:pic>
      <xdr:nvPicPr>
        <xdr:cNvPr id="6690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19592925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229</xdr:row>
      <xdr:rowOff>0</xdr:rowOff>
    </xdr:from>
    <xdr:to>
      <xdr:col>3</xdr:col>
      <xdr:colOff>304800</xdr:colOff>
      <xdr:row>230</xdr:row>
      <xdr:rowOff>85725</xdr:rowOff>
    </xdr:to>
    <xdr:pic>
      <xdr:nvPicPr>
        <xdr:cNvPr id="669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323469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224</xdr:row>
      <xdr:rowOff>0</xdr:rowOff>
    </xdr:from>
    <xdr:to>
      <xdr:col>9</xdr:col>
      <xdr:colOff>304800</xdr:colOff>
      <xdr:row>225</xdr:row>
      <xdr:rowOff>85725</xdr:rowOff>
    </xdr:to>
    <xdr:pic>
      <xdr:nvPicPr>
        <xdr:cNvPr id="6690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316992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214</xdr:row>
      <xdr:rowOff>0</xdr:rowOff>
    </xdr:from>
    <xdr:to>
      <xdr:col>15</xdr:col>
      <xdr:colOff>304800</xdr:colOff>
      <xdr:row>215</xdr:row>
      <xdr:rowOff>85725</xdr:rowOff>
    </xdr:to>
    <xdr:pic>
      <xdr:nvPicPr>
        <xdr:cNvPr id="6690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3040380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305</xdr:row>
      <xdr:rowOff>0</xdr:rowOff>
    </xdr:from>
    <xdr:to>
      <xdr:col>3</xdr:col>
      <xdr:colOff>304800</xdr:colOff>
      <xdr:row>306</xdr:row>
      <xdr:rowOff>85725</xdr:rowOff>
    </xdr:to>
    <xdr:pic>
      <xdr:nvPicPr>
        <xdr:cNvPr id="6690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19225" y="431482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47625</xdr:colOff>
      <xdr:row>295</xdr:row>
      <xdr:rowOff>0</xdr:rowOff>
    </xdr:from>
    <xdr:to>
      <xdr:col>9</xdr:col>
      <xdr:colOff>304800</xdr:colOff>
      <xdr:row>296</xdr:row>
      <xdr:rowOff>85725</xdr:rowOff>
    </xdr:to>
    <xdr:pic>
      <xdr:nvPicPr>
        <xdr:cNvPr id="6691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1624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47625</xdr:colOff>
      <xdr:row>295</xdr:row>
      <xdr:rowOff>0</xdr:rowOff>
    </xdr:from>
    <xdr:to>
      <xdr:col>15</xdr:col>
      <xdr:colOff>304800</xdr:colOff>
      <xdr:row>296</xdr:row>
      <xdr:rowOff>85725</xdr:rowOff>
    </xdr:to>
    <xdr:pic>
      <xdr:nvPicPr>
        <xdr:cNvPr id="669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905625" y="41852850"/>
          <a:ext cx="257175" cy="2381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47625</xdr:colOff>
      <xdr:row>72</xdr:row>
      <xdr:rowOff>0</xdr:rowOff>
    </xdr:from>
    <xdr:to>
      <xdr:col>12</xdr:col>
      <xdr:colOff>295275</xdr:colOff>
      <xdr:row>73</xdr:row>
      <xdr:rowOff>104775</xdr:rowOff>
    </xdr:to>
    <xdr:pic>
      <xdr:nvPicPr>
        <xdr:cNvPr id="669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4025" y="10096500"/>
          <a:ext cx="247650" cy="257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0.35912</cdr:x>
      <cdr:y>0.08509</cdr:y>
    </cdr:from>
    <cdr:to>
      <cdr:x>0.63013</cdr:x>
      <cdr:y>0.92798</cdr:y>
    </cdr:to>
    <cdr:sp macro="" textlink="">
      <cdr:nvSpPr>
        <cdr:cNvPr id="2" name="Rectangle 1"/>
        <cdr:cNvSpPr/>
      </cdr:nvSpPr>
      <cdr:spPr bwMode="auto">
        <a:xfrm xmlns:a="http://schemas.openxmlformats.org/drawingml/2006/main">
          <a:off x="3329814" y="511673"/>
          <a:ext cx="2542623" cy="51639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0.08024</cdr:x>
      <cdr:y>0.08404</cdr:y>
    </cdr:from>
    <cdr:to>
      <cdr:x>0.27671</cdr:x>
      <cdr:y>0.92798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716343" y="503802"/>
          <a:ext cx="1842025" cy="51718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6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0.12906</cdr:x>
      <cdr:y>0.04265</cdr:y>
    </cdr:from>
    <cdr:to>
      <cdr:x>0.22658</cdr:x>
      <cdr:y>0.07733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172913" y="251901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th-TH" sz="1100">
              <a:solidFill>
                <a:schemeClr val="accent6">
                  <a:lumMod val="75000"/>
                </a:schemeClr>
              </a:solidFill>
            </a:rPr>
            <a:t>เฝ้าระวัง</a:t>
          </a:r>
          <a:endParaRPr lang="en-US" sz="11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0.45347</cdr:x>
      <cdr:y>0.04394</cdr:y>
    </cdr:from>
    <cdr:to>
      <cdr:x>0.55174</cdr:x>
      <cdr:y>0.07862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219339" y="259774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79646">
                  <a:lumMod val="75000"/>
                </a:srgbClr>
              </a:solidFill>
            </a:rPr>
            <a:t>เฝ้าระวัง</a:t>
          </a:r>
          <a:endParaRPr lang="en-US" sz="1100">
            <a:solidFill>
              <a:srgbClr val="F79646">
                <a:lumMod val="75000"/>
              </a:srgbClr>
            </a:solidFill>
          </a:endParaRPr>
        </a:p>
      </cdr:txBody>
    </cdr:sp>
  </cdr:relSizeAnchor>
  <cdr:relSizeAnchor xmlns:cdr="http://schemas.openxmlformats.org/drawingml/2006/chartDrawing">
    <cdr:from>
      <cdr:x>0.14235</cdr:x>
      <cdr:y>0.2018</cdr:y>
    </cdr:from>
    <cdr:to>
      <cdr:x>0.218</cdr:x>
      <cdr:y>0.9228</cdr:y>
    </cdr:to>
    <cdr:sp macro="" textlink="">
      <cdr:nvSpPr>
        <cdr:cNvPr id="6" name="Rectangle 5"/>
        <cdr:cNvSpPr/>
      </cdr:nvSpPr>
      <cdr:spPr bwMode="auto">
        <a:xfrm xmlns:a="http://schemas.openxmlformats.org/drawingml/2006/main">
          <a:off x="1233871" y="1226353"/>
          <a:ext cx="655715" cy="4410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0.14911</cdr:x>
      <cdr:y>0.163</cdr:y>
    </cdr:from>
    <cdr:to>
      <cdr:x>0.24664</cdr:x>
      <cdr:y>0.19793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36183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0.46811</cdr:x>
      <cdr:y>0.20336</cdr:y>
    </cdr:from>
    <cdr:to>
      <cdr:x>0.5451</cdr:x>
      <cdr:y>0.92385</cdr:y>
    </cdr:to>
    <cdr:sp macro="" textlink="">
      <cdr:nvSpPr>
        <cdr:cNvPr id="8" name="Rectangle 7"/>
        <cdr:cNvSpPr/>
      </cdr:nvSpPr>
      <cdr:spPr bwMode="auto">
        <a:xfrm xmlns:a="http://schemas.openxmlformats.org/drawingml/2006/main">
          <a:off x="4057477" y="1234261"/>
          <a:ext cx="667330" cy="44102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0.47547</cdr:x>
      <cdr:y>0.163</cdr:y>
    </cdr:from>
    <cdr:to>
      <cdr:x>0.57374</cdr:x>
      <cdr:y>0.19793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424009" y="991860"/>
          <a:ext cx="914400" cy="21254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th-TH" sz="1100">
              <a:solidFill>
                <a:srgbClr val="FF0000"/>
              </a:solidFill>
            </a:rPr>
            <a:t>เฝ้าระวังพิเศษ</a:t>
          </a:r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56578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0.6657</cdr:x>
      <cdr:y>0.7665</cdr:y>
    </cdr:from>
    <cdr:to>
      <cdr:x>0.77119</cdr:x>
      <cdr:y>0.91547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5770104" y="468378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th-TH" sz="1600" b="1"/>
            <a:t>ยม</a:t>
          </a:r>
          <a:endParaRPr lang="en-US" sz="1600" b="1"/>
        </a:p>
      </cdr:txBody>
    </cdr:sp>
  </cdr:relSizeAnchor>
  <cdr:relSizeAnchor xmlns:cdr="http://schemas.openxmlformats.org/drawingml/2006/chartDrawing">
    <cdr:from>
      <cdr:x>0.40777</cdr:x>
      <cdr:y>0.77013</cdr:y>
    </cdr:from>
    <cdr:to>
      <cdr:x>0.51327</cdr:x>
      <cdr:y>0.91935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534483" y="470739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น่านต้นน้ำ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0.42321</cdr:x>
      <cdr:y>0.59053</cdr:y>
    </cdr:from>
    <cdr:to>
      <cdr:x>0.52871</cdr:x>
      <cdr:y>0.73975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3668306" y="36053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น่านปลายน้ำ</a:t>
          </a:r>
          <a:endParaRPr lang="en-US" sz="1600" b="1"/>
        </a:p>
      </cdr:txBody>
    </cdr:sp>
  </cdr:relSizeAnchor>
  <cdr:relSizeAnchor xmlns:cdr="http://schemas.openxmlformats.org/drawingml/2006/chartDrawing">
    <cdr:from>
      <cdr:x>0.68749</cdr:x>
      <cdr:y>0.47365</cdr:y>
    </cdr:from>
    <cdr:to>
      <cdr:x>0.79299</cdr:x>
      <cdr:y>0.62262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5959030" y="28889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th-TH" sz="1600" b="1"/>
            <a:t>ปิง</a:t>
          </a:r>
          <a:endParaRPr lang="en-US" sz="1600" b="1"/>
        </a:p>
      </cdr:txBody>
    </cdr:sp>
  </cdr:relSizeAnchor>
  <cdr:relSizeAnchor xmlns:cdr="http://schemas.openxmlformats.org/drawingml/2006/chartDrawing">
    <cdr:from>
      <cdr:x>0.38416</cdr:x>
      <cdr:y>0.11161</cdr:y>
    </cdr:from>
    <cdr:to>
      <cdr:x>0.48966</cdr:x>
      <cdr:y>0.26083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3329814" y="6691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h-TH" sz="1600" b="1"/>
            <a:t>เจ้าพระยา</a:t>
          </a:r>
          <a:endParaRPr lang="en-US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haiwater.net/DATA/REPORT/php/rid_lgraph.php?dam_id=2" TargetMode="External"/><Relationship Id="rId1" Type="http://schemas.openxmlformats.org/officeDocument/2006/relationships/hyperlink" Target="http://www.thaiwater.net/DATA/REPORT/php/rid_lgraph.php?dam_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364"/>
  <sheetViews>
    <sheetView showGridLines="0" topLeftCell="A49" workbookViewId="0"/>
  </sheetViews>
  <sheetFormatPr defaultRowHeight="21.75"/>
  <cols>
    <col min="1" max="1" width="5.42578125" style="2" customWidth="1"/>
    <col min="2" max="3" width="7.5703125" style="2" customWidth="1"/>
    <col min="4" max="4" width="5.42578125" style="2" customWidth="1"/>
    <col min="5" max="6" width="7.5703125" style="2" customWidth="1"/>
    <col min="7" max="7" width="5.42578125" style="2" customWidth="1"/>
    <col min="8" max="9" width="7.5703125" style="2" customWidth="1"/>
    <col min="10" max="10" width="5.42578125" style="2" customWidth="1"/>
    <col min="11" max="12" width="7.5703125" style="2" customWidth="1"/>
    <col min="13" max="13" width="5.42578125" style="2" customWidth="1"/>
    <col min="14" max="15" width="7.5703125" style="2" customWidth="1"/>
    <col min="16" max="16" width="5.42578125" style="2" customWidth="1"/>
    <col min="17" max="18" width="7.5703125" style="2" customWidth="1"/>
    <col min="19" max="16384" width="9.140625" style="2"/>
  </cols>
  <sheetData>
    <row r="1" spans="1:18" ht="33" customHeight="1">
      <c r="A1" s="50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1" customHeight="1">
      <c r="A2" s="3" t="s">
        <v>27</v>
      </c>
      <c r="B2" s="4"/>
      <c r="C2" s="4"/>
      <c r="D2" s="4"/>
      <c r="E2" s="4"/>
      <c r="F2" s="5"/>
      <c r="G2" s="4"/>
      <c r="H2" s="4"/>
      <c r="I2" s="6"/>
      <c r="J2" s="4"/>
      <c r="K2" s="4"/>
      <c r="L2" s="4"/>
      <c r="M2" s="4"/>
      <c r="N2" s="4"/>
      <c r="O2" s="4"/>
      <c r="P2" s="4"/>
      <c r="Q2" s="4"/>
      <c r="R2" s="4"/>
    </row>
    <row r="3" spans="1:18" ht="3.75" customHeight="1">
      <c r="A3" s="1" t="s">
        <v>0</v>
      </c>
      <c r="B3" s="1"/>
      <c r="C3" s="1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0.100000000000001" customHeight="1">
      <c r="A4" s="8" t="s">
        <v>28</v>
      </c>
      <c r="B4" s="9"/>
      <c r="C4" s="9"/>
      <c r="D4" s="9"/>
      <c r="E4" s="9"/>
      <c r="F4" s="9"/>
      <c r="G4" s="9"/>
      <c r="H4" s="9"/>
      <c r="I4" s="9"/>
      <c r="K4" s="9"/>
      <c r="L4" s="9"/>
      <c r="M4" s="9"/>
      <c r="N4" s="9"/>
      <c r="O4" s="9"/>
      <c r="P4" s="9"/>
      <c r="Q4" s="9"/>
      <c r="R4" s="10" t="s">
        <v>29</v>
      </c>
    </row>
    <row r="5" spans="1:18" ht="20.100000000000001" customHeight="1">
      <c r="A5" s="11" t="s">
        <v>31</v>
      </c>
      <c r="B5" s="9"/>
      <c r="C5" s="9"/>
      <c r="D5" s="9"/>
      <c r="E5" s="9"/>
      <c r="F5" s="9"/>
      <c r="G5" s="9"/>
      <c r="H5" s="9"/>
      <c r="I5" s="9"/>
      <c r="K5" s="9"/>
      <c r="L5" s="9"/>
      <c r="M5" s="9"/>
      <c r="N5" s="9"/>
      <c r="O5" s="9"/>
      <c r="P5" s="9"/>
      <c r="Q5" s="9"/>
      <c r="R5" s="12" t="s">
        <v>30</v>
      </c>
    </row>
    <row r="6" spans="1:18" ht="5.25" customHeight="1" thickBo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21" customHeight="1">
      <c r="A7" s="49" t="s">
        <v>1</v>
      </c>
      <c r="B7" s="13"/>
      <c r="C7" s="13"/>
      <c r="D7" s="13"/>
      <c r="E7" s="13"/>
      <c r="F7" s="13"/>
      <c r="G7" s="49" t="s">
        <v>2</v>
      </c>
      <c r="H7" s="14"/>
      <c r="I7" s="14"/>
      <c r="J7" s="14"/>
      <c r="K7" s="14"/>
      <c r="L7" s="14"/>
      <c r="M7" s="49" t="s">
        <v>3</v>
      </c>
      <c r="N7" s="14"/>
      <c r="O7" s="14"/>
      <c r="P7" s="14"/>
      <c r="Q7" s="14"/>
      <c r="R7" s="15"/>
    </row>
    <row r="8" spans="1:18" ht="16.5" customHeight="1">
      <c r="A8" s="16"/>
      <c r="B8" s="17" t="s">
        <v>4</v>
      </c>
      <c r="C8" s="17" t="s">
        <v>5</v>
      </c>
      <c r="D8" s="18"/>
      <c r="E8" s="17" t="s">
        <v>4</v>
      </c>
      <c r="F8" s="17" t="s">
        <v>5</v>
      </c>
      <c r="G8" s="16"/>
      <c r="H8" s="17" t="s">
        <v>4</v>
      </c>
      <c r="I8" s="17" t="s">
        <v>5</v>
      </c>
      <c r="J8" s="18"/>
      <c r="K8" s="17" t="s">
        <v>4</v>
      </c>
      <c r="L8" s="17" t="s">
        <v>5</v>
      </c>
      <c r="M8" s="16"/>
      <c r="N8" s="17" t="s">
        <v>4</v>
      </c>
      <c r="O8" s="17" t="s">
        <v>5</v>
      </c>
      <c r="P8" s="18"/>
      <c r="Q8" s="17" t="s">
        <v>4</v>
      </c>
      <c r="R8" s="19" t="s">
        <v>5</v>
      </c>
    </row>
    <row r="9" spans="1:18" ht="15" customHeight="1" thickBot="1">
      <c r="A9" s="20"/>
      <c r="B9" s="21" t="s">
        <v>6</v>
      </c>
      <c r="C9" s="21" t="s">
        <v>7</v>
      </c>
      <c r="D9" s="22"/>
      <c r="E9" s="21" t="s">
        <v>6</v>
      </c>
      <c r="F9" s="21" t="s">
        <v>7</v>
      </c>
      <c r="G9" s="20"/>
      <c r="H9" s="21" t="s">
        <v>6</v>
      </c>
      <c r="I9" s="21" t="s">
        <v>7</v>
      </c>
      <c r="J9" s="22"/>
      <c r="K9" s="21" t="s">
        <v>6</v>
      </c>
      <c r="L9" s="21" t="s">
        <v>7</v>
      </c>
      <c r="M9" s="20"/>
      <c r="N9" s="21" t="s">
        <v>6</v>
      </c>
      <c r="O9" s="21" t="s">
        <v>7</v>
      </c>
      <c r="P9" s="22"/>
      <c r="Q9" s="21" t="s">
        <v>6</v>
      </c>
      <c r="R9" s="23" t="s">
        <v>7</v>
      </c>
    </row>
    <row r="10" spans="1:18" ht="4.5" customHeight="1">
      <c r="A10" s="16"/>
      <c r="B10" s="24"/>
      <c r="C10" s="24"/>
      <c r="D10" s="18"/>
      <c r="E10" s="24"/>
      <c r="F10" s="24"/>
      <c r="G10" s="16"/>
      <c r="H10" s="24"/>
      <c r="I10" s="24"/>
      <c r="J10" s="18"/>
      <c r="K10" s="24"/>
      <c r="L10" s="24"/>
      <c r="M10" s="16"/>
      <c r="N10" s="24"/>
      <c r="O10" s="24"/>
      <c r="P10" s="18"/>
      <c r="Q10" s="24"/>
      <c r="R10" s="25"/>
    </row>
    <row r="11" spans="1:18" s="31" customFormat="1" ht="12" customHeight="1">
      <c r="A11" s="26">
        <v>1</v>
      </c>
      <c r="B11" s="27">
        <v>538</v>
      </c>
      <c r="C11" s="28">
        <v>3.3</v>
      </c>
      <c r="D11" s="29">
        <v>16</v>
      </c>
      <c r="E11" s="27">
        <v>815</v>
      </c>
      <c r="F11" s="28">
        <v>3.34</v>
      </c>
      <c r="G11" s="26">
        <v>1</v>
      </c>
      <c r="H11" s="27">
        <v>628</v>
      </c>
      <c r="I11" s="28">
        <v>3.67</v>
      </c>
      <c r="J11" s="29">
        <v>16</v>
      </c>
      <c r="K11" s="27">
        <v>606</v>
      </c>
      <c r="L11" s="28">
        <v>3.64</v>
      </c>
      <c r="M11" s="26">
        <v>1</v>
      </c>
      <c r="N11" s="27">
        <v>523</v>
      </c>
      <c r="O11" s="28">
        <v>3.5</v>
      </c>
      <c r="P11" s="29">
        <v>16</v>
      </c>
      <c r="Q11" s="27">
        <v>435</v>
      </c>
      <c r="R11" s="30">
        <v>3.44</v>
      </c>
    </row>
    <row r="12" spans="1:18" s="31" customFormat="1" ht="12" customHeight="1">
      <c r="A12" s="26" t="s">
        <v>23</v>
      </c>
      <c r="B12" s="27">
        <v>2103</v>
      </c>
      <c r="C12" s="28">
        <v>1.1000000000000001</v>
      </c>
      <c r="D12" s="29" t="s">
        <v>21</v>
      </c>
      <c r="E12" s="27">
        <v>2014</v>
      </c>
      <c r="F12" s="28">
        <v>1.4</v>
      </c>
      <c r="G12" s="26" t="s">
        <v>24</v>
      </c>
      <c r="H12" s="27">
        <v>2239</v>
      </c>
      <c r="I12" s="28">
        <v>1.08</v>
      </c>
      <c r="J12" s="29" t="s">
        <v>25</v>
      </c>
      <c r="K12" s="27">
        <v>2152</v>
      </c>
      <c r="L12" s="28">
        <v>1.1399999999999999</v>
      </c>
      <c r="M12" s="26" t="s">
        <v>24</v>
      </c>
      <c r="N12" s="27">
        <v>2111</v>
      </c>
      <c r="O12" s="28">
        <v>1.49</v>
      </c>
      <c r="P12" s="29" t="s">
        <v>25</v>
      </c>
      <c r="Q12" s="27">
        <v>1958</v>
      </c>
      <c r="R12" s="30">
        <v>1.47</v>
      </c>
    </row>
    <row r="13" spans="1:18" s="31" customFormat="1" ht="12" customHeight="1">
      <c r="A13" s="26"/>
      <c r="B13" s="27"/>
      <c r="C13" s="28"/>
      <c r="D13" s="29"/>
      <c r="E13" s="27"/>
      <c r="F13" s="28"/>
      <c r="G13" s="26"/>
      <c r="H13" s="27"/>
      <c r="I13" s="28"/>
      <c r="J13" s="29"/>
      <c r="K13" s="27"/>
      <c r="L13" s="28"/>
      <c r="M13" s="26"/>
      <c r="N13" s="27"/>
      <c r="O13" s="28"/>
      <c r="P13" s="29"/>
      <c r="Q13" s="27"/>
      <c r="R13" s="30"/>
    </row>
    <row r="14" spans="1:18" s="31" customFormat="1" ht="12" customHeight="1">
      <c r="A14" s="26"/>
      <c r="B14" s="27"/>
      <c r="C14" s="28"/>
      <c r="D14" s="29"/>
      <c r="E14" s="27"/>
      <c r="F14" s="28"/>
      <c r="G14" s="26"/>
      <c r="H14" s="27"/>
      <c r="I14" s="28"/>
      <c r="J14" s="29"/>
      <c r="K14" s="27"/>
      <c r="L14" s="28"/>
      <c r="M14" s="26"/>
      <c r="N14" s="27"/>
      <c r="O14" s="28"/>
      <c r="P14" s="29"/>
      <c r="Q14" s="27"/>
      <c r="R14" s="30"/>
    </row>
    <row r="15" spans="1:18" s="31" customFormat="1" ht="3" customHeight="1">
      <c r="A15" s="26"/>
      <c r="B15" s="27"/>
      <c r="C15" s="28"/>
      <c r="D15" s="29"/>
      <c r="E15" s="27"/>
      <c r="F15" s="28"/>
      <c r="G15" s="26"/>
      <c r="H15" s="27"/>
      <c r="I15" s="28"/>
      <c r="J15" s="29"/>
      <c r="K15" s="27"/>
      <c r="L15" s="28"/>
      <c r="M15" s="26"/>
      <c r="N15" s="27"/>
      <c r="O15" s="28"/>
      <c r="P15" s="29"/>
      <c r="Q15" s="27"/>
      <c r="R15" s="30"/>
    </row>
    <row r="16" spans="1:18" s="31" customFormat="1" ht="12" customHeight="1">
      <c r="A16" s="26">
        <v>2</v>
      </c>
      <c r="B16" s="27">
        <v>607</v>
      </c>
      <c r="C16" s="28">
        <v>3.58</v>
      </c>
      <c r="D16" s="29">
        <v>17</v>
      </c>
      <c r="E16" s="27">
        <v>634</v>
      </c>
      <c r="F16" s="28">
        <v>3.49</v>
      </c>
      <c r="G16" s="26">
        <v>2</v>
      </c>
      <c r="H16" s="27">
        <v>642</v>
      </c>
      <c r="I16" s="28">
        <v>3.7</v>
      </c>
      <c r="J16" s="29">
        <v>17</v>
      </c>
      <c r="K16" s="27">
        <v>615</v>
      </c>
      <c r="L16" s="28">
        <v>3.73</v>
      </c>
      <c r="M16" s="26">
        <v>2</v>
      </c>
      <c r="N16" s="27">
        <v>530</v>
      </c>
      <c r="O16" s="28">
        <v>3.54</v>
      </c>
      <c r="P16" s="29">
        <v>17</v>
      </c>
      <c r="Q16" s="27">
        <v>443</v>
      </c>
      <c r="R16" s="30">
        <v>3.55</v>
      </c>
    </row>
    <row r="17" spans="1:18" s="31" customFormat="1" ht="12" customHeight="1">
      <c r="A17" s="26" t="s">
        <v>21</v>
      </c>
      <c r="B17" s="27">
        <v>2200</v>
      </c>
      <c r="C17" s="28">
        <v>0.94</v>
      </c>
      <c r="D17" s="29" t="s">
        <v>22</v>
      </c>
      <c r="E17" s="27">
        <v>2122</v>
      </c>
      <c r="F17" s="28">
        <v>1.18</v>
      </c>
      <c r="G17" s="26" t="s">
        <v>25</v>
      </c>
      <c r="H17" s="27">
        <v>1235</v>
      </c>
      <c r="I17" s="28">
        <v>2.9</v>
      </c>
      <c r="J17" s="29" t="s">
        <v>19</v>
      </c>
      <c r="K17" s="27">
        <v>1207</v>
      </c>
      <c r="L17" s="28">
        <v>2.98</v>
      </c>
      <c r="M17" s="26" t="s">
        <v>25</v>
      </c>
      <c r="N17" s="27">
        <v>1148</v>
      </c>
      <c r="O17" s="28">
        <v>2.76</v>
      </c>
      <c r="P17" s="29" t="s">
        <v>19</v>
      </c>
      <c r="Q17" s="27">
        <v>1109</v>
      </c>
      <c r="R17" s="30">
        <v>2.8</v>
      </c>
    </row>
    <row r="18" spans="1:18" s="31" customFormat="1" ht="12" customHeight="1">
      <c r="A18" s="26"/>
      <c r="B18" s="27"/>
      <c r="C18" s="28"/>
      <c r="D18" s="29"/>
      <c r="E18" s="27"/>
      <c r="F18" s="28"/>
      <c r="G18" s="26"/>
      <c r="H18" s="27">
        <v>1528</v>
      </c>
      <c r="I18" s="28">
        <v>3.05</v>
      </c>
      <c r="J18" s="29"/>
      <c r="K18" s="27">
        <v>1452</v>
      </c>
      <c r="L18" s="28">
        <v>3.1</v>
      </c>
      <c r="M18" s="26"/>
      <c r="N18" s="27">
        <v>1436</v>
      </c>
      <c r="O18" s="28">
        <v>2.87</v>
      </c>
      <c r="P18" s="29"/>
      <c r="Q18" s="27">
        <v>1336</v>
      </c>
      <c r="R18" s="30">
        <v>2.86</v>
      </c>
    </row>
    <row r="19" spans="1:18" s="31" customFormat="1" ht="12" customHeight="1">
      <c r="A19" s="26"/>
      <c r="B19" s="27"/>
      <c r="C19" s="28"/>
      <c r="D19" s="29"/>
      <c r="E19" s="27"/>
      <c r="F19" s="28"/>
      <c r="G19" s="26"/>
      <c r="H19" s="27">
        <v>2319</v>
      </c>
      <c r="I19" s="28">
        <v>1</v>
      </c>
      <c r="J19" s="29"/>
      <c r="K19" s="27">
        <v>2246</v>
      </c>
      <c r="L19" s="28">
        <v>0.99</v>
      </c>
      <c r="M19" s="26"/>
      <c r="N19" s="27">
        <v>2210</v>
      </c>
      <c r="O19" s="28">
        <v>1.42</v>
      </c>
      <c r="P19" s="29"/>
      <c r="Q19" s="27">
        <v>2115</v>
      </c>
      <c r="R19" s="30">
        <v>1.41</v>
      </c>
    </row>
    <row r="20" spans="1:18" s="31" customFormat="1" ht="3" customHeight="1">
      <c r="A20" s="26"/>
      <c r="B20" s="27"/>
      <c r="C20" s="28"/>
      <c r="D20" s="29"/>
      <c r="E20" s="27"/>
      <c r="F20" s="28"/>
      <c r="G20" s="26"/>
      <c r="H20" s="27"/>
      <c r="I20" s="28"/>
      <c r="J20" s="29"/>
      <c r="K20" s="27"/>
      <c r="L20" s="28"/>
      <c r="M20" s="26"/>
      <c r="N20" s="27"/>
      <c r="O20" s="28"/>
      <c r="P20" s="29"/>
      <c r="Q20" s="27"/>
      <c r="R20" s="30"/>
    </row>
    <row r="21" spans="1:18" s="31" customFormat="1" ht="12" customHeight="1">
      <c r="A21" s="26">
        <v>3</v>
      </c>
      <c r="B21" s="27">
        <v>637</v>
      </c>
      <c r="C21" s="28">
        <v>3.73</v>
      </c>
      <c r="D21" s="29">
        <v>18</v>
      </c>
      <c r="E21" s="27">
        <v>635</v>
      </c>
      <c r="F21" s="28">
        <v>3.66</v>
      </c>
      <c r="G21" s="26">
        <v>3</v>
      </c>
      <c r="H21" s="27">
        <v>658</v>
      </c>
      <c r="I21" s="28">
        <v>3.7</v>
      </c>
      <c r="J21" s="29">
        <v>18</v>
      </c>
      <c r="K21" s="27">
        <v>630</v>
      </c>
      <c r="L21" s="28">
        <v>3.77</v>
      </c>
      <c r="M21" s="26">
        <v>3</v>
      </c>
      <c r="N21" s="27">
        <v>542</v>
      </c>
      <c r="O21" s="28">
        <v>3.57</v>
      </c>
      <c r="P21" s="29">
        <v>18</v>
      </c>
      <c r="Q21" s="27">
        <v>456</v>
      </c>
      <c r="R21" s="30">
        <v>3.61</v>
      </c>
    </row>
    <row r="22" spans="1:18" s="31" customFormat="1" ht="12" customHeight="1">
      <c r="A22" s="26" t="s">
        <v>22</v>
      </c>
      <c r="B22" s="27">
        <v>2248</v>
      </c>
      <c r="C22" s="28">
        <v>0.81</v>
      </c>
      <c r="D22" s="29" t="s">
        <v>24</v>
      </c>
      <c r="E22" s="27">
        <v>2219</v>
      </c>
      <c r="F22" s="28">
        <v>0.97</v>
      </c>
      <c r="G22" s="26" t="s">
        <v>19</v>
      </c>
      <c r="H22" s="27">
        <v>1244</v>
      </c>
      <c r="I22" s="28">
        <v>2.77</v>
      </c>
      <c r="J22" s="29" t="s">
        <v>20</v>
      </c>
      <c r="K22" s="27">
        <v>1211</v>
      </c>
      <c r="L22" s="28">
        <v>2.76</v>
      </c>
      <c r="M22" s="26" t="s">
        <v>19</v>
      </c>
      <c r="N22" s="27">
        <v>1143</v>
      </c>
      <c r="O22" s="28">
        <v>2.57</v>
      </c>
      <c r="P22" s="29" t="s">
        <v>20</v>
      </c>
      <c r="Q22" s="27">
        <v>1102</v>
      </c>
      <c r="R22" s="30">
        <v>2.5</v>
      </c>
    </row>
    <row r="23" spans="1:18" s="31" customFormat="1" ht="12" customHeight="1">
      <c r="A23" s="26"/>
      <c r="B23" s="32"/>
      <c r="C23" s="28"/>
      <c r="D23" s="29"/>
      <c r="E23" s="27"/>
      <c r="F23" s="28"/>
      <c r="G23" s="26"/>
      <c r="H23" s="27">
        <v>1625</v>
      </c>
      <c r="I23" s="28">
        <v>3.16</v>
      </c>
      <c r="J23" s="29"/>
      <c r="K23" s="27">
        <v>1614</v>
      </c>
      <c r="L23" s="28">
        <v>3.26</v>
      </c>
      <c r="M23" s="26"/>
      <c r="N23" s="27">
        <v>1549</v>
      </c>
      <c r="O23" s="28">
        <v>3.04</v>
      </c>
      <c r="P23" s="29"/>
      <c r="Q23" s="27">
        <v>1530</v>
      </c>
      <c r="R23" s="30">
        <v>3.08</v>
      </c>
    </row>
    <row r="24" spans="1:18" s="31" customFormat="1" ht="12" customHeight="1">
      <c r="A24" s="26"/>
      <c r="B24" s="27"/>
      <c r="C24" s="28"/>
      <c r="D24" s="29"/>
      <c r="E24" s="27"/>
      <c r="F24" s="28"/>
      <c r="G24" s="26"/>
      <c r="H24" s="27">
        <v>2354</v>
      </c>
      <c r="I24" s="28">
        <v>0.99</v>
      </c>
      <c r="J24" s="29"/>
      <c r="K24" s="27">
        <v>2332</v>
      </c>
      <c r="L24" s="28">
        <v>0.94</v>
      </c>
      <c r="M24" s="26"/>
      <c r="N24" s="27">
        <v>2253</v>
      </c>
      <c r="O24" s="28">
        <v>1.38</v>
      </c>
      <c r="P24" s="29"/>
      <c r="Q24" s="27">
        <v>2217</v>
      </c>
      <c r="R24" s="30">
        <v>1.38</v>
      </c>
    </row>
    <row r="25" spans="1:18" s="31" customFormat="1" ht="3" customHeight="1">
      <c r="A25" s="26"/>
      <c r="B25" s="27"/>
      <c r="C25" s="28"/>
      <c r="D25" s="29"/>
      <c r="E25" s="27"/>
      <c r="F25" s="28"/>
      <c r="G25" s="26"/>
      <c r="H25" s="27"/>
      <c r="I25" s="28"/>
      <c r="J25" s="29"/>
      <c r="K25" s="27"/>
      <c r="L25" s="28"/>
      <c r="M25" s="26"/>
      <c r="N25" s="27"/>
      <c r="O25" s="28"/>
      <c r="P25" s="29"/>
      <c r="Q25" s="27"/>
      <c r="R25" s="30"/>
    </row>
    <row r="26" spans="1:18" s="31" customFormat="1" ht="12" customHeight="1">
      <c r="A26" s="26">
        <v>4</v>
      </c>
      <c r="B26" s="27">
        <v>706</v>
      </c>
      <c r="C26" s="28">
        <v>3.8</v>
      </c>
      <c r="D26" s="29">
        <v>19</v>
      </c>
      <c r="E26" s="27">
        <v>656</v>
      </c>
      <c r="F26" s="28">
        <v>3.77</v>
      </c>
      <c r="G26" s="26">
        <v>4</v>
      </c>
      <c r="H26" s="27">
        <v>715</v>
      </c>
      <c r="I26" s="28">
        <v>3.69</v>
      </c>
      <c r="J26" s="29">
        <v>19</v>
      </c>
      <c r="K26" s="27">
        <v>644</v>
      </c>
      <c r="L26" s="28">
        <v>3.78</v>
      </c>
      <c r="M26" s="26">
        <v>4</v>
      </c>
      <c r="N26" s="27">
        <v>558</v>
      </c>
      <c r="O26" s="28">
        <v>3.59</v>
      </c>
      <c r="P26" s="29">
        <v>19</v>
      </c>
      <c r="Q26" s="27">
        <v>510</v>
      </c>
      <c r="R26" s="30">
        <v>3.65</v>
      </c>
    </row>
    <row r="27" spans="1:18" s="31" customFormat="1" ht="12" customHeight="1">
      <c r="A27" s="26" t="s">
        <v>24</v>
      </c>
      <c r="B27" s="27">
        <v>1306</v>
      </c>
      <c r="C27" s="28">
        <v>3.03</v>
      </c>
      <c r="D27" s="29" t="s">
        <v>25</v>
      </c>
      <c r="E27" s="27">
        <v>1309</v>
      </c>
      <c r="F27" s="28">
        <v>0.79</v>
      </c>
      <c r="G27" s="26" t="s">
        <v>20</v>
      </c>
      <c r="H27" s="27">
        <v>1256</v>
      </c>
      <c r="I27" s="28">
        <v>2.62</v>
      </c>
      <c r="J27" s="29" t="s">
        <v>23</v>
      </c>
      <c r="K27" s="27">
        <v>1233</v>
      </c>
      <c r="L27" s="28">
        <v>2.4500000000000002</v>
      </c>
      <c r="M27" s="26" t="s">
        <v>20</v>
      </c>
      <c r="N27" s="27">
        <v>1154</v>
      </c>
      <c r="O27" s="28">
        <v>2.35</v>
      </c>
      <c r="P27" s="29" t="s">
        <v>23</v>
      </c>
      <c r="Q27" s="27">
        <v>1123</v>
      </c>
      <c r="R27" s="30">
        <v>2.13</v>
      </c>
    </row>
    <row r="28" spans="1:18" s="31" customFormat="1" ht="12" customHeight="1">
      <c r="A28" s="26"/>
      <c r="B28" s="27">
        <v>1504</v>
      </c>
      <c r="C28" s="28">
        <v>3.08</v>
      </c>
      <c r="D28" s="29"/>
      <c r="E28" s="27">
        <v>1411</v>
      </c>
      <c r="F28" s="28"/>
      <c r="G28" s="26"/>
      <c r="H28" s="27">
        <v>1713</v>
      </c>
      <c r="I28" s="28">
        <v>3.22</v>
      </c>
      <c r="J28" s="29"/>
      <c r="K28" s="27">
        <v>1716</v>
      </c>
      <c r="L28" s="28">
        <v>3.41</v>
      </c>
      <c r="M28" s="26"/>
      <c r="N28" s="27">
        <v>1643</v>
      </c>
      <c r="O28" s="28">
        <v>3.2</v>
      </c>
      <c r="P28" s="29"/>
      <c r="Q28" s="27">
        <v>1638</v>
      </c>
      <c r="R28" s="30">
        <v>3.35</v>
      </c>
    </row>
    <row r="29" spans="1:18" s="31" customFormat="1" ht="12" customHeight="1">
      <c r="A29" s="26"/>
      <c r="B29" s="27">
        <v>2331</v>
      </c>
      <c r="C29" s="28">
        <v>0.74</v>
      </c>
      <c r="D29" s="29"/>
      <c r="E29" s="27">
        <v>2307</v>
      </c>
      <c r="F29" s="28"/>
      <c r="G29" s="26"/>
      <c r="H29" s="27"/>
      <c r="I29" s="28"/>
      <c r="J29" s="29"/>
      <c r="K29" s="27"/>
      <c r="L29" s="28"/>
      <c r="M29" s="26"/>
      <c r="N29" s="27">
        <v>2330</v>
      </c>
      <c r="O29" s="28">
        <v>1.4</v>
      </c>
      <c r="P29" s="29"/>
      <c r="Q29" s="27">
        <v>2310</v>
      </c>
      <c r="R29" s="30">
        <v>1.43</v>
      </c>
    </row>
    <row r="30" spans="1:18" s="31" customFormat="1" ht="3" customHeight="1">
      <c r="A30" s="26"/>
      <c r="B30" s="27"/>
      <c r="C30" s="28"/>
      <c r="D30" s="29"/>
      <c r="E30" s="27"/>
      <c r="F30" s="28"/>
      <c r="G30" s="26"/>
      <c r="H30" s="27"/>
      <c r="I30" s="28"/>
      <c r="J30" s="29"/>
      <c r="K30" s="27"/>
      <c r="L30" s="28"/>
      <c r="M30" s="26"/>
      <c r="N30" s="27"/>
      <c r="O30" s="28"/>
      <c r="P30" s="29"/>
      <c r="Q30" s="27"/>
      <c r="R30" s="30"/>
    </row>
    <row r="31" spans="1:18" s="31" customFormat="1" ht="12" customHeight="1">
      <c r="A31" s="26">
        <v>5</v>
      </c>
      <c r="B31" s="27">
        <v>734</v>
      </c>
      <c r="C31" s="28">
        <v>3.8</v>
      </c>
      <c r="D31" s="29">
        <v>20</v>
      </c>
      <c r="E31" s="27">
        <v>719</v>
      </c>
      <c r="F31" s="28">
        <v>3.83</v>
      </c>
      <c r="G31" s="26">
        <v>5</v>
      </c>
      <c r="H31" s="27">
        <v>24</v>
      </c>
      <c r="I31" s="28">
        <v>1.05</v>
      </c>
      <c r="J31" s="29">
        <v>20</v>
      </c>
      <c r="K31" s="27">
        <v>15</v>
      </c>
      <c r="L31" s="28">
        <v>1.01</v>
      </c>
      <c r="M31" s="26">
        <v>5</v>
      </c>
      <c r="N31" s="27">
        <v>613</v>
      </c>
      <c r="O31" s="28">
        <v>3.58</v>
      </c>
      <c r="P31" s="29">
        <v>20</v>
      </c>
      <c r="Q31" s="27">
        <v>529</v>
      </c>
      <c r="R31" s="30">
        <v>3.66</v>
      </c>
    </row>
    <row r="32" spans="1:18" s="31" customFormat="1" ht="12" customHeight="1">
      <c r="A32" s="26" t="s">
        <v>25</v>
      </c>
      <c r="B32" s="27">
        <v>1324</v>
      </c>
      <c r="C32" s="28">
        <v>2.98</v>
      </c>
      <c r="D32" s="29" t="s">
        <v>19</v>
      </c>
      <c r="E32" s="27">
        <v>1300</v>
      </c>
      <c r="F32" s="28">
        <v>3.08</v>
      </c>
      <c r="G32" s="26" t="s">
        <v>23</v>
      </c>
      <c r="H32" s="27">
        <v>731</v>
      </c>
      <c r="I32" s="28">
        <v>3.67</v>
      </c>
      <c r="J32" s="29" t="s">
        <v>21</v>
      </c>
      <c r="K32" s="27">
        <v>700</v>
      </c>
      <c r="L32" s="28">
        <v>3.78</v>
      </c>
      <c r="M32" s="26" t="s">
        <v>23</v>
      </c>
      <c r="N32" s="27">
        <v>1211</v>
      </c>
      <c r="O32" s="28">
        <v>2.13</v>
      </c>
      <c r="P32" s="29" t="s">
        <v>21</v>
      </c>
      <c r="Q32" s="27">
        <v>1153</v>
      </c>
      <c r="R32" s="30">
        <v>1.72</v>
      </c>
    </row>
    <row r="33" spans="1:18" s="31" customFormat="1" ht="12" customHeight="1">
      <c r="A33" s="26"/>
      <c r="B33" s="27">
        <v>1607</v>
      </c>
      <c r="C33" s="28">
        <v>3.12</v>
      </c>
      <c r="D33" s="29"/>
      <c r="E33" s="27">
        <v>1540</v>
      </c>
      <c r="F33" s="28">
        <v>3.22</v>
      </c>
      <c r="G33" s="26"/>
      <c r="H33" s="27">
        <v>1315</v>
      </c>
      <c r="I33" s="28">
        <v>2.4500000000000002</v>
      </c>
      <c r="J33" s="29"/>
      <c r="K33" s="27">
        <v>1304</v>
      </c>
      <c r="L33" s="28">
        <v>2.09</v>
      </c>
      <c r="M33" s="26"/>
      <c r="N33" s="27">
        <v>1727</v>
      </c>
      <c r="O33" s="28">
        <v>3.33</v>
      </c>
      <c r="P33" s="29"/>
      <c r="Q33" s="27">
        <v>1737</v>
      </c>
      <c r="R33" s="30">
        <v>3.57</v>
      </c>
    </row>
    <row r="34" spans="1:18" s="31" customFormat="1" ht="12" customHeight="1">
      <c r="A34" s="26"/>
      <c r="B34" s="27"/>
      <c r="C34" s="28"/>
      <c r="D34" s="29"/>
      <c r="E34" s="27">
        <v>2349</v>
      </c>
      <c r="F34" s="28">
        <v>0.68</v>
      </c>
      <c r="G34" s="26"/>
      <c r="H34" s="27">
        <v>1756</v>
      </c>
      <c r="I34" s="28">
        <v>3.24</v>
      </c>
      <c r="J34" s="29"/>
      <c r="K34" s="27">
        <v>1815</v>
      </c>
      <c r="L34" s="28">
        <v>3.49</v>
      </c>
      <c r="M34" s="26"/>
      <c r="N34" s="27"/>
      <c r="O34" s="28"/>
      <c r="P34" s="29"/>
      <c r="Q34" s="27">
        <v>2357</v>
      </c>
      <c r="R34" s="30">
        <v>1.58</v>
      </c>
    </row>
    <row r="35" spans="1:18" s="31" customFormat="1" ht="3" customHeight="1">
      <c r="A35" s="26"/>
      <c r="B35" s="27"/>
      <c r="C35" s="28"/>
      <c r="D35" s="29"/>
      <c r="E35" s="27"/>
      <c r="F35" s="28"/>
      <c r="G35" s="26"/>
      <c r="H35" s="27"/>
      <c r="I35" s="28"/>
      <c r="J35" s="29"/>
      <c r="K35" s="27"/>
      <c r="L35" s="28"/>
      <c r="M35" s="26"/>
      <c r="N35" s="27"/>
      <c r="O35" s="28"/>
      <c r="P35" s="29"/>
      <c r="Q35" s="27"/>
      <c r="R35" s="30"/>
    </row>
    <row r="36" spans="1:18" s="31" customFormat="1" ht="12" customHeight="1">
      <c r="A36" s="26">
        <v>6</v>
      </c>
      <c r="B36" s="27">
        <v>8</v>
      </c>
      <c r="C36" s="28">
        <v>0.73</v>
      </c>
      <c r="D36" s="29">
        <v>21</v>
      </c>
      <c r="E36" s="27">
        <v>742</v>
      </c>
      <c r="F36" s="28">
        <v>3.86</v>
      </c>
      <c r="G36" s="26">
        <v>6</v>
      </c>
      <c r="H36" s="27">
        <v>52</v>
      </c>
      <c r="I36" s="28">
        <v>1.18</v>
      </c>
      <c r="J36" s="29">
        <v>21</v>
      </c>
      <c r="K36" s="27">
        <v>55</v>
      </c>
      <c r="L36" s="28">
        <v>1.22</v>
      </c>
      <c r="M36" s="26">
        <v>6</v>
      </c>
      <c r="N36" s="27">
        <v>3</v>
      </c>
      <c r="O36" s="28">
        <v>1.49</v>
      </c>
      <c r="P36" s="29">
        <v>21</v>
      </c>
      <c r="Q36" s="27">
        <v>550</v>
      </c>
      <c r="R36" s="30">
        <v>3.65</v>
      </c>
    </row>
    <row r="37" spans="1:18" s="31" customFormat="1" ht="12" customHeight="1">
      <c r="A37" s="26" t="s">
        <v>19</v>
      </c>
      <c r="B37" s="27">
        <v>801</v>
      </c>
      <c r="C37" s="28">
        <v>3.78</v>
      </c>
      <c r="D37" s="29" t="s">
        <v>20</v>
      </c>
      <c r="E37" s="27">
        <v>1315</v>
      </c>
      <c r="F37" s="28">
        <v>2.94</v>
      </c>
      <c r="G37" s="26" t="s">
        <v>21</v>
      </c>
      <c r="H37" s="27">
        <v>742</v>
      </c>
      <c r="I37" s="28">
        <v>3.64</v>
      </c>
      <c r="J37" s="29" t="s">
        <v>22</v>
      </c>
      <c r="K37" s="27">
        <v>716</v>
      </c>
      <c r="L37" s="28">
        <v>3.76</v>
      </c>
      <c r="M37" s="26" t="s">
        <v>21</v>
      </c>
      <c r="N37" s="27">
        <v>621</v>
      </c>
      <c r="O37" s="28">
        <v>3.56</v>
      </c>
      <c r="P37" s="29" t="s">
        <v>22</v>
      </c>
      <c r="Q37" s="27">
        <v>1227</v>
      </c>
      <c r="R37" s="30">
        <v>1.34</v>
      </c>
    </row>
    <row r="38" spans="1:18" s="31" customFormat="1" ht="12" customHeight="1">
      <c r="A38" s="26"/>
      <c r="B38" s="27">
        <v>1344</v>
      </c>
      <c r="C38" s="28">
        <v>2.91</v>
      </c>
      <c r="D38" s="29"/>
      <c r="E38" s="27">
        <v>1647</v>
      </c>
      <c r="F38" s="28">
        <v>3.28</v>
      </c>
      <c r="G38" s="26"/>
      <c r="H38" s="27">
        <v>1337</v>
      </c>
      <c r="I38" s="28">
        <v>2.25</v>
      </c>
      <c r="J38" s="29"/>
      <c r="K38" s="27">
        <v>1338</v>
      </c>
      <c r="L38" s="28">
        <v>1.75</v>
      </c>
      <c r="M38" s="26"/>
      <c r="N38" s="27">
        <v>1233</v>
      </c>
      <c r="O38" s="28">
        <v>1.91</v>
      </c>
      <c r="P38" s="29"/>
      <c r="Q38" s="27">
        <v>1835</v>
      </c>
      <c r="R38" s="30">
        <v>3.7</v>
      </c>
    </row>
    <row r="39" spans="1:18" s="31" customFormat="1" ht="12" customHeight="1">
      <c r="A39" s="26"/>
      <c r="B39" s="27">
        <v>1658</v>
      </c>
      <c r="C39" s="28">
        <v>3.15</v>
      </c>
      <c r="D39" s="29"/>
      <c r="E39" s="27"/>
      <c r="F39" s="28"/>
      <c r="G39" s="26"/>
      <c r="H39" s="27">
        <v>1838</v>
      </c>
      <c r="I39" s="28">
        <v>3.23</v>
      </c>
      <c r="J39" s="29"/>
      <c r="K39" s="27">
        <v>1914</v>
      </c>
      <c r="L39" s="28">
        <v>3.5</v>
      </c>
      <c r="M39" s="26"/>
      <c r="N39" s="27">
        <v>1807</v>
      </c>
      <c r="O39" s="28">
        <v>3.41</v>
      </c>
      <c r="P39" s="29"/>
      <c r="Q39" s="27"/>
      <c r="R39" s="30"/>
    </row>
    <row r="40" spans="1:18" s="31" customFormat="1" ht="3" customHeight="1">
      <c r="A40" s="26"/>
      <c r="B40" s="27"/>
      <c r="C40" s="28"/>
      <c r="D40" s="29"/>
      <c r="E40" s="27"/>
      <c r="F40" s="28"/>
      <c r="G40" s="26"/>
      <c r="H40" s="27"/>
      <c r="I40" s="28"/>
      <c r="J40" s="29"/>
      <c r="K40" s="27"/>
      <c r="L40" s="28"/>
      <c r="M40" s="26"/>
      <c r="N40" s="27"/>
      <c r="O40" s="28"/>
      <c r="P40" s="29"/>
      <c r="Q40" s="27"/>
      <c r="R40" s="30"/>
    </row>
    <row r="41" spans="1:18" s="31" customFormat="1" ht="12" customHeight="1">
      <c r="A41" s="26">
        <v>7</v>
      </c>
      <c r="B41" s="27">
        <v>41</v>
      </c>
      <c r="C41" s="28">
        <v>0.78</v>
      </c>
      <c r="D41" s="29">
        <v>22</v>
      </c>
      <c r="E41" s="27">
        <v>30</v>
      </c>
      <c r="F41" s="28">
        <v>0.67</v>
      </c>
      <c r="G41" s="26">
        <v>7</v>
      </c>
      <c r="H41" s="27">
        <v>117</v>
      </c>
      <c r="I41" s="28">
        <v>1.37</v>
      </c>
      <c r="J41" s="29">
        <v>22</v>
      </c>
      <c r="K41" s="27">
        <v>131</v>
      </c>
      <c r="L41" s="28">
        <v>1.53</v>
      </c>
      <c r="M41" s="26">
        <v>7</v>
      </c>
      <c r="N41" s="27">
        <v>33</v>
      </c>
      <c r="O41" s="28">
        <v>1.64</v>
      </c>
      <c r="P41" s="29">
        <v>22</v>
      </c>
      <c r="Q41" s="27">
        <v>41</v>
      </c>
      <c r="R41" s="30">
        <v>1.82</v>
      </c>
    </row>
    <row r="42" spans="1:18" s="31" customFormat="1" ht="12" customHeight="1">
      <c r="A42" s="26" t="s">
        <v>20</v>
      </c>
      <c r="B42" s="27">
        <v>825</v>
      </c>
      <c r="C42" s="28">
        <v>3.74</v>
      </c>
      <c r="D42" s="29" t="s">
        <v>23</v>
      </c>
      <c r="E42" s="27">
        <v>802</v>
      </c>
      <c r="F42" s="28">
        <v>3.86</v>
      </c>
      <c r="G42" s="26" t="s">
        <v>22</v>
      </c>
      <c r="H42" s="27">
        <v>749</v>
      </c>
      <c r="I42" s="28">
        <v>3.61</v>
      </c>
      <c r="J42" s="29" t="s">
        <v>24</v>
      </c>
      <c r="K42" s="27">
        <v>733</v>
      </c>
      <c r="L42" s="28">
        <v>3.72</v>
      </c>
      <c r="M42" s="26" t="s">
        <v>22</v>
      </c>
      <c r="N42" s="27">
        <v>630</v>
      </c>
      <c r="O42" s="28">
        <v>3.53</v>
      </c>
      <c r="P42" s="29" t="s">
        <v>24</v>
      </c>
      <c r="Q42" s="27">
        <v>612</v>
      </c>
      <c r="R42" s="30">
        <v>3.61</v>
      </c>
    </row>
    <row r="43" spans="1:18" s="31" customFormat="1" ht="12" customHeight="1">
      <c r="A43" s="26"/>
      <c r="B43" s="27">
        <v>1400</v>
      </c>
      <c r="C43" s="28">
        <v>2.81</v>
      </c>
      <c r="D43" s="29"/>
      <c r="E43" s="27">
        <v>1344</v>
      </c>
      <c r="F43" s="28">
        <v>2.7</v>
      </c>
      <c r="G43" s="26"/>
      <c r="H43" s="27">
        <v>1403</v>
      </c>
      <c r="I43" s="28">
        <v>2.06</v>
      </c>
      <c r="J43" s="29"/>
      <c r="K43" s="27">
        <v>1412</v>
      </c>
      <c r="L43" s="28">
        <v>1.46</v>
      </c>
      <c r="M43" s="26"/>
      <c r="N43" s="27">
        <v>1257</v>
      </c>
      <c r="O43" s="28">
        <v>1.71</v>
      </c>
      <c r="P43" s="29"/>
      <c r="Q43" s="27">
        <v>1302</v>
      </c>
      <c r="R43" s="30">
        <v>1.05</v>
      </c>
    </row>
    <row r="44" spans="1:18" s="31" customFormat="1" ht="12" customHeight="1">
      <c r="A44" s="26"/>
      <c r="B44" s="27">
        <v>1744</v>
      </c>
      <c r="C44" s="28">
        <v>3.13</v>
      </c>
      <c r="D44" s="29"/>
      <c r="E44" s="27">
        <v>1749</v>
      </c>
      <c r="F44" s="28">
        <v>3.3</v>
      </c>
      <c r="G44" s="26"/>
      <c r="H44" s="27">
        <v>1919</v>
      </c>
      <c r="I44" s="28">
        <v>3.19</v>
      </c>
      <c r="J44" s="29"/>
      <c r="K44" s="27">
        <v>2013</v>
      </c>
      <c r="L44" s="28">
        <v>3.44</v>
      </c>
      <c r="M44" s="26"/>
      <c r="N44" s="27">
        <v>1846</v>
      </c>
      <c r="O44" s="28">
        <v>3.45</v>
      </c>
      <c r="P44" s="29"/>
      <c r="Q44" s="27">
        <v>1933</v>
      </c>
      <c r="R44" s="30">
        <v>3.74</v>
      </c>
    </row>
    <row r="45" spans="1:18" s="31" customFormat="1" ht="3" customHeight="1">
      <c r="A45" s="26"/>
      <c r="B45" s="27"/>
      <c r="C45" s="28"/>
      <c r="D45" s="29"/>
      <c r="E45" s="27"/>
      <c r="F45" s="28"/>
      <c r="G45" s="26"/>
      <c r="H45" s="27"/>
      <c r="I45" s="28"/>
      <c r="J45" s="29"/>
      <c r="K45" s="27"/>
      <c r="L45" s="28"/>
      <c r="M45" s="26"/>
      <c r="N45" s="27"/>
      <c r="O45" s="28"/>
      <c r="P45" s="29"/>
      <c r="Q45" s="27"/>
      <c r="R45" s="30"/>
    </row>
    <row r="46" spans="1:18" s="31" customFormat="1" ht="12" customHeight="1">
      <c r="A46" s="26">
        <v>8</v>
      </c>
      <c r="B46" s="27">
        <v>110</v>
      </c>
      <c r="C46" s="28">
        <v>0.88</v>
      </c>
      <c r="D46" s="29">
        <v>23</v>
      </c>
      <c r="E46" s="27">
        <v>108</v>
      </c>
      <c r="F46" s="28">
        <v>0.78</v>
      </c>
      <c r="G46" s="26">
        <v>8</v>
      </c>
      <c r="H46" s="27">
        <v>139</v>
      </c>
      <c r="I46" s="28">
        <v>1.6</v>
      </c>
      <c r="J46" s="29">
        <v>23</v>
      </c>
      <c r="K46" s="27">
        <v>204</v>
      </c>
      <c r="L46" s="28">
        <v>1.92</v>
      </c>
      <c r="M46" s="26">
        <v>8</v>
      </c>
      <c r="N46" s="27">
        <v>100</v>
      </c>
      <c r="O46" s="28">
        <v>1.81</v>
      </c>
      <c r="P46" s="29">
        <v>23</v>
      </c>
      <c r="Q46" s="27">
        <v>122</v>
      </c>
      <c r="R46" s="30">
        <v>2.13</v>
      </c>
    </row>
    <row r="47" spans="1:18" s="31" customFormat="1" ht="12" customHeight="1">
      <c r="A47" s="26" t="s">
        <v>23</v>
      </c>
      <c r="B47" s="27">
        <v>841</v>
      </c>
      <c r="C47" s="28">
        <v>3.7</v>
      </c>
      <c r="D47" s="29" t="s">
        <v>21</v>
      </c>
      <c r="E47" s="27">
        <v>821</v>
      </c>
      <c r="F47" s="28">
        <v>3.85</v>
      </c>
      <c r="G47" s="26" t="s">
        <v>24</v>
      </c>
      <c r="H47" s="27">
        <v>759</v>
      </c>
      <c r="I47" s="28">
        <v>3.58</v>
      </c>
      <c r="J47" s="29" t="s">
        <v>25</v>
      </c>
      <c r="K47" s="27">
        <v>747</v>
      </c>
      <c r="L47" s="28">
        <v>3.67</v>
      </c>
      <c r="M47" s="26" t="s">
        <v>24</v>
      </c>
      <c r="N47" s="27">
        <v>644</v>
      </c>
      <c r="O47" s="28">
        <v>3.51</v>
      </c>
      <c r="P47" s="29" t="s">
        <v>25</v>
      </c>
      <c r="Q47" s="27">
        <v>631</v>
      </c>
      <c r="R47" s="30">
        <v>3.57</v>
      </c>
    </row>
    <row r="48" spans="1:18" s="31" customFormat="1" ht="12" customHeight="1">
      <c r="A48" s="26"/>
      <c r="B48" s="27">
        <v>1420</v>
      </c>
      <c r="C48" s="28">
        <v>2.66</v>
      </c>
      <c r="D48" s="29"/>
      <c r="E48" s="27">
        <v>1416</v>
      </c>
      <c r="F48" s="28">
        <v>2.4</v>
      </c>
      <c r="G48" s="26"/>
      <c r="H48" s="27">
        <v>1428</v>
      </c>
      <c r="I48" s="28">
        <v>1.88</v>
      </c>
      <c r="J48" s="29"/>
      <c r="K48" s="27">
        <v>1445</v>
      </c>
      <c r="L48" s="28">
        <v>1.26</v>
      </c>
      <c r="M48" s="26"/>
      <c r="N48" s="27">
        <v>1320</v>
      </c>
      <c r="O48" s="28">
        <v>1.54</v>
      </c>
      <c r="P48" s="29"/>
      <c r="Q48" s="27">
        <v>1337</v>
      </c>
      <c r="R48" s="30">
        <v>0.88</v>
      </c>
    </row>
    <row r="49" spans="1:18" s="31" customFormat="1" ht="12" customHeight="1">
      <c r="A49" s="26"/>
      <c r="B49" s="27">
        <v>1827</v>
      </c>
      <c r="C49" s="28">
        <v>3.07</v>
      </c>
      <c r="D49" s="29"/>
      <c r="E49" s="27">
        <v>1850</v>
      </c>
      <c r="F49" s="28">
        <v>3.27</v>
      </c>
      <c r="G49" s="26"/>
      <c r="H49" s="27">
        <v>2000</v>
      </c>
      <c r="I49" s="28">
        <v>3.13</v>
      </c>
      <c r="J49" s="29"/>
      <c r="K49" s="27">
        <v>2115</v>
      </c>
      <c r="L49" s="28">
        <v>3.33</v>
      </c>
      <c r="M49" s="26"/>
      <c r="N49" s="27">
        <v>1925</v>
      </c>
      <c r="O49" s="28">
        <v>3.47</v>
      </c>
      <c r="P49" s="29"/>
      <c r="Q49" s="27">
        <v>2031</v>
      </c>
      <c r="R49" s="30">
        <v>3.68</v>
      </c>
    </row>
    <row r="50" spans="1:18" s="31" customFormat="1" ht="3" customHeight="1">
      <c r="A50" s="26"/>
      <c r="B50" s="27"/>
      <c r="C50" s="28"/>
      <c r="D50" s="29"/>
      <c r="E50" s="27"/>
      <c r="F50" s="28"/>
      <c r="G50" s="26"/>
      <c r="H50" s="27"/>
      <c r="I50" s="28"/>
      <c r="J50" s="29"/>
      <c r="K50" s="27"/>
      <c r="L50" s="28"/>
      <c r="M50" s="26"/>
      <c r="N50" s="27"/>
      <c r="O50" s="28"/>
      <c r="P50" s="29"/>
      <c r="Q50" s="27"/>
      <c r="R50" s="30"/>
    </row>
    <row r="51" spans="1:18" s="31" customFormat="1" ht="12" customHeight="1">
      <c r="A51" s="26">
        <v>9</v>
      </c>
      <c r="B51" s="27">
        <v>137</v>
      </c>
      <c r="C51" s="28">
        <v>1.05</v>
      </c>
      <c r="D51" s="29">
        <v>24</v>
      </c>
      <c r="E51" s="27">
        <v>144</v>
      </c>
      <c r="F51" s="28">
        <v>1.03</v>
      </c>
      <c r="G51" s="26">
        <v>9</v>
      </c>
      <c r="H51" s="27">
        <v>158</v>
      </c>
      <c r="I51" s="28">
        <v>1.86</v>
      </c>
      <c r="J51" s="29">
        <v>24</v>
      </c>
      <c r="K51" s="27">
        <v>233</v>
      </c>
      <c r="L51" s="28">
        <v>2.31</v>
      </c>
      <c r="M51" s="26">
        <v>9</v>
      </c>
      <c r="N51" s="27">
        <v>124</v>
      </c>
      <c r="O51" s="28">
        <v>2.0099999999999998</v>
      </c>
      <c r="P51" s="29">
        <v>24</v>
      </c>
      <c r="Q51" s="27">
        <v>159</v>
      </c>
      <c r="R51" s="30">
        <v>2.4500000000000002</v>
      </c>
    </row>
    <row r="52" spans="1:18" s="31" customFormat="1" ht="12" customHeight="1">
      <c r="A52" s="26" t="s">
        <v>21</v>
      </c>
      <c r="B52" s="27">
        <v>855</v>
      </c>
      <c r="C52" s="28">
        <v>3.67</v>
      </c>
      <c r="D52" s="29" t="s">
        <v>22</v>
      </c>
      <c r="E52" s="27">
        <v>837</v>
      </c>
      <c r="F52" s="28">
        <v>3.81</v>
      </c>
      <c r="G52" s="26" t="s">
        <v>25</v>
      </c>
      <c r="H52" s="27">
        <v>808</v>
      </c>
      <c r="I52" s="28">
        <v>3.53</v>
      </c>
      <c r="J52" s="29" t="s">
        <v>19</v>
      </c>
      <c r="K52" s="27">
        <v>802</v>
      </c>
      <c r="L52" s="28">
        <v>3.61</v>
      </c>
      <c r="M52" s="26" t="s">
        <v>25</v>
      </c>
      <c r="N52" s="27">
        <v>658</v>
      </c>
      <c r="O52" s="28">
        <v>3.48</v>
      </c>
      <c r="P52" s="29" t="s">
        <v>19</v>
      </c>
      <c r="Q52" s="27">
        <v>650</v>
      </c>
      <c r="R52" s="30">
        <v>3.52</v>
      </c>
    </row>
    <row r="53" spans="1:18" s="31" customFormat="1" ht="12" customHeight="1">
      <c r="A53" s="26"/>
      <c r="B53" s="27">
        <v>1448</v>
      </c>
      <c r="C53" s="28">
        <v>2.48</v>
      </c>
      <c r="D53" s="29"/>
      <c r="E53" s="27">
        <v>1452</v>
      </c>
      <c r="F53" s="28">
        <v>2.08</v>
      </c>
      <c r="G53" s="26"/>
      <c r="H53" s="27">
        <v>1452</v>
      </c>
      <c r="I53" s="28">
        <v>1.74</v>
      </c>
      <c r="J53" s="29"/>
      <c r="K53" s="27">
        <v>1521</v>
      </c>
      <c r="L53" s="28">
        <v>1.18</v>
      </c>
      <c r="M53" s="26"/>
      <c r="N53" s="27">
        <v>1344</v>
      </c>
      <c r="O53" s="28">
        <v>1.4</v>
      </c>
      <c r="P53" s="29"/>
      <c r="Q53" s="27">
        <v>1412</v>
      </c>
      <c r="R53" s="30">
        <v>0.82</v>
      </c>
    </row>
    <row r="54" spans="1:18" s="31" customFormat="1" ht="12" customHeight="1">
      <c r="A54" s="26"/>
      <c r="B54" s="27">
        <v>1910</v>
      </c>
      <c r="C54" s="28">
        <v>2.97</v>
      </c>
      <c r="D54" s="29"/>
      <c r="E54" s="27">
        <v>1951</v>
      </c>
      <c r="F54" s="28">
        <v>3.18</v>
      </c>
      <c r="G54" s="26"/>
      <c r="H54" s="27">
        <v>2044</v>
      </c>
      <c r="I54" s="28">
        <v>3.06</v>
      </c>
      <c r="J54" s="29"/>
      <c r="K54" s="27">
        <v>2227</v>
      </c>
      <c r="L54" s="28">
        <v>3.2</v>
      </c>
      <c r="M54" s="26"/>
      <c r="N54" s="27">
        <v>2005</v>
      </c>
      <c r="O54" s="28">
        <v>3.45</v>
      </c>
      <c r="P54" s="29"/>
      <c r="Q54" s="27">
        <v>2132</v>
      </c>
      <c r="R54" s="30">
        <v>3.57</v>
      </c>
    </row>
    <row r="55" spans="1:18" s="31" customFormat="1" ht="3" customHeight="1">
      <c r="A55" s="26"/>
      <c r="B55" s="27"/>
      <c r="C55" s="28"/>
      <c r="D55" s="29"/>
      <c r="E55" s="27"/>
      <c r="F55" s="28"/>
      <c r="G55" s="26"/>
      <c r="H55" s="27"/>
      <c r="I55" s="28"/>
      <c r="J55" s="29"/>
      <c r="K55" s="27"/>
      <c r="L55" s="28"/>
      <c r="M55" s="26"/>
      <c r="N55" s="27"/>
      <c r="O55" s="28"/>
      <c r="P55" s="29"/>
      <c r="Q55" s="27"/>
      <c r="R55" s="30"/>
    </row>
    <row r="56" spans="1:18" s="31" customFormat="1" ht="12" customHeight="1">
      <c r="A56" s="26">
        <v>10</v>
      </c>
      <c r="B56" s="27">
        <v>200</v>
      </c>
      <c r="C56" s="28">
        <v>1.28</v>
      </c>
      <c r="D56" s="29">
        <v>25</v>
      </c>
      <c r="E56" s="27">
        <v>215</v>
      </c>
      <c r="F56" s="28">
        <v>1.39</v>
      </c>
      <c r="G56" s="26">
        <v>10</v>
      </c>
      <c r="H56" s="27">
        <v>216</v>
      </c>
      <c r="I56" s="28">
        <v>2.13</v>
      </c>
      <c r="J56" s="29">
        <v>25</v>
      </c>
      <c r="K56" s="27">
        <v>259</v>
      </c>
      <c r="L56" s="28">
        <v>2.68</v>
      </c>
      <c r="M56" s="26">
        <v>10</v>
      </c>
      <c r="N56" s="27">
        <v>146</v>
      </c>
      <c r="O56" s="28">
        <v>2.21</v>
      </c>
      <c r="P56" s="29">
        <v>25</v>
      </c>
      <c r="Q56" s="27">
        <v>231</v>
      </c>
      <c r="R56" s="30">
        <v>2.73</v>
      </c>
    </row>
    <row r="57" spans="1:18" s="31" customFormat="1" ht="12" customHeight="1">
      <c r="A57" s="26" t="s">
        <v>22</v>
      </c>
      <c r="B57" s="27">
        <v>906</v>
      </c>
      <c r="C57" s="28">
        <v>3.63</v>
      </c>
      <c r="D57" s="29" t="s">
        <v>24</v>
      </c>
      <c r="E57" s="27">
        <v>849</v>
      </c>
      <c r="F57" s="28">
        <v>3.75</v>
      </c>
      <c r="G57" s="26" t="s">
        <v>19</v>
      </c>
      <c r="H57" s="27">
        <v>814</v>
      </c>
      <c r="I57" s="28">
        <v>3.49</v>
      </c>
      <c r="J57" s="29" t="s">
        <v>20</v>
      </c>
      <c r="K57" s="27">
        <v>816</v>
      </c>
      <c r="L57" s="28">
        <v>3.54</v>
      </c>
      <c r="M57" s="26" t="s">
        <v>19</v>
      </c>
      <c r="N57" s="27">
        <v>710</v>
      </c>
      <c r="O57" s="28">
        <v>3.45</v>
      </c>
      <c r="P57" s="29" t="s">
        <v>20</v>
      </c>
      <c r="Q57" s="27">
        <v>712</v>
      </c>
      <c r="R57" s="30">
        <v>3.46</v>
      </c>
    </row>
    <row r="58" spans="1:18" s="31" customFormat="1" ht="12" customHeight="1">
      <c r="A58" s="26"/>
      <c r="B58" s="27">
        <v>1519</v>
      </c>
      <c r="C58" s="28">
        <v>2.2999999999999998</v>
      </c>
      <c r="D58" s="29"/>
      <c r="E58" s="27">
        <v>1528</v>
      </c>
      <c r="F58" s="28">
        <v>1.8</v>
      </c>
      <c r="G58" s="26"/>
      <c r="H58" s="27">
        <v>1518</v>
      </c>
      <c r="I58" s="28">
        <v>1.63</v>
      </c>
      <c r="J58" s="29"/>
      <c r="K58" s="27">
        <v>1600</v>
      </c>
      <c r="L58" s="28">
        <v>1.2</v>
      </c>
      <c r="M58" s="26"/>
      <c r="N58" s="27">
        <v>1408</v>
      </c>
      <c r="O58" s="28">
        <v>1.3</v>
      </c>
      <c r="P58" s="29"/>
      <c r="Q58" s="27">
        <v>1447</v>
      </c>
      <c r="R58" s="30">
        <v>0.87</v>
      </c>
    </row>
    <row r="59" spans="1:18" s="31" customFormat="1" ht="12" customHeight="1">
      <c r="A59" s="26"/>
      <c r="B59" s="27">
        <v>1954</v>
      </c>
      <c r="C59" s="28">
        <v>2.85</v>
      </c>
      <c r="D59" s="29"/>
      <c r="E59" s="27">
        <v>2056</v>
      </c>
      <c r="F59" s="28">
        <v>3.06</v>
      </c>
      <c r="G59" s="26"/>
      <c r="H59" s="27">
        <v>2133</v>
      </c>
      <c r="I59" s="28">
        <v>2.98</v>
      </c>
      <c r="J59" s="29"/>
      <c r="K59" s="27"/>
      <c r="L59" s="28"/>
      <c r="M59" s="26"/>
      <c r="N59" s="27">
        <v>2046</v>
      </c>
      <c r="O59" s="28">
        <v>3.4</v>
      </c>
      <c r="P59" s="29"/>
      <c r="Q59" s="27">
        <v>2238</v>
      </c>
      <c r="R59" s="30">
        <v>3.44</v>
      </c>
    </row>
    <row r="60" spans="1:18" s="31" customFormat="1" ht="3" customHeight="1">
      <c r="A60" s="26"/>
      <c r="B60" s="27"/>
      <c r="C60" s="28"/>
      <c r="D60" s="29"/>
      <c r="E60" s="27"/>
      <c r="F60" s="28"/>
      <c r="G60" s="26"/>
      <c r="H60" s="27"/>
      <c r="I60" s="28"/>
      <c r="J60" s="29"/>
      <c r="K60" s="27"/>
      <c r="L60" s="28"/>
      <c r="M60" s="26"/>
      <c r="N60" s="27"/>
      <c r="O60" s="28"/>
      <c r="P60" s="29"/>
      <c r="Q60" s="27"/>
      <c r="R60" s="30"/>
    </row>
    <row r="61" spans="1:18" s="31" customFormat="1" ht="12" customHeight="1">
      <c r="A61" s="26">
        <v>11</v>
      </c>
      <c r="B61" s="27">
        <v>216</v>
      </c>
      <c r="C61" s="28">
        <v>1.57</v>
      </c>
      <c r="D61" s="29">
        <v>26</v>
      </c>
      <c r="E61" s="27">
        <v>245</v>
      </c>
      <c r="F61" s="28">
        <v>1.82</v>
      </c>
      <c r="G61" s="26">
        <v>11</v>
      </c>
      <c r="H61" s="27">
        <v>235</v>
      </c>
      <c r="I61" s="28">
        <v>2.41</v>
      </c>
      <c r="J61" s="29">
        <v>26</v>
      </c>
      <c r="K61" s="27">
        <v>12</v>
      </c>
      <c r="L61" s="28">
        <v>3.09</v>
      </c>
      <c r="M61" s="26">
        <v>11</v>
      </c>
      <c r="N61" s="27">
        <v>210</v>
      </c>
      <c r="O61" s="28">
        <v>2.42</v>
      </c>
      <c r="P61" s="29">
        <v>26</v>
      </c>
      <c r="Q61" s="27">
        <v>305</v>
      </c>
      <c r="R61" s="30">
        <v>2.95</v>
      </c>
    </row>
    <row r="62" spans="1:18" s="31" customFormat="1" ht="12" customHeight="1">
      <c r="A62" s="26" t="s">
        <v>24</v>
      </c>
      <c r="B62" s="27">
        <v>914</v>
      </c>
      <c r="C62" s="28">
        <v>3.56</v>
      </c>
      <c r="D62" s="29" t="s">
        <v>25</v>
      </c>
      <c r="E62" s="27">
        <v>901</v>
      </c>
      <c r="F62" s="28">
        <v>3.68</v>
      </c>
      <c r="G62" s="26" t="s">
        <v>20</v>
      </c>
      <c r="H62" s="27">
        <v>820</v>
      </c>
      <c r="I62" s="28">
        <v>3.46</v>
      </c>
      <c r="J62" s="29" t="s">
        <v>23</v>
      </c>
      <c r="K62" s="27">
        <v>313</v>
      </c>
      <c r="L62" s="28">
        <v>2.99</v>
      </c>
      <c r="M62" s="26" t="s">
        <v>20</v>
      </c>
      <c r="N62" s="27">
        <v>722</v>
      </c>
      <c r="O62" s="28">
        <v>3.43</v>
      </c>
      <c r="P62" s="29" t="s">
        <v>23</v>
      </c>
      <c r="Q62" s="27">
        <v>731</v>
      </c>
      <c r="R62" s="30">
        <v>3.38</v>
      </c>
    </row>
    <row r="63" spans="1:18" s="31" customFormat="1" ht="12" customHeight="1">
      <c r="A63" s="26"/>
      <c r="B63" s="27">
        <v>1549</v>
      </c>
      <c r="C63" s="28">
        <v>2.13</v>
      </c>
      <c r="D63" s="29"/>
      <c r="E63" s="27">
        <v>1605</v>
      </c>
      <c r="F63" s="28">
        <v>1.58</v>
      </c>
      <c r="G63" s="26"/>
      <c r="H63" s="27">
        <v>1550</v>
      </c>
      <c r="I63" s="28">
        <v>1.56</v>
      </c>
      <c r="J63" s="29"/>
      <c r="K63" s="27">
        <v>822</v>
      </c>
      <c r="L63" s="28">
        <v>3.45</v>
      </c>
      <c r="M63" s="26"/>
      <c r="N63" s="27">
        <v>1436</v>
      </c>
      <c r="O63" s="28">
        <v>1.26</v>
      </c>
      <c r="P63" s="29"/>
      <c r="Q63" s="27">
        <v>1527</v>
      </c>
      <c r="R63" s="30">
        <v>1.01</v>
      </c>
    </row>
    <row r="64" spans="1:18" s="31" customFormat="1" ht="12" customHeight="1">
      <c r="A64" s="26"/>
      <c r="B64" s="27">
        <v>2042</v>
      </c>
      <c r="C64" s="28">
        <v>2.73</v>
      </c>
      <c r="D64" s="29"/>
      <c r="E64" s="27">
        <v>2215</v>
      </c>
      <c r="F64" s="28">
        <v>2.92</v>
      </c>
      <c r="G64" s="26"/>
      <c r="H64" s="27">
        <v>2244</v>
      </c>
      <c r="I64" s="28">
        <v>2.89</v>
      </c>
      <c r="J64" s="29"/>
      <c r="K64" s="27">
        <v>1651</v>
      </c>
      <c r="L64" s="28">
        <v>1.32</v>
      </c>
      <c r="M64" s="26"/>
      <c r="N64" s="27">
        <v>2134</v>
      </c>
      <c r="O64" s="28">
        <v>3.32</v>
      </c>
      <c r="P64" s="29"/>
      <c r="Q64" s="27">
        <v>2358</v>
      </c>
      <c r="R64" s="30">
        <v>3.34</v>
      </c>
    </row>
    <row r="65" spans="1:18" s="31" customFormat="1" ht="3" customHeight="1">
      <c r="A65" s="26"/>
      <c r="B65" s="27"/>
      <c r="C65" s="28"/>
      <c r="D65" s="29"/>
      <c r="E65" s="27"/>
      <c r="F65" s="28"/>
      <c r="G65" s="26"/>
      <c r="H65" s="27"/>
      <c r="I65" s="28"/>
      <c r="J65" s="29"/>
      <c r="K65" s="27"/>
      <c r="L65" s="28"/>
      <c r="M65" s="26"/>
      <c r="N65" s="27"/>
      <c r="O65" s="28"/>
      <c r="P65" s="29"/>
      <c r="Q65" s="27"/>
      <c r="R65" s="30"/>
    </row>
    <row r="66" spans="1:18" s="31" customFormat="1" ht="12" customHeight="1">
      <c r="A66" s="26">
        <v>12</v>
      </c>
      <c r="B66" s="27">
        <v>230</v>
      </c>
      <c r="C66" s="28">
        <v>1.88</v>
      </c>
      <c r="D66" s="29">
        <v>27</v>
      </c>
      <c r="E66" s="27">
        <v>310</v>
      </c>
      <c r="F66" s="28">
        <v>2.2799999999999998</v>
      </c>
      <c r="G66" s="26">
        <v>12</v>
      </c>
      <c r="H66" s="27">
        <v>242</v>
      </c>
      <c r="I66" s="28">
        <v>2.68</v>
      </c>
      <c r="J66" s="29">
        <v>27</v>
      </c>
      <c r="K66" s="27">
        <v>751</v>
      </c>
      <c r="L66" s="28">
        <v>3.38</v>
      </c>
      <c r="M66" s="26">
        <v>12</v>
      </c>
      <c r="N66" s="27">
        <v>234</v>
      </c>
      <c r="O66" s="28">
        <v>2.65</v>
      </c>
      <c r="P66" s="29">
        <v>27</v>
      </c>
      <c r="Q66" s="27">
        <v>350</v>
      </c>
      <c r="R66" s="30">
        <v>3.11</v>
      </c>
    </row>
    <row r="67" spans="1:18" s="31" customFormat="1" ht="12" customHeight="1">
      <c r="A67" s="26" t="s">
        <v>25</v>
      </c>
      <c r="B67" s="27">
        <v>918</v>
      </c>
      <c r="C67" s="28">
        <v>3.49</v>
      </c>
      <c r="D67" s="29" t="s">
        <v>19</v>
      </c>
      <c r="E67" s="27">
        <v>915</v>
      </c>
      <c r="F67" s="28">
        <v>3.59</v>
      </c>
      <c r="G67" s="26" t="s">
        <v>23</v>
      </c>
      <c r="H67" s="27">
        <v>827</v>
      </c>
      <c r="I67" s="28">
        <v>3.44</v>
      </c>
      <c r="J67" s="29" t="s">
        <v>21</v>
      </c>
      <c r="K67" s="27">
        <v>1802</v>
      </c>
      <c r="L67" s="28">
        <v>1.46</v>
      </c>
      <c r="M67" s="26" t="s">
        <v>23</v>
      </c>
      <c r="N67" s="27">
        <v>736</v>
      </c>
      <c r="O67" s="28">
        <v>3.4</v>
      </c>
      <c r="P67" s="29" t="s">
        <v>21</v>
      </c>
      <c r="Q67" s="27">
        <v>738</v>
      </c>
      <c r="R67" s="30">
        <v>3.27</v>
      </c>
    </row>
    <row r="68" spans="1:18" s="31" customFormat="1" ht="12" customHeight="1">
      <c r="A68" s="26"/>
      <c r="B68" s="27">
        <v>1620</v>
      </c>
      <c r="C68" s="28">
        <v>1.98</v>
      </c>
      <c r="D68" s="29"/>
      <c r="E68" s="27">
        <v>1648</v>
      </c>
      <c r="F68" s="28">
        <v>1.45</v>
      </c>
      <c r="G68" s="26"/>
      <c r="H68" s="27">
        <v>1632</v>
      </c>
      <c r="I68" s="28">
        <v>1.54</v>
      </c>
      <c r="J68" s="29"/>
      <c r="K68" s="27"/>
      <c r="L68" s="28"/>
      <c r="M68" s="26"/>
      <c r="N68" s="27">
        <v>1508</v>
      </c>
      <c r="O68" s="28">
        <v>1.27</v>
      </c>
      <c r="P68" s="29"/>
      <c r="Q68" s="27">
        <v>1614</v>
      </c>
      <c r="R68" s="30">
        <v>1.22</v>
      </c>
    </row>
    <row r="69" spans="1:18" s="31" customFormat="1" ht="12" customHeight="1">
      <c r="A69" s="26"/>
      <c r="B69" s="27">
        <v>2143</v>
      </c>
      <c r="C69" s="28">
        <v>2.62</v>
      </c>
      <c r="D69" s="29"/>
      <c r="E69" s="27"/>
      <c r="F69" s="28"/>
      <c r="G69" s="26"/>
      <c r="H69" s="27"/>
      <c r="I69" s="28"/>
      <c r="J69" s="29"/>
      <c r="K69" s="27"/>
      <c r="L69" s="28"/>
      <c r="M69" s="26"/>
      <c r="N69" s="27">
        <v>2239</v>
      </c>
      <c r="O69" s="28">
        <v>3.22</v>
      </c>
      <c r="P69" s="29"/>
      <c r="Q69" s="27"/>
      <c r="R69" s="30"/>
    </row>
    <row r="70" spans="1:18" s="31" customFormat="1" ht="3" customHeight="1">
      <c r="A70" s="26"/>
      <c r="B70" s="27"/>
      <c r="C70" s="28"/>
      <c r="D70" s="29"/>
      <c r="E70" s="27"/>
      <c r="F70" s="28"/>
      <c r="G70" s="26"/>
      <c r="H70" s="27"/>
      <c r="I70" s="28"/>
      <c r="J70" s="29"/>
      <c r="K70" s="27"/>
      <c r="L70" s="28"/>
      <c r="M70" s="26"/>
      <c r="N70" s="27"/>
      <c r="O70" s="28"/>
      <c r="P70" s="29"/>
      <c r="Q70" s="27"/>
      <c r="R70" s="30"/>
    </row>
    <row r="71" spans="1:18" s="31" customFormat="1" ht="12" customHeight="1">
      <c r="A71" s="26">
        <v>13</v>
      </c>
      <c r="B71" s="27">
        <v>243</v>
      </c>
      <c r="C71" s="28">
        <v>2.21</v>
      </c>
      <c r="D71" s="29">
        <v>28</v>
      </c>
      <c r="E71" s="27">
        <v>8</v>
      </c>
      <c r="F71" s="28">
        <v>2.83</v>
      </c>
      <c r="G71" s="26">
        <v>13</v>
      </c>
      <c r="H71" s="27">
        <v>827</v>
      </c>
      <c r="I71" s="28">
        <v>3.42</v>
      </c>
      <c r="J71" s="29">
        <v>28</v>
      </c>
      <c r="K71" s="27">
        <v>528</v>
      </c>
      <c r="L71" s="28">
        <v>3.41</v>
      </c>
      <c r="M71" s="26">
        <v>13</v>
      </c>
      <c r="N71" s="27">
        <v>256</v>
      </c>
      <c r="O71" s="28">
        <v>2.87</v>
      </c>
      <c r="P71" s="29">
        <v>28</v>
      </c>
      <c r="Q71" s="27">
        <v>138</v>
      </c>
      <c r="R71" s="30">
        <v>3.3</v>
      </c>
    </row>
    <row r="72" spans="1:18" s="31" customFormat="1" ht="12" customHeight="1">
      <c r="A72" s="26" t="s">
        <v>19</v>
      </c>
      <c r="B72" s="27">
        <v>920</v>
      </c>
      <c r="C72" s="28">
        <v>3.42</v>
      </c>
      <c r="D72" s="29" t="s">
        <v>20</v>
      </c>
      <c r="E72" s="27">
        <v>318</v>
      </c>
      <c r="F72" s="28">
        <v>2.72</v>
      </c>
      <c r="G72" s="26" t="s">
        <v>21</v>
      </c>
      <c r="H72" s="27">
        <v>1739</v>
      </c>
      <c r="I72" s="28">
        <v>1.54</v>
      </c>
      <c r="J72" s="29" t="s">
        <v>22</v>
      </c>
      <c r="K72" s="27">
        <v>1947</v>
      </c>
      <c r="L72" s="28">
        <v>1.52</v>
      </c>
      <c r="M72" s="26" t="s">
        <v>21</v>
      </c>
      <c r="N72" s="27">
        <v>747</v>
      </c>
      <c r="O72" s="28">
        <v>3.39</v>
      </c>
      <c r="P72" s="29" t="s">
        <v>22</v>
      </c>
      <c r="Q72" s="27">
        <v>1713</v>
      </c>
      <c r="R72" s="30">
        <v>1.46</v>
      </c>
    </row>
    <row r="73" spans="1:18" s="31" customFormat="1" ht="12" customHeight="1">
      <c r="A73" s="26"/>
      <c r="B73" s="27">
        <v>1656</v>
      </c>
      <c r="C73" s="28">
        <v>1.84</v>
      </c>
      <c r="D73" s="29"/>
      <c r="E73" s="27">
        <v>922</v>
      </c>
      <c r="F73" s="28">
        <v>3.49</v>
      </c>
      <c r="G73" s="26"/>
      <c r="H73" s="27"/>
      <c r="I73" s="28"/>
      <c r="J73" s="29"/>
      <c r="K73" s="27"/>
      <c r="L73" s="28"/>
      <c r="M73" s="26"/>
      <c r="N73" s="27">
        <v>1547</v>
      </c>
      <c r="O73" s="28">
        <v>1.32</v>
      </c>
      <c r="P73" s="29"/>
      <c r="Q73" s="27"/>
      <c r="R73" s="30"/>
    </row>
    <row r="74" spans="1:18" s="31" customFormat="1" ht="12" customHeight="1">
      <c r="A74" s="26"/>
      <c r="B74" s="27"/>
      <c r="C74" s="28"/>
      <c r="D74" s="29"/>
      <c r="E74" s="27">
        <v>1745</v>
      </c>
      <c r="F74" s="28">
        <v>1.4</v>
      </c>
      <c r="G74" s="26"/>
      <c r="H74" s="27"/>
      <c r="I74" s="28"/>
      <c r="J74" s="29"/>
      <c r="K74" s="27"/>
      <c r="L74" s="28"/>
      <c r="M74" s="26"/>
      <c r="N74" s="27"/>
      <c r="O74" s="28"/>
      <c r="P74" s="29"/>
      <c r="Q74" s="27"/>
      <c r="R74" s="30"/>
    </row>
    <row r="75" spans="1:18" s="31" customFormat="1" ht="3" customHeight="1">
      <c r="A75" s="26"/>
      <c r="B75" s="27"/>
      <c r="C75" s="28"/>
      <c r="D75" s="29"/>
      <c r="E75" s="27"/>
      <c r="F75" s="28"/>
      <c r="G75" s="26"/>
      <c r="H75" s="27"/>
      <c r="I75" s="28"/>
      <c r="J75" s="29"/>
      <c r="K75" s="27"/>
      <c r="L75" s="28"/>
      <c r="M75" s="26"/>
      <c r="N75" s="27"/>
      <c r="O75" s="28"/>
      <c r="P75" s="29"/>
      <c r="Q75" s="27"/>
      <c r="R75" s="30"/>
    </row>
    <row r="76" spans="1:18" s="31" customFormat="1" ht="12" customHeight="1">
      <c r="A76" s="26">
        <v>14</v>
      </c>
      <c r="B76" s="27">
        <v>919</v>
      </c>
      <c r="C76" s="28">
        <v>3.37</v>
      </c>
      <c r="D76" s="29">
        <v>29</v>
      </c>
      <c r="E76" s="27">
        <v>901</v>
      </c>
      <c r="F76" s="28">
        <v>3.41</v>
      </c>
      <c r="G76" s="26">
        <v>14</v>
      </c>
      <c r="H76" s="27">
        <v>804</v>
      </c>
      <c r="I76" s="28">
        <v>3.42</v>
      </c>
      <c r="J76" s="29"/>
      <c r="K76" s="27"/>
      <c r="L76" s="28"/>
      <c r="M76" s="26">
        <v>14</v>
      </c>
      <c r="N76" s="27">
        <v>30</v>
      </c>
      <c r="O76" s="28">
        <v>3.17</v>
      </c>
      <c r="P76" s="29">
        <v>29</v>
      </c>
      <c r="Q76" s="27">
        <v>302</v>
      </c>
      <c r="R76" s="30">
        <v>3.33</v>
      </c>
    </row>
    <row r="77" spans="1:18" s="31" customFormat="1" ht="12" customHeight="1">
      <c r="A77" s="26" t="s">
        <v>20</v>
      </c>
      <c r="B77" s="27">
        <v>1745</v>
      </c>
      <c r="C77" s="28">
        <v>1.71</v>
      </c>
      <c r="D77" s="29" t="s">
        <v>23</v>
      </c>
      <c r="E77" s="27">
        <v>1907</v>
      </c>
      <c r="F77" s="28">
        <v>1.38</v>
      </c>
      <c r="G77" s="26" t="s">
        <v>22</v>
      </c>
      <c r="H77" s="27">
        <v>1915</v>
      </c>
      <c r="I77" s="28">
        <v>1.48</v>
      </c>
      <c r="J77" s="29"/>
      <c r="K77" s="27"/>
      <c r="L77" s="28"/>
      <c r="M77" s="26" t="s">
        <v>22</v>
      </c>
      <c r="N77" s="27">
        <v>307</v>
      </c>
      <c r="O77" s="28">
        <v>3.08</v>
      </c>
      <c r="P77" s="29" t="s">
        <v>24</v>
      </c>
      <c r="Q77" s="27">
        <v>1834</v>
      </c>
      <c r="R77" s="30">
        <v>1.67</v>
      </c>
    </row>
    <row r="78" spans="1:18" s="31" customFormat="1" ht="12" customHeight="1">
      <c r="A78" s="26"/>
      <c r="B78" s="27"/>
      <c r="C78" s="28"/>
      <c r="D78" s="29"/>
      <c r="E78" s="27"/>
      <c r="F78" s="28"/>
      <c r="G78" s="26"/>
      <c r="H78" s="27"/>
      <c r="I78" s="28"/>
      <c r="J78" s="29"/>
      <c r="K78" s="27"/>
      <c r="L78" s="28"/>
      <c r="M78" s="26"/>
      <c r="N78" s="27">
        <v>751</v>
      </c>
      <c r="O78" s="28">
        <v>3.35</v>
      </c>
      <c r="P78" s="29"/>
      <c r="Q78" s="27"/>
      <c r="R78" s="30"/>
    </row>
    <row r="79" spans="1:18" s="31" customFormat="1" ht="12" customHeight="1">
      <c r="A79" s="26"/>
      <c r="B79" s="27"/>
      <c r="C79" s="28"/>
      <c r="D79" s="29"/>
      <c r="E79" s="27"/>
      <c r="F79" s="28"/>
      <c r="G79" s="26"/>
      <c r="H79" s="27"/>
      <c r="I79" s="28"/>
      <c r="J79" s="29"/>
      <c r="K79" s="27"/>
      <c r="L79" s="28"/>
      <c r="M79" s="26"/>
      <c r="N79" s="27">
        <v>1645</v>
      </c>
      <c r="O79" s="28">
        <v>1.42</v>
      </c>
      <c r="P79" s="29"/>
      <c r="Q79" s="27"/>
      <c r="R79" s="30"/>
    </row>
    <row r="80" spans="1:18" s="31" customFormat="1" ht="3" customHeight="1">
      <c r="A80" s="26"/>
      <c r="B80" s="27"/>
      <c r="C80" s="28"/>
      <c r="D80" s="29"/>
      <c r="E80" s="27"/>
      <c r="F80" s="28"/>
      <c r="G80" s="26"/>
      <c r="H80" s="27"/>
      <c r="I80" s="28"/>
      <c r="J80" s="29"/>
      <c r="K80" s="27"/>
      <c r="L80" s="28"/>
      <c r="M80" s="26"/>
      <c r="N80" s="27"/>
      <c r="O80" s="28"/>
      <c r="P80" s="29"/>
      <c r="Q80" s="27"/>
      <c r="R80" s="30"/>
    </row>
    <row r="81" spans="1:18" s="31" customFormat="1" ht="12" customHeight="1">
      <c r="A81" s="26">
        <v>15</v>
      </c>
      <c r="B81" s="27">
        <v>912</v>
      </c>
      <c r="C81" s="28">
        <v>3.33</v>
      </c>
      <c r="D81" s="29">
        <v>30</v>
      </c>
      <c r="E81" s="27">
        <v>643</v>
      </c>
      <c r="F81" s="28">
        <v>3.45</v>
      </c>
      <c r="G81" s="26">
        <v>15</v>
      </c>
      <c r="H81" s="27">
        <v>617</v>
      </c>
      <c r="I81" s="28">
        <v>3.51</v>
      </c>
      <c r="J81" s="29"/>
      <c r="K81" s="27"/>
      <c r="L81" s="28"/>
      <c r="M81" s="26">
        <v>15</v>
      </c>
      <c r="N81" s="27">
        <v>554</v>
      </c>
      <c r="O81" s="28">
        <v>3.31</v>
      </c>
      <c r="P81" s="29">
        <v>30</v>
      </c>
      <c r="Q81" s="27">
        <v>342</v>
      </c>
      <c r="R81" s="30">
        <v>3.37</v>
      </c>
    </row>
    <row r="82" spans="1:18" s="31" customFormat="1" ht="12" customHeight="1">
      <c r="A82" s="26" t="s">
        <v>23</v>
      </c>
      <c r="B82" s="27">
        <v>1855</v>
      </c>
      <c r="C82" s="28">
        <v>1.57</v>
      </c>
      <c r="D82" s="29" t="s">
        <v>21</v>
      </c>
      <c r="E82" s="27">
        <v>2036</v>
      </c>
      <c r="F82" s="28">
        <v>1.31</v>
      </c>
      <c r="G82" s="26" t="s">
        <v>24</v>
      </c>
      <c r="H82" s="27">
        <v>2043</v>
      </c>
      <c r="I82" s="28">
        <v>1.32</v>
      </c>
      <c r="J82" s="29"/>
      <c r="K82" s="27"/>
      <c r="L82" s="28"/>
      <c r="M82" s="26" t="s">
        <v>24</v>
      </c>
      <c r="N82" s="27">
        <v>1821</v>
      </c>
      <c r="O82" s="28">
        <v>1.49</v>
      </c>
      <c r="P82" s="29" t="s">
        <v>25</v>
      </c>
      <c r="Q82" s="27">
        <v>2011</v>
      </c>
      <c r="R82" s="30">
        <v>1.78</v>
      </c>
    </row>
    <row r="83" spans="1:18" s="31" customFormat="1" ht="12" customHeight="1">
      <c r="A83" s="26"/>
      <c r="B83" s="27"/>
      <c r="C83" s="28"/>
      <c r="D83" s="29"/>
      <c r="E83" s="27"/>
      <c r="F83" s="28"/>
      <c r="G83" s="26"/>
      <c r="H83" s="27"/>
      <c r="I83" s="28"/>
      <c r="J83" s="29"/>
      <c r="K83" s="27"/>
      <c r="L83" s="28"/>
      <c r="M83" s="26"/>
      <c r="N83" s="27"/>
      <c r="O83" s="28"/>
      <c r="P83" s="29"/>
      <c r="Q83" s="27"/>
      <c r="R83" s="30"/>
    </row>
    <row r="84" spans="1:18" s="31" customFormat="1" ht="12" customHeight="1">
      <c r="A84" s="26"/>
      <c r="B84" s="27"/>
      <c r="C84" s="28"/>
      <c r="D84" s="29"/>
      <c r="E84" s="27"/>
      <c r="F84" s="28"/>
      <c r="G84" s="26"/>
      <c r="H84" s="27"/>
      <c r="I84" s="28"/>
      <c r="J84" s="29"/>
      <c r="K84" s="27"/>
      <c r="L84" s="28"/>
      <c r="M84" s="26"/>
      <c r="N84" s="27"/>
      <c r="O84" s="28"/>
      <c r="P84" s="29"/>
      <c r="Q84" s="27"/>
      <c r="R84" s="30"/>
    </row>
    <row r="85" spans="1:18" s="31" customFormat="1" ht="3" customHeight="1">
      <c r="A85" s="26"/>
      <c r="B85" s="27"/>
      <c r="C85" s="28"/>
      <c r="D85" s="29"/>
      <c r="E85" s="27"/>
      <c r="F85" s="28"/>
      <c r="G85" s="26"/>
      <c r="H85" s="27"/>
      <c r="I85" s="28"/>
      <c r="J85" s="29"/>
      <c r="K85" s="27"/>
      <c r="L85" s="28"/>
      <c r="M85" s="26"/>
      <c r="N85" s="27"/>
      <c r="O85" s="28"/>
      <c r="P85" s="29"/>
      <c r="Q85" s="27"/>
      <c r="R85" s="30"/>
    </row>
    <row r="86" spans="1:18" s="31" customFormat="1" ht="12" customHeight="1">
      <c r="A86" s="26"/>
      <c r="B86" s="27"/>
      <c r="C86" s="28"/>
      <c r="D86" s="29">
        <v>31</v>
      </c>
      <c r="E86" s="27">
        <v>614</v>
      </c>
      <c r="F86" s="28">
        <v>3.6</v>
      </c>
      <c r="G86" s="26"/>
      <c r="H86" s="27"/>
      <c r="I86" s="28"/>
      <c r="J86" s="29"/>
      <c r="K86" s="27"/>
      <c r="L86" s="28"/>
      <c r="M86" s="26"/>
      <c r="N86" s="27"/>
      <c r="O86" s="28"/>
      <c r="P86" s="29">
        <v>31</v>
      </c>
      <c r="Q86" s="27">
        <v>405</v>
      </c>
      <c r="R86" s="30">
        <v>3.4</v>
      </c>
    </row>
    <row r="87" spans="1:18" s="31" customFormat="1" ht="12" customHeight="1">
      <c r="A87" s="26"/>
      <c r="B87" s="27"/>
      <c r="C87" s="28"/>
      <c r="D87" s="29" t="s">
        <v>22</v>
      </c>
      <c r="E87" s="27">
        <v>2147</v>
      </c>
      <c r="F87" s="28">
        <v>1.19</v>
      </c>
      <c r="G87" s="26"/>
      <c r="H87" s="27"/>
      <c r="I87" s="28"/>
      <c r="J87" s="29"/>
      <c r="K87" s="27"/>
      <c r="L87" s="28"/>
      <c r="M87" s="26"/>
      <c r="N87" s="27"/>
      <c r="O87" s="28"/>
      <c r="P87" s="29" t="s">
        <v>19</v>
      </c>
      <c r="Q87" s="27">
        <v>1045</v>
      </c>
      <c r="R87" s="30">
        <v>2.37</v>
      </c>
    </row>
    <row r="88" spans="1:18" s="31" customFormat="1" ht="12" customHeight="1">
      <c r="A88" s="26"/>
      <c r="B88" s="27"/>
      <c r="C88" s="28"/>
      <c r="D88" s="29"/>
      <c r="E88" s="27"/>
      <c r="F88" s="28"/>
      <c r="G88" s="26"/>
      <c r="H88" s="27"/>
      <c r="I88" s="28"/>
      <c r="J88" s="29"/>
      <c r="K88" s="27"/>
      <c r="L88" s="28"/>
      <c r="M88" s="26"/>
      <c r="N88" s="27"/>
      <c r="O88" s="28"/>
      <c r="P88" s="29"/>
      <c r="Q88" s="27">
        <v>1501</v>
      </c>
      <c r="R88" s="30">
        <v>2.75</v>
      </c>
    </row>
    <row r="89" spans="1:18" s="31" customFormat="1" ht="12" customHeight="1">
      <c r="A89" s="26"/>
      <c r="B89" s="27"/>
      <c r="C89" s="28"/>
      <c r="D89" s="29"/>
      <c r="E89" s="27"/>
      <c r="F89" s="28"/>
      <c r="G89" s="26"/>
      <c r="H89" s="27"/>
      <c r="I89" s="28"/>
      <c r="J89" s="29"/>
      <c r="K89" s="27"/>
      <c r="L89" s="28"/>
      <c r="M89" s="26"/>
      <c r="N89" s="27"/>
      <c r="O89" s="28"/>
      <c r="P89" s="29"/>
      <c r="Q89" s="27">
        <v>2125</v>
      </c>
      <c r="R89" s="30">
        <v>1.83</v>
      </c>
    </row>
    <row r="90" spans="1:18" s="37" customFormat="1" ht="4.5" customHeight="1" thickBot="1">
      <c r="A90" s="33"/>
      <c r="B90" s="34"/>
      <c r="C90" s="34"/>
      <c r="D90" s="35"/>
      <c r="E90" s="34"/>
      <c r="F90" s="34"/>
      <c r="G90" s="33"/>
      <c r="H90" s="34"/>
      <c r="I90" s="34"/>
      <c r="J90" s="35"/>
      <c r="K90" s="34"/>
      <c r="L90" s="34"/>
      <c r="M90" s="33"/>
      <c r="N90" s="34"/>
      <c r="O90" s="34"/>
      <c r="P90" s="35"/>
      <c r="Q90" s="34"/>
      <c r="R90" s="36"/>
    </row>
    <row r="91" spans="1:18" s="37" customFormat="1" ht="27" customHeight="1">
      <c r="A91" s="38" t="s">
        <v>8</v>
      </c>
      <c r="B91" s="24"/>
      <c r="C91" s="24"/>
      <c r="D91" s="24"/>
      <c r="E91" s="39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40" t="s">
        <v>9</v>
      </c>
    </row>
    <row r="92" spans="1:18" ht="33" customHeight="1">
      <c r="A92" s="50" t="s">
        <v>26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21" customHeight="1">
      <c r="A93" s="3" t="s">
        <v>27</v>
      </c>
      <c r="B93" s="4"/>
      <c r="C93" s="4"/>
      <c r="D93" s="4"/>
      <c r="E93" s="4"/>
      <c r="F93" s="5"/>
      <c r="G93" s="4"/>
      <c r="H93" s="4"/>
      <c r="I93" s="6"/>
      <c r="J93" s="4"/>
      <c r="K93" s="4"/>
      <c r="L93" s="4"/>
      <c r="M93" s="4"/>
      <c r="N93" s="4"/>
      <c r="O93" s="4"/>
      <c r="P93" s="4"/>
      <c r="Q93" s="4"/>
      <c r="R93" s="4"/>
    </row>
    <row r="94" spans="1:18" ht="3" customHeight="1">
      <c r="A94" s="1" t="s">
        <v>0</v>
      </c>
      <c r="B94" s="1"/>
      <c r="C94" s="1"/>
      <c r="D94" s="1"/>
      <c r="E94" s="1"/>
      <c r="F94" s="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20.100000000000001" customHeight="1">
      <c r="A95" s="8" t="s">
        <v>28</v>
      </c>
      <c r="B95" s="9"/>
      <c r="C95" s="9"/>
      <c r="D95" s="9"/>
      <c r="E95" s="9"/>
      <c r="F95" s="9"/>
      <c r="G95" s="9"/>
      <c r="H95" s="9"/>
      <c r="I95" s="9"/>
      <c r="K95" s="9"/>
      <c r="L95" s="9"/>
      <c r="M95" s="9"/>
      <c r="N95" s="9"/>
      <c r="O95" s="9"/>
      <c r="P95" s="9"/>
      <c r="Q95" s="9"/>
      <c r="R95" s="10" t="s">
        <v>29</v>
      </c>
    </row>
    <row r="96" spans="1:18" ht="20.100000000000001" customHeight="1">
      <c r="A96" s="11" t="s">
        <v>31</v>
      </c>
      <c r="B96" s="9"/>
      <c r="C96" s="9"/>
      <c r="D96" s="9"/>
      <c r="E96" s="9"/>
      <c r="F96" s="9"/>
      <c r="G96" s="9"/>
      <c r="H96" s="9"/>
      <c r="I96" s="9"/>
      <c r="K96" s="9"/>
      <c r="L96" s="9"/>
      <c r="M96" s="9"/>
      <c r="N96" s="9"/>
      <c r="O96" s="9"/>
      <c r="P96" s="9"/>
      <c r="Q96" s="9"/>
      <c r="R96" s="12" t="s">
        <v>30</v>
      </c>
    </row>
    <row r="97" spans="1:18" ht="5.25" customHeight="1" thickBo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21" customHeight="1">
      <c r="A98" s="49" t="s">
        <v>10</v>
      </c>
      <c r="B98" s="13"/>
      <c r="C98" s="13"/>
      <c r="D98" s="13"/>
      <c r="E98" s="13"/>
      <c r="F98" s="13"/>
      <c r="G98" s="49" t="s">
        <v>11</v>
      </c>
      <c r="H98" s="14"/>
      <c r="I98" s="14"/>
      <c r="J98" s="14"/>
      <c r="K98" s="14"/>
      <c r="L98" s="14"/>
      <c r="M98" s="49" t="s">
        <v>12</v>
      </c>
      <c r="N98" s="14"/>
      <c r="O98" s="14"/>
      <c r="P98" s="14"/>
      <c r="Q98" s="14"/>
      <c r="R98" s="15"/>
    </row>
    <row r="99" spans="1:18" ht="16.5" customHeight="1">
      <c r="A99" s="16"/>
      <c r="B99" s="17" t="s">
        <v>4</v>
      </c>
      <c r="C99" s="17" t="s">
        <v>5</v>
      </c>
      <c r="D99" s="18"/>
      <c r="E99" s="17" t="s">
        <v>4</v>
      </c>
      <c r="F99" s="17" t="s">
        <v>5</v>
      </c>
      <c r="G99" s="16"/>
      <c r="H99" s="17" t="s">
        <v>4</v>
      </c>
      <c r="I99" s="17" t="s">
        <v>5</v>
      </c>
      <c r="J99" s="18"/>
      <c r="K99" s="17" t="s">
        <v>4</v>
      </c>
      <c r="L99" s="17" t="s">
        <v>5</v>
      </c>
      <c r="M99" s="16"/>
      <c r="N99" s="17" t="s">
        <v>4</v>
      </c>
      <c r="O99" s="17" t="s">
        <v>5</v>
      </c>
      <c r="P99" s="18"/>
      <c r="Q99" s="17" t="s">
        <v>4</v>
      </c>
      <c r="R99" s="19" t="s">
        <v>5</v>
      </c>
    </row>
    <row r="100" spans="1:18" ht="15" customHeight="1" thickBot="1">
      <c r="A100" s="20"/>
      <c r="B100" s="21" t="s">
        <v>6</v>
      </c>
      <c r="C100" s="21" t="s">
        <v>7</v>
      </c>
      <c r="D100" s="22"/>
      <c r="E100" s="21" t="s">
        <v>6</v>
      </c>
      <c r="F100" s="21" t="s">
        <v>7</v>
      </c>
      <c r="G100" s="20"/>
      <c r="H100" s="21" t="s">
        <v>6</v>
      </c>
      <c r="I100" s="21" t="s">
        <v>7</v>
      </c>
      <c r="J100" s="22"/>
      <c r="K100" s="21" t="s">
        <v>6</v>
      </c>
      <c r="L100" s="21" t="s">
        <v>7</v>
      </c>
      <c r="M100" s="20"/>
      <c r="N100" s="21" t="s">
        <v>6</v>
      </c>
      <c r="O100" s="21" t="s">
        <v>7</v>
      </c>
      <c r="P100" s="22"/>
      <c r="Q100" s="21" t="s">
        <v>6</v>
      </c>
      <c r="R100" s="23" t="s">
        <v>7</v>
      </c>
    </row>
    <row r="101" spans="1:18" ht="4.5" customHeight="1">
      <c r="A101" s="16"/>
      <c r="B101" s="24"/>
      <c r="C101" s="24"/>
      <c r="D101" s="18"/>
      <c r="E101" s="24"/>
      <c r="F101" s="24"/>
      <c r="G101" s="16"/>
      <c r="H101" s="24"/>
      <c r="I101" s="24"/>
      <c r="J101" s="18"/>
      <c r="K101" s="24"/>
      <c r="L101" s="24"/>
      <c r="M101" s="16"/>
      <c r="N101" s="24"/>
      <c r="O101" s="24"/>
      <c r="P101" s="18"/>
      <c r="Q101" s="24"/>
      <c r="R101" s="25"/>
    </row>
    <row r="102" spans="1:18" s="31" customFormat="1" ht="12" customHeight="1">
      <c r="A102" s="26">
        <v>1</v>
      </c>
      <c r="B102" s="27">
        <v>426</v>
      </c>
      <c r="C102" s="28">
        <v>3.42</v>
      </c>
      <c r="D102" s="29">
        <v>16</v>
      </c>
      <c r="E102" s="27">
        <v>322</v>
      </c>
      <c r="F102" s="28">
        <v>3.48</v>
      </c>
      <c r="G102" s="26">
        <v>1</v>
      </c>
      <c r="H102" s="27">
        <v>314</v>
      </c>
      <c r="I102" s="28">
        <v>3.18</v>
      </c>
      <c r="J102" s="29">
        <v>16</v>
      </c>
      <c r="K102" s="27">
        <v>244</v>
      </c>
      <c r="L102" s="28">
        <v>3.2</v>
      </c>
      <c r="M102" s="26">
        <v>1</v>
      </c>
      <c r="N102" s="27">
        <v>259</v>
      </c>
      <c r="O102" s="28">
        <v>2.81</v>
      </c>
      <c r="P102" s="29">
        <v>16</v>
      </c>
      <c r="Q102" s="27">
        <v>39</v>
      </c>
      <c r="R102" s="30">
        <v>2.74</v>
      </c>
    </row>
    <row r="103" spans="1:18" s="31" customFormat="1" ht="12" customHeight="1">
      <c r="A103" s="26" t="s">
        <v>20</v>
      </c>
      <c r="B103" s="27">
        <v>1053</v>
      </c>
      <c r="C103" s="28">
        <v>2.1</v>
      </c>
      <c r="D103" s="29" t="s">
        <v>23</v>
      </c>
      <c r="E103" s="27">
        <v>1012</v>
      </c>
      <c r="F103" s="28">
        <v>1.85</v>
      </c>
      <c r="G103" s="26" t="s">
        <v>21</v>
      </c>
      <c r="H103" s="27">
        <v>1029</v>
      </c>
      <c r="I103" s="28">
        <v>1.38</v>
      </c>
      <c r="J103" s="29" t="s">
        <v>22</v>
      </c>
      <c r="K103" s="27">
        <v>1012</v>
      </c>
      <c r="L103" s="28">
        <v>0.89</v>
      </c>
      <c r="M103" s="26" t="s">
        <v>25</v>
      </c>
      <c r="N103" s="27">
        <v>1056</v>
      </c>
      <c r="O103" s="28">
        <v>0.79</v>
      </c>
      <c r="P103" s="29" t="s">
        <v>19</v>
      </c>
      <c r="Q103" s="27">
        <v>313</v>
      </c>
      <c r="R103" s="30">
        <v>2.84</v>
      </c>
    </row>
    <row r="104" spans="1:18" s="31" customFormat="1" ht="12" customHeight="1">
      <c r="A104" s="26"/>
      <c r="B104" s="27">
        <v>1615</v>
      </c>
      <c r="C104" s="28">
        <v>3</v>
      </c>
      <c r="D104" s="29"/>
      <c r="E104" s="27">
        <v>1553</v>
      </c>
      <c r="F104" s="28">
        <v>3.1</v>
      </c>
      <c r="G104" s="26"/>
      <c r="H104" s="27">
        <v>1721</v>
      </c>
      <c r="I104" s="28">
        <v>3.24</v>
      </c>
      <c r="J104" s="29"/>
      <c r="K104" s="27">
        <v>1729</v>
      </c>
      <c r="L104" s="28">
        <v>3.46</v>
      </c>
      <c r="M104" s="26"/>
      <c r="N104" s="27">
        <v>1840</v>
      </c>
      <c r="O104" s="28">
        <v>3.54</v>
      </c>
      <c r="P104" s="29"/>
      <c r="Q104" s="27">
        <v>1130</v>
      </c>
      <c r="R104" s="30">
        <v>0.38</v>
      </c>
    </row>
    <row r="105" spans="1:18" s="31" customFormat="1" ht="12" customHeight="1">
      <c r="A105" s="26"/>
      <c r="B105" s="27">
        <v>2222</v>
      </c>
      <c r="C105" s="28">
        <v>1.86</v>
      </c>
      <c r="D105" s="29"/>
      <c r="E105" s="27">
        <v>2151</v>
      </c>
      <c r="F105" s="28">
        <v>1.88</v>
      </c>
      <c r="G105" s="26"/>
      <c r="H105" s="27">
        <v>2253</v>
      </c>
      <c r="I105" s="28">
        <v>2.35</v>
      </c>
      <c r="J105" s="29"/>
      <c r="K105" s="27">
        <v>2251</v>
      </c>
      <c r="L105" s="28">
        <v>2.5</v>
      </c>
      <c r="M105" s="26"/>
      <c r="N105" s="27"/>
      <c r="O105" s="28"/>
      <c r="P105" s="29"/>
      <c r="Q105" s="27">
        <v>1931</v>
      </c>
      <c r="R105" s="30">
        <v>3.7</v>
      </c>
    </row>
    <row r="106" spans="1:18" s="31" customFormat="1" ht="3" customHeight="1">
      <c r="A106" s="26"/>
      <c r="B106" s="27"/>
      <c r="C106" s="28"/>
      <c r="D106" s="29"/>
      <c r="E106" s="27"/>
      <c r="F106" s="28"/>
      <c r="G106" s="26"/>
      <c r="H106" s="27"/>
      <c r="I106" s="28"/>
      <c r="J106" s="29"/>
      <c r="K106" s="27"/>
      <c r="L106" s="28"/>
      <c r="M106" s="26"/>
      <c r="N106" s="27"/>
      <c r="O106" s="28"/>
      <c r="P106" s="29"/>
      <c r="Q106" s="27"/>
      <c r="R106" s="30"/>
    </row>
    <row r="107" spans="1:18" s="31" customFormat="1" ht="12" customHeight="1">
      <c r="A107" s="26">
        <v>2</v>
      </c>
      <c r="B107" s="27">
        <v>441</v>
      </c>
      <c r="C107" s="28">
        <v>3.42</v>
      </c>
      <c r="D107" s="29">
        <v>17</v>
      </c>
      <c r="E107" s="27">
        <v>352</v>
      </c>
      <c r="F107" s="28">
        <v>3.48</v>
      </c>
      <c r="G107" s="26">
        <v>2</v>
      </c>
      <c r="H107" s="27">
        <v>342</v>
      </c>
      <c r="I107" s="28">
        <v>3.14</v>
      </c>
      <c r="J107" s="29">
        <v>17</v>
      </c>
      <c r="K107" s="27">
        <v>321</v>
      </c>
      <c r="L107" s="28">
        <v>3.15</v>
      </c>
      <c r="M107" s="26">
        <v>2</v>
      </c>
      <c r="N107" s="27">
        <v>33</v>
      </c>
      <c r="O107" s="28">
        <v>2.63</v>
      </c>
      <c r="P107" s="29">
        <v>17</v>
      </c>
      <c r="Q107" s="27">
        <v>129</v>
      </c>
      <c r="R107" s="30">
        <v>2.71</v>
      </c>
    </row>
    <row r="108" spans="1:18" s="31" customFormat="1" ht="12" customHeight="1">
      <c r="A108" s="26" t="s">
        <v>23</v>
      </c>
      <c r="B108" s="27">
        <v>1110</v>
      </c>
      <c r="C108" s="28">
        <v>1.82</v>
      </c>
      <c r="D108" s="29" t="s">
        <v>21</v>
      </c>
      <c r="E108" s="27">
        <v>1044</v>
      </c>
      <c r="F108" s="28">
        <v>1.41</v>
      </c>
      <c r="G108" s="26" t="s">
        <v>22</v>
      </c>
      <c r="H108" s="27">
        <v>1056</v>
      </c>
      <c r="I108" s="28">
        <v>1.1499999999999999</v>
      </c>
      <c r="J108" s="29" t="s">
        <v>24</v>
      </c>
      <c r="K108" s="27">
        <v>1054</v>
      </c>
      <c r="L108" s="28">
        <v>0.6</v>
      </c>
      <c r="M108" s="26" t="s">
        <v>19</v>
      </c>
      <c r="N108" s="27">
        <v>331</v>
      </c>
      <c r="O108" s="28">
        <v>2.83</v>
      </c>
      <c r="P108" s="29" t="s">
        <v>20</v>
      </c>
      <c r="Q108" s="27">
        <v>407</v>
      </c>
      <c r="R108" s="30">
        <v>2.83</v>
      </c>
    </row>
    <row r="109" spans="1:18" s="31" customFormat="1" ht="12" customHeight="1">
      <c r="A109" s="26"/>
      <c r="B109" s="27">
        <v>1704</v>
      </c>
      <c r="C109" s="28">
        <v>3.23</v>
      </c>
      <c r="D109" s="29"/>
      <c r="E109" s="27">
        <v>1700</v>
      </c>
      <c r="F109" s="28">
        <v>3.43</v>
      </c>
      <c r="G109" s="26"/>
      <c r="H109" s="27">
        <v>1757</v>
      </c>
      <c r="I109" s="28">
        <v>3.46</v>
      </c>
      <c r="J109" s="29"/>
      <c r="K109" s="27">
        <v>1822</v>
      </c>
      <c r="L109" s="28">
        <v>3.69</v>
      </c>
      <c r="M109" s="26"/>
      <c r="N109" s="27">
        <v>1130</v>
      </c>
      <c r="O109" s="28">
        <v>0.67</v>
      </c>
      <c r="P109" s="29"/>
      <c r="Q109" s="27">
        <v>1215</v>
      </c>
      <c r="R109" s="30">
        <v>0.34</v>
      </c>
    </row>
    <row r="110" spans="1:18" s="31" customFormat="1" ht="12" customHeight="1">
      <c r="A110" s="26"/>
      <c r="B110" s="27">
        <v>2307</v>
      </c>
      <c r="C110" s="28">
        <v>1.91</v>
      </c>
      <c r="D110" s="29"/>
      <c r="E110" s="27">
        <v>2253</v>
      </c>
      <c r="F110" s="28">
        <v>2.0099999999999998</v>
      </c>
      <c r="G110" s="26"/>
      <c r="H110" s="27">
        <v>2339</v>
      </c>
      <c r="I110" s="28">
        <v>2.39</v>
      </c>
      <c r="J110" s="29"/>
      <c r="K110" s="27">
        <v>2354</v>
      </c>
      <c r="L110" s="28">
        <v>2.6</v>
      </c>
      <c r="M110" s="26"/>
      <c r="N110" s="27">
        <v>1917</v>
      </c>
      <c r="O110" s="28">
        <v>3.61</v>
      </c>
      <c r="P110" s="29"/>
      <c r="Q110" s="27">
        <v>2015</v>
      </c>
      <c r="R110" s="30">
        <v>3.71</v>
      </c>
    </row>
    <row r="111" spans="1:18" s="31" customFormat="1" ht="3" customHeight="1">
      <c r="A111" s="26"/>
      <c r="B111" s="27"/>
      <c r="C111" s="28"/>
      <c r="D111" s="29"/>
      <c r="E111" s="27"/>
      <c r="F111" s="28"/>
      <c r="G111" s="26"/>
      <c r="H111" s="27"/>
      <c r="I111" s="28"/>
      <c r="J111" s="29"/>
      <c r="K111" s="27"/>
      <c r="L111" s="28"/>
      <c r="M111" s="26"/>
      <c r="N111" s="27"/>
      <c r="O111" s="28"/>
      <c r="P111" s="29"/>
      <c r="Q111" s="27"/>
      <c r="R111" s="30"/>
    </row>
    <row r="112" spans="1:18" s="31" customFormat="1" ht="12" customHeight="1">
      <c r="A112" s="26">
        <v>3</v>
      </c>
      <c r="B112" s="27">
        <v>453</v>
      </c>
      <c r="C112" s="28">
        <v>3.41</v>
      </c>
      <c r="D112" s="29">
        <v>18</v>
      </c>
      <c r="E112" s="27">
        <v>421</v>
      </c>
      <c r="F112" s="28">
        <v>3.46</v>
      </c>
      <c r="G112" s="26">
        <v>3</v>
      </c>
      <c r="H112" s="27">
        <v>408</v>
      </c>
      <c r="I112" s="28">
        <v>3.1</v>
      </c>
      <c r="J112" s="29">
        <v>18</v>
      </c>
      <c r="K112" s="27">
        <v>356</v>
      </c>
      <c r="L112" s="28">
        <v>3.12</v>
      </c>
      <c r="M112" s="26">
        <v>3</v>
      </c>
      <c r="N112" s="27">
        <v>111</v>
      </c>
      <c r="O112" s="28">
        <v>2.67</v>
      </c>
      <c r="P112" s="29">
        <v>18</v>
      </c>
      <c r="Q112" s="27">
        <v>213</v>
      </c>
      <c r="R112" s="30">
        <v>2.67</v>
      </c>
    </row>
    <row r="113" spans="1:18" s="31" customFormat="1" ht="12" customHeight="1">
      <c r="A113" s="26" t="s">
        <v>21</v>
      </c>
      <c r="B113" s="27">
        <v>1131</v>
      </c>
      <c r="C113" s="28">
        <v>1.57</v>
      </c>
      <c r="D113" s="29" t="s">
        <v>22</v>
      </c>
      <c r="E113" s="27">
        <v>1119</v>
      </c>
      <c r="F113" s="28">
        <v>1.02</v>
      </c>
      <c r="G113" s="26" t="s">
        <v>24</v>
      </c>
      <c r="H113" s="27">
        <v>1122</v>
      </c>
      <c r="I113" s="28">
        <v>0.96</v>
      </c>
      <c r="J113" s="29" t="s">
        <v>25</v>
      </c>
      <c r="K113" s="27">
        <v>1136</v>
      </c>
      <c r="L113" s="28">
        <v>0.42</v>
      </c>
      <c r="M113" s="26" t="s">
        <v>20</v>
      </c>
      <c r="N113" s="27">
        <v>406</v>
      </c>
      <c r="O113" s="28">
        <v>2.87</v>
      </c>
      <c r="P113" s="29" t="s">
        <v>23</v>
      </c>
      <c r="Q113" s="27">
        <v>459</v>
      </c>
      <c r="R113" s="30">
        <v>2.83</v>
      </c>
    </row>
    <row r="114" spans="1:18" s="31" customFormat="1" ht="12" customHeight="1">
      <c r="A114" s="26"/>
      <c r="B114" s="32">
        <v>1745</v>
      </c>
      <c r="C114" s="28">
        <v>3.42</v>
      </c>
      <c r="D114" s="29"/>
      <c r="E114" s="27">
        <v>1759</v>
      </c>
      <c r="F114" s="28">
        <v>3.68</v>
      </c>
      <c r="G114" s="26"/>
      <c r="H114" s="27">
        <v>1830</v>
      </c>
      <c r="I114" s="28">
        <v>3.6</v>
      </c>
      <c r="J114" s="29"/>
      <c r="K114" s="27">
        <v>1915</v>
      </c>
      <c r="L114" s="28">
        <v>3.8</v>
      </c>
      <c r="M114" s="26"/>
      <c r="N114" s="27">
        <v>1205</v>
      </c>
      <c r="O114" s="28">
        <v>0.57999999999999996</v>
      </c>
      <c r="P114" s="29"/>
      <c r="Q114" s="27">
        <v>1255</v>
      </c>
      <c r="R114" s="30">
        <v>0.38</v>
      </c>
    </row>
    <row r="115" spans="1:18" s="31" customFormat="1" ht="12" customHeight="1">
      <c r="A115" s="26"/>
      <c r="B115" s="27">
        <v>2345</v>
      </c>
      <c r="C115" s="28">
        <v>1.99</v>
      </c>
      <c r="D115" s="29"/>
      <c r="E115" s="27">
        <v>2346</v>
      </c>
      <c r="F115" s="28">
        <v>2.17</v>
      </c>
      <c r="G115" s="26"/>
      <c r="H115" s="27"/>
      <c r="I115" s="28"/>
      <c r="J115" s="29"/>
      <c r="K115" s="27"/>
      <c r="L115" s="28"/>
      <c r="M115" s="26"/>
      <c r="N115" s="27">
        <v>1958</v>
      </c>
      <c r="O115" s="28">
        <v>3.64</v>
      </c>
      <c r="P115" s="29"/>
      <c r="Q115" s="27">
        <v>2053</v>
      </c>
      <c r="R115" s="30">
        <v>3.67</v>
      </c>
    </row>
    <row r="116" spans="1:18" s="31" customFormat="1" ht="3" customHeight="1">
      <c r="A116" s="26"/>
      <c r="B116" s="27"/>
      <c r="C116" s="28"/>
      <c r="D116" s="29"/>
      <c r="E116" s="27"/>
      <c r="F116" s="28"/>
      <c r="G116" s="26"/>
      <c r="H116" s="27"/>
      <c r="I116" s="28"/>
      <c r="J116" s="29"/>
      <c r="K116" s="27"/>
      <c r="L116" s="28"/>
      <c r="M116" s="26"/>
      <c r="N116" s="27"/>
      <c r="O116" s="28"/>
      <c r="P116" s="29"/>
      <c r="Q116" s="27"/>
      <c r="R116" s="30"/>
    </row>
    <row r="117" spans="1:18" s="31" customFormat="1" ht="12" customHeight="1">
      <c r="A117" s="26">
        <v>4</v>
      </c>
      <c r="B117" s="27">
        <v>509</v>
      </c>
      <c r="C117" s="28">
        <v>3.38</v>
      </c>
      <c r="D117" s="29">
        <v>19</v>
      </c>
      <c r="E117" s="27">
        <v>449</v>
      </c>
      <c r="F117" s="28">
        <v>3.43</v>
      </c>
      <c r="G117" s="26">
        <v>4</v>
      </c>
      <c r="H117" s="27">
        <v>17</v>
      </c>
      <c r="I117" s="28">
        <v>2.46</v>
      </c>
      <c r="J117" s="29">
        <v>19</v>
      </c>
      <c r="K117" s="27">
        <v>50</v>
      </c>
      <c r="L117" s="28">
        <v>2.69</v>
      </c>
      <c r="M117" s="26">
        <v>4</v>
      </c>
      <c r="N117" s="27">
        <v>146</v>
      </c>
      <c r="O117" s="28">
        <v>2.7</v>
      </c>
      <c r="P117" s="29">
        <v>19</v>
      </c>
      <c r="Q117" s="27">
        <v>251</v>
      </c>
      <c r="R117" s="30">
        <v>2.6</v>
      </c>
    </row>
    <row r="118" spans="1:18" s="31" customFormat="1" ht="12" customHeight="1">
      <c r="A118" s="26" t="s">
        <v>22</v>
      </c>
      <c r="B118" s="27">
        <v>1156</v>
      </c>
      <c r="C118" s="28">
        <v>1.36</v>
      </c>
      <c r="D118" s="29" t="s">
        <v>24</v>
      </c>
      <c r="E118" s="27">
        <v>1157</v>
      </c>
      <c r="F118" s="28">
        <v>0.72</v>
      </c>
      <c r="G118" s="26" t="s">
        <v>25</v>
      </c>
      <c r="H118" s="27">
        <v>430</v>
      </c>
      <c r="I118" s="28">
        <v>3.08</v>
      </c>
      <c r="J118" s="29" t="s">
        <v>19</v>
      </c>
      <c r="K118" s="27">
        <v>430</v>
      </c>
      <c r="L118" s="28">
        <v>3.08</v>
      </c>
      <c r="M118" s="26" t="s">
        <v>23</v>
      </c>
      <c r="N118" s="27">
        <v>445</v>
      </c>
      <c r="O118" s="28">
        <v>2.9</v>
      </c>
      <c r="P118" s="29" t="s">
        <v>21</v>
      </c>
      <c r="Q118" s="27">
        <v>548</v>
      </c>
      <c r="R118" s="30">
        <v>2.8</v>
      </c>
    </row>
    <row r="119" spans="1:18" s="31" customFormat="1" ht="12" customHeight="1">
      <c r="A119" s="26"/>
      <c r="B119" s="27">
        <v>1820</v>
      </c>
      <c r="C119" s="28">
        <v>3.55</v>
      </c>
      <c r="D119" s="29"/>
      <c r="E119" s="27">
        <v>1855</v>
      </c>
      <c r="F119" s="28">
        <v>3.82</v>
      </c>
      <c r="G119" s="26"/>
      <c r="H119" s="27">
        <v>1149</v>
      </c>
      <c r="I119" s="28">
        <v>0.83</v>
      </c>
      <c r="J119" s="29"/>
      <c r="K119" s="27">
        <v>1219</v>
      </c>
      <c r="L119" s="28">
        <v>0.35</v>
      </c>
      <c r="M119" s="26"/>
      <c r="N119" s="27">
        <v>1241</v>
      </c>
      <c r="O119" s="28">
        <v>0.53</v>
      </c>
      <c r="P119" s="29"/>
      <c r="Q119" s="27">
        <v>1330</v>
      </c>
      <c r="R119" s="30">
        <v>0.48</v>
      </c>
    </row>
    <row r="120" spans="1:18" s="31" customFormat="1" ht="12" customHeight="1">
      <c r="A120" s="26"/>
      <c r="B120" s="27"/>
      <c r="C120" s="28"/>
      <c r="D120" s="29"/>
      <c r="E120" s="27"/>
      <c r="F120" s="28"/>
      <c r="G120" s="26"/>
      <c r="H120" s="27">
        <v>1906</v>
      </c>
      <c r="I120" s="28">
        <v>3.67</v>
      </c>
      <c r="J120" s="29"/>
      <c r="K120" s="27">
        <v>2008</v>
      </c>
      <c r="L120" s="28">
        <v>3.81</v>
      </c>
      <c r="M120" s="26"/>
      <c r="N120" s="27">
        <v>2038</v>
      </c>
      <c r="O120" s="28">
        <v>3.65</v>
      </c>
      <c r="P120" s="29"/>
      <c r="Q120" s="27">
        <v>2123</v>
      </c>
      <c r="R120" s="30">
        <v>3.6</v>
      </c>
    </row>
    <row r="121" spans="1:18" s="31" customFormat="1" ht="3" customHeight="1">
      <c r="A121" s="26"/>
      <c r="B121" s="27"/>
      <c r="C121" s="28"/>
      <c r="D121" s="29"/>
      <c r="E121" s="27"/>
      <c r="F121" s="28"/>
      <c r="G121" s="26"/>
      <c r="H121" s="27"/>
      <c r="I121" s="28"/>
      <c r="J121" s="29"/>
      <c r="K121" s="27"/>
      <c r="L121" s="28"/>
      <c r="M121" s="26"/>
      <c r="N121" s="27"/>
      <c r="O121" s="28"/>
      <c r="P121" s="29"/>
      <c r="Q121" s="27"/>
      <c r="R121" s="30"/>
    </row>
    <row r="122" spans="1:18" s="31" customFormat="1" ht="12" customHeight="1">
      <c r="A122" s="26">
        <v>5</v>
      </c>
      <c r="B122" s="27">
        <v>19</v>
      </c>
      <c r="C122" s="28">
        <v>2.11</v>
      </c>
      <c r="D122" s="29">
        <v>20</v>
      </c>
      <c r="E122" s="27">
        <v>36</v>
      </c>
      <c r="F122" s="28">
        <v>2.38</v>
      </c>
      <c r="G122" s="26">
        <v>5</v>
      </c>
      <c r="H122" s="27">
        <v>52</v>
      </c>
      <c r="I122" s="28">
        <v>2.54</v>
      </c>
      <c r="J122" s="29">
        <v>20</v>
      </c>
      <c r="K122" s="27">
        <v>146</v>
      </c>
      <c r="L122" s="28">
        <v>2.77</v>
      </c>
      <c r="M122" s="26">
        <v>5</v>
      </c>
      <c r="N122" s="27">
        <v>222</v>
      </c>
      <c r="O122" s="28">
        <v>2.71</v>
      </c>
      <c r="P122" s="29">
        <v>20</v>
      </c>
      <c r="Q122" s="27">
        <v>322</v>
      </c>
      <c r="R122" s="30">
        <v>2.5</v>
      </c>
    </row>
    <row r="123" spans="1:18" s="31" customFormat="1" ht="12" customHeight="1">
      <c r="A123" s="26" t="s">
        <v>24</v>
      </c>
      <c r="B123" s="27">
        <v>528</v>
      </c>
      <c r="C123" s="28">
        <v>3.35</v>
      </c>
      <c r="D123" s="29" t="s">
        <v>25</v>
      </c>
      <c r="E123" s="27">
        <v>515</v>
      </c>
      <c r="F123" s="28">
        <v>3.38</v>
      </c>
      <c r="G123" s="26" t="s">
        <v>19</v>
      </c>
      <c r="H123" s="27">
        <v>451</v>
      </c>
      <c r="I123" s="28">
        <v>3.08</v>
      </c>
      <c r="J123" s="29" t="s">
        <v>20</v>
      </c>
      <c r="K123" s="27">
        <v>504</v>
      </c>
      <c r="L123" s="28">
        <v>3.05</v>
      </c>
      <c r="M123" s="26" t="s">
        <v>21</v>
      </c>
      <c r="N123" s="27">
        <v>526</v>
      </c>
      <c r="O123" s="28">
        <v>2.91</v>
      </c>
      <c r="P123" s="29" t="s">
        <v>22</v>
      </c>
      <c r="Q123" s="27">
        <v>638</v>
      </c>
      <c r="R123" s="30">
        <v>2.75</v>
      </c>
    </row>
    <row r="124" spans="1:18" s="31" customFormat="1" ht="12" customHeight="1">
      <c r="A124" s="26"/>
      <c r="B124" s="27">
        <v>1219</v>
      </c>
      <c r="C124" s="28">
        <v>1.18</v>
      </c>
      <c r="D124" s="29"/>
      <c r="E124" s="27">
        <v>1234</v>
      </c>
      <c r="F124" s="28">
        <v>0.55000000000000004</v>
      </c>
      <c r="G124" s="26"/>
      <c r="H124" s="27">
        <v>1216</v>
      </c>
      <c r="I124" s="28">
        <v>0.74</v>
      </c>
      <c r="J124" s="29"/>
      <c r="K124" s="27">
        <v>1300</v>
      </c>
      <c r="L124" s="28">
        <v>0.37</v>
      </c>
      <c r="M124" s="26"/>
      <c r="N124" s="27">
        <v>1317</v>
      </c>
      <c r="O124" s="28">
        <v>0.51</v>
      </c>
      <c r="P124" s="29"/>
      <c r="Q124" s="27">
        <v>1402</v>
      </c>
      <c r="R124" s="30">
        <v>0.63</v>
      </c>
    </row>
    <row r="125" spans="1:18" s="31" customFormat="1" ht="12" customHeight="1">
      <c r="A125" s="26"/>
      <c r="B125" s="27">
        <v>1856</v>
      </c>
      <c r="C125" s="28">
        <v>3.63</v>
      </c>
      <c r="D125" s="29"/>
      <c r="E125" s="27">
        <v>1951</v>
      </c>
      <c r="F125" s="28">
        <v>3.85</v>
      </c>
      <c r="G125" s="26"/>
      <c r="H125" s="27">
        <v>1945</v>
      </c>
      <c r="I125" s="28">
        <v>3.7</v>
      </c>
      <c r="J125" s="29"/>
      <c r="K125" s="27">
        <v>2100</v>
      </c>
      <c r="L125" s="28">
        <v>3.76</v>
      </c>
      <c r="M125" s="26"/>
      <c r="N125" s="27">
        <v>2115</v>
      </c>
      <c r="O125" s="28">
        <v>3.66</v>
      </c>
      <c r="P125" s="29"/>
      <c r="Q125" s="27">
        <v>2144</v>
      </c>
      <c r="R125" s="30">
        <v>3.53</v>
      </c>
    </row>
    <row r="126" spans="1:18" s="31" customFormat="1" ht="3" customHeight="1">
      <c r="A126" s="26"/>
      <c r="B126" s="27"/>
      <c r="C126" s="28"/>
      <c r="D126" s="29"/>
      <c r="E126" s="27"/>
      <c r="F126" s="28"/>
      <c r="G126" s="26"/>
      <c r="H126" s="27"/>
      <c r="I126" s="28"/>
      <c r="J126" s="29"/>
      <c r="K126" s="27"/>
      <c r="L126" s="28"/>
      <c r="M126" s="26"/>
      <c r="N126" s="27"/>
      <c r="O126" s="28"/>
      <c r="P126" s="29"/>
      <c r="Q126" s="27"/>
      <c r="R126" s="30"/>
    </row>
    <row r="127" spans="1:18" s="31" customFormat="1" ht="12" customHeight="1">
      <c r="A127" s="26">
        <v>6</v>
      </c>
      <c r="B127" s="27">
        <v>50</v>
      </c>
      <c r="C127" s="28">
        <v>2.25</v>
      </c>
      <c r="D127" s="29">
        <v>21</v>
      </c>
      <c r="E127" s="27">
        <v>123</v>
      </c>
      <c r="F127" s="28">
        <v>2.6</v>
      </c>
      <c r="G127" s="26">
        <v>6</v>
      </c>
      <c r="H127" s="27">
        <v>124</v>
      </c>
      <c r="I127" s="28">
        <v>2.63</v>
      </c>
      <c r="J127" s="29">
        <v>21</v>
      </c>
      <c r="K127" s="27">
        <v>242</v>
      </c>
      <c r="L127" s="28">
        <v>2.81</v>
      </c>
      <c r="M127" s="26">
        <v>6</v>
      </c>
      <c r="N127" s="27">
        <v>300</v>
      </c>
      <c r="O127" s="28">
        <v>2.66</v>
      </c>
      <c r="P127" s="29">
        <v>21</v>
      </c>
      <c r="Q127" s="27">
        <v>345</v>
      </c>
      <c r="R127" s="30">
        <v>2.35</v>
      </c>
    </row>
    <row r="128" spans="1:18" s="31" customFormat="1" ht="12" customHeight="1">
      <c r="A128" s="26" t="s">
        <v>25</v>
      </c>
      <c r="B128" s="27">
        <v>545</v>
      </c>
      <c r="C128" s="28">
        <v>3.33</v>
      </c>
      <c r="D128" s="29" t="s">
        <v>19</v>
      </c>
      <c r="E128" s="27">
        <v>540</v>
      </c>
      <c r="F128" s="28">
        <v>3.33</v>
      </c>
      <c r="G128" s="26" t="s">
        <v>20</v>
      </c>
      <c r="H128" s="27">
        <v>515</v>
      </c>
      <c r="I128" s="28">
        <v>3.1</v>
      </c>
      <c r="J128" s="29" t="s">
        <v>23</v>
      </c>
      <c r="K128" s="27">
        <v>544</v>
      </c>
      <c r="L128" s="28">
        <v>3</v>
      </c>
      <c r="M128" s="26" t="s">
        <v>22</v>
      </c>
      <c r="N128" s="27">
        <v>611</v>
      </c>
      <c r="O128" s="28">
        <v>2.88</v>
      </c>
      <c r="P128" s="29" t="s">
        <v>24</v>
      </c>
      <c r="Q128" s="27">
        <v>728</v>
      </c>
      <c r="R128" s="30">
        <v>2.65</v>
      </c>
    </row>
    <row r="129" spans="1:18" s="31" customFormat="1" ht="12" customHeight="1">
      <c r="A129" s="26"/>
      <c r="B129" s="27">
        <v>1243</v>
      </c>
      <c r="C129" s="28">
        <v>1.05</v>
      </c>
      <c r="D129" s="29"/>
      <c r="E129" s="27">
        <v>1312</v>
      </c>
      <c r="F129" s="28">
        <v>0.51</v>
      </c>
      <c r="G129" s="26"/>
      <c r="H129" s="27">
        <v>1247</v>
      </c>
      <c r="I129" s="28">
        <v>0.68</v>
      </c>
      <c r="J129" s="29"/>
      <c r="K129" s="27">
        <v>1338</v>
      </c>
      <c r="L129" s="28">
        <v>0.47</v>
      </c>
      <c r="M129" s="26"/>
      <c r="N129" s="27">
        <v>1354</v>
      </c>
      <c r="O129" s="28">
        <v>0.56999999999999995</v>
      </c>
      <c r="P129" s="29"/>
      <c r="Q129" s="27">
        <v>1431</v>
      </c>
      <c r="R129" s="30">
        <v>0.86</v>
      </c>
    </row>
    <row r="130" spans="1:18" s="31" customFormat="1" ht="12" customHeight="1">
      <c r="A130" s="26"/>
      <c r="B130" s="27">
        <v>1932</v>
      </c>
      <c r="C130" s="28">
        <v>3.67</v>
      </c>
      <c r="D130" s="29"/>
      <c r="E130" s="27">
        <v>2048</v>
      </c>
      <c r="F130" s="28">
        <v>3.79</v>
      </c>
      <c r="G130" s="26"/>
      <c r="H130" s="27">
        <v>2027</v>
      </c>
      <c r="I130" s="28">
        <v>3.69</v>
      </c>
      <c r="J130" s="29"/>
      <c r="K130" s="27">
        <v>2146</v>
      </c>
      <c r="L130" s="28">
        <v>3.68</v>
      </c>
      <c r="M130" s="26"/>
      <c r="N130" s="27">
        <v>2149</v>
      </c>
      <c r="O130" s="28">
        <v>3.65</v>
      </c>
      <c r="P130" s="29"/>
      <c r="Q130" s="27">
        <v>2200</v>
      </c>
      <c r="R130" s="30">
        <v>3.47</v>
      </c>
    </row>
    <row r="131" spans="1:18" s="31" customFormat="1" ht="3" customHeight="1">
      <c r="A131" s="26"/>
      <c r="B131" s="27"/>
      <c r="C131" s="28"/>
      <c r="D131" s="29"/>
      <c r="E131" s="27"/>
      <c r="F131" s="28"/>
      <c r="G131" s="26"/>
      <c r="H131" s="27"/>
      <c r="I131" s="28"/>
      <c r="J131" s="29"/>
      <c r="K131" s="27"/>
      <c r="L131" s="28"/>
      <c r="M131" s="26"/>
      <c r="N131" s="27"/>
      <c r="O131" s="28"/>
      <c r="P131" s="29"/>
      <c r="Q131" s="27"/>
      <c r="R131" s="30"/>
    </row>
    <row r="132" spans="1:18" s="31" customFormat="1" ht="12" customHeight="1">
      <c r="A132" s="26">
        <v>7</v>
      </c>
      <c r="B132" s="27">
        <v>117</v>
      </c>
      <c r="C132" s="28">
        <v>2.38</v>
      </c>
      <c r="D132" s="29">
        <v>22</v>
      </c>
      <c r="E132" s="27">
        <v>207</v>
      </c>
      <c r="F132" s="28">
        <v>2.78</v>
      </c>
      <c r="G132" s="26">
        <v>7</v>
      </c>
      <c r="H132" s="27">
        <v>158</v>
      </c>
      <c r="I132" s="28">
        <v>2.7</v>
      </c>
      <c r="J132" s="29">
        <v>22</v>
      </c>
      <c r="K132" s="27">
        <v>335</v>
      </c>
      <c r="L132" s="28">
        <v>2.78</v>
      </c>
      <c r="M132" s="26">
        <v>7</v>
      </c>
      <c r="N132" s="27">
        <v>340</v>
      </c>
      <c r="O132" s="28">
        <v>2.5499999999999998</v>
      </c>
      <c r="P132" s="29">
        <v>22</v>
      </c>
      <c r="Q132" s="27">
        <v>412</v>
      </c>
      <c r="R132" s="30">
        <v>2.17</v>
      </c>
    </row>
    <row r="133" spans="1:18" s="31" customFormat="1" ht="12" customHeight="1">
      <c r="A133" s="26" t="s">
        <v>19</v>
      </c>
      <c r="B133" s="27">
        <v>601</v>
      </c>
      <c r="C133" s="28">
        <v>3.31</v>
      </c>
      <c r="D133" s="29" t="s">
        <v>20</v>
      </c>
      <c r="E133" s="27">
        <v>606</v>
      </c>
      <c r="F133" s="28">
        <v>3.28</v>
      </c>
      <c r="G133" s="26" t="s">
        <v>23</v>
      </c>
      <c r="H133" s="27">
        <v>545</v>
      </c>
      <c r="I133" s="28">
        <v>3.1</v>
      </c>
      <c r="J133" s="29" t="s">
        <v>21</v>
      </c>
      <c r="K133" s="27">
        <v>626</v>
      </c>
      <c r="L133" s="28">
        <v>2.93</v>
      </c>
      <c r="M133" s="26" t="s">
        <v>24</v>
      </c>
      <c r="N133" s="27">
        <v>701</v>
      </c>
      <c r="O133" s="28">
        <v>2.81</v>
      </c>
      <c r="P133" s="29" t="s">
        <v>25</v>
      </c>
      <c r="Q133" s="27">
        <v>818</v>
      </c>
      <c r="R133" s="30">
        <v>2.5299999999999998</v>
      </c>
    </row>
    <row r="134" spans="1:18" s="31" customFormat="1" ht="12" customHeight="1">
      <c r="A134" s="26"/>
      <c r="B134" s="27">
        <v>1308</v>
      </c>
      <c r="C134" s="28">
        <v>0.96</v>
      </c>
      <c r="D134" s="29"/>
      <c r="E134" s="27">
        <v>1349</v>
      </c>
      <c r="F134" s="28">
        <v>0.56000000000000005</v>
      </c>
      <c r="G134" s="26"/>
      <c r="H134" s="27">
        <v>1320</v>
      </c>
      <c r="I134" s="28">
        <v>0.67</v>
      </c>
      <c r="J134" s="29"/>
      <c r="K134" s="27">
        <v>1415</v>
      </c>
      <c r="L134" s="28">
        <v>0.62</v>
      </c>
      <c r="M134" s="26"/>
      <c r="N134" s="27">
        <v>1430</v>
      </c>
      <c r="O134" s="28">
        <v>0.7</v>
      </c>
      <c r="P134" s="29"/>
      <c r="Q134" s="27">
        <v>1459</v>
      </c>
      <c r="R134" s="30">
        <v>1.1399999999999999</v>
      </c>
    </row>
    <row r="135" spans="1:18" s="31" customFormat="1" ht="12" customHeight="1">
      <c r="A135" s="26"/>
      <c r="B135" s="27">
        <v>2013</v>
      </c>
      <c r="C135" s="28">
        <v>3.66</v>
      </c>
      <c r="D135" s="29"/>
      <c r="E135" s="27">
        <v>2145</v>
      </c>
      <c r="F135" s="28">
        <v>3.69</v>
      </c>
      <c r="G135" s="26"/>
      <c r="H135" s="27">
        <v>2112</v>
      </c>
      <c r="I135" s="28">
        <v>3.67</v>
      </c>
      <c r="J135" s="29"/>
      <c r="K135" s="27">
        <v>2221</v>
      </c>
      <c r="L135" s="28">
        <v>3.6</v>
      </c>
      <c r="M135" s="26"/>
      <c r="N135" s="27">
        <v>2217</v>
      </c>
      <c r="O135" s="28">
        <v>3.61</v>
      </c>
      <c r="P135" s="29"/>
      <c r="Q135" s="27">
        <v>2215</v>
      </c>
      <c r="R135" s="30">
        <v>3.39</v>
      </c>
    </row>
    <row r="136" spans="1:18" s="31" customFormat="1" ht="3" customHeight="1">
      <c r="A136" s="26"/>
      <c r="B136" s="27"/>
      <c r="C136" s="28"/>
      <c r="D136" s="29"/>
      <c r="E136" s="27"/>
      <c r="F136" s="28"/>
      <c r="G136" s="26"/>
      <c r="H136" s="27"/>
      <c r="I136" s="28"/>
      <c r="J136" s="29"/>
      <c r="K136" s="27"/>
      <c r="L136" s="28"/>
      <c r="M136" s="26"/>
      <c r="N136" s="27"/>
      <c r="O136" s="28"/>
      <c r="P136" s="29"/>
      <c r="Q136" s="27"/>
      <c r="R136" s="30"/>
    </row>
    <row r="137" spans="1:18" s="31" customFormat="1" ht="12" customHeight="1">
      <c r="A137" s="26">
        <v>8</v>
      </c>
      <c r="B137" s="27">
        <v>144</v>
      </c>
      <c r="C137" s="28">
        <v>2.52</v>
      </c>
      <c r="D137" s="29">
        <v>23</v>
      </c>
      <c r="E137" s="27">
        <v>250</v>
      </c>
      <c r="F137" s="28">
        <v>2.91</v>
      </c>
      <c r="G137" s="26">
        <v>8</v>
      </c>
      <c r="H137" s="27">
        <v>236</v>
      </c>
      <c r="I137" s="28">
        <v>2.77</v>
      </c>
      <c r="J137" s="29">
        <v>23</v>
      </c>
      <c r="K137" s="27">
        <v>424</v>
      </c>
      <c r="L137" s="28">
        <v>2.7</v>
      </c>
      <c r="M137" s="26">
        <v>8</v>
      </c>
      <c r="N137" s="27">
        <v>423</v>
      </c>
      <c r="O137" s="28">
        <v>2.38</v>
      </c>
      <c r="P137" s="29">
        <v>23</v>
      </c>
      <c r="Q137" s="27">
        <v>445</v>
      </c>
      <c r="R137" s="30">
        <v>1.99</v>
      </c>
    </row>
    <row r="138" spans="1:18" s="31" customFormat="1" ht="12" customHeight="1">
      <c r="A138" s="26" t="s">
        <v>20</v>
      </c>
      <c r="B138" s="27">
        <v>620</v>
      </c>
      <c r="C138" s="28">
        <v>3.3</v>
      </c>
      <c r="D138" s="29" t="s">
        <v>23</v>
      </c>
      <c r="E138" s="27">
        <v>636</v>
      </c>
      <c r="F138" s="28">
        <v>3.21</v>
      </c>
      <c r="G138" s="26" t="s">
        <v>21</v>
      </c>
      <c r="H138" s="27">
        <v>615</v>
      </c>
      <c r="I138" s="28">
        <v>3.08</v>
      </c>
      <c r="J138" s="29" t="s">
        <v>22</v>
      </c>
      <c r="K138" s="27">
        <v>711</v>
      </c>
      <c r="L138" s="28">
        <v>2.82</v>
      </c>
      <c r="M138" s="26" t="s">
        <v>25</v>
      </c>
      <c r="N138" s="27">
        <v>800</v>
      </c>
      <c r="O138" s="28">
        <v>2.7</v>
      </c>
      <c r="P138" s="29" t="s">
        <v>19</v>
      </c>
      <c r="Q138" s="27">
        <v>915</v>
      </c>
      <c r="R138" s="30">
        <v>2.39</v>
      </c>
    </row>
    <row r="139" spans="1:18" s="31" customFormat="1" ht="12" customHeight="1">
      <c r="A139" s="26"/>
      <c r="B139" s="27">
        <v>1337</v>
      </c>
      <c r="C139" s="28">
        <v>0.92</v>
      </c>
      <c r="D139" s="29"/>
      <c r="E139" s="27">
        <v>1426</v>
      </c>
      <c r="F139" s="28">
        <v>0.69</v>
      </c>
      <c r="G139" s="26"/>
      <c r="H139" s="27">
        <v>1356</v>
      </c>
      <c r="I139" s="28">
        <v>0.7</v>
      </c>
      <c r="J139" s="29"/>
      <c r="K139" s="27">
        <v>1449</v>
      </c>
      <c r="L139" s="28">
        <v>0.82</v>
      </c>
      <c r="M139" s="26"/>
      <c r="N139" s="27">
        <v>1505</v>
      </c>
      <c r="O139" s="28">
        <v>0.94</v>
      </c>
      <c r="P139" s="29"/>
      <c r="Q139" s="27">
        <v>1519</v>
      </c>
      <c r="R139" s="30">
        <v>1.48</v>
      </c>
    </row>
    <row r="140" spans="1:18" s="31" customFormat="1" ht="12" customHeight="1">
      <c r="A140" s="26"/>
      <c r="B140" s="27">
        <v>2056</v>
      </c>
      <c r="C140" s="28">
        <v>3.62</v>
      </c>
      <c r="D140" s="29"/>
      <c r="E140" s="27">
        <v>2239</v>
      </c>
      <c r="F140" s="28">
        <v>3.59</v>
      </c>
      <c r="G140" s="26"/>
      <c r="H140" s="27">
        <v>2158</v>
      </c>
      <c r="I140" s="28">
        <v>3.64</v>
      </c>
      <c r="J140" s="29"/>
      <c r="K140" s="27">
        <v>2246</v>
      </c>
      <c r="L140" s="28">
        <v>3.52</v>
      </c>
      <c r="M140" s="26"/>
      <c r="N140" s="27">
        <v>2241</v>
      </c>
      <c r="O140" s="28">
        <v>3.54</v>
      </c>
      <c r="P140" s="29"/>
      <c r="Q140" s="27">
        <v>2229</v>
      </c>
      <c r="R140" s="30">
        <v>3.28</v>
      </c>
    </row>
    <row r="141" spans="1:18" s="31" customFormat="1" ht="3" customHeight="1">
      <c r="A141" s="26"/>
      <c r="B141" s="27"/>
      <c r="C141" s="28"/>
      <c r="D141" s="29"/>
      <c r="E141" s="27"/>
      <c r="F141" s="28"/>
      <c r="G141" s="26"/>
      <c r="H141" s="27"/>
      <c r="I141" s="28"/>
      <c r="J141" s="29"/>
      <c r="K141" s="27"/>
      <c r="L141" s="28"/>
      <c r="M141" s="26"/>
      <c r="N141" s="27"/>
      <c r="O141" s="28"/>
      <c r="P141" s="29"/>
      <c r="Q141" s="27"/>
      <c r="R141" s="30"/>
    </row>
    <row r="142" spans="1:18" s="31" customFormat="1" ht="12" customHeight="1">
      <c r="A142" s="26">
        <v>9</v>
      </c>
      <c r="B142" s="27">
        <v>213</v>
      </c>
      <c r="C142" s="28">
        <v>2.67</v>
      </c>
      <c r="D142" s="29">
        <v>24</v>
      </c>
      <c r="E142" s="27">
        <v>338</v>
      </c>
      <c r="F142" s="28">
        <v>2.97</v>
      </c>
      <c r="G142" s="26">
        <v>9</v>
      </c>
      <c r="H142" s="27">
        <v>324</v>
      </c>
      <c r="I142" s="28">
        <v>2.81</v>
      </c>
      <c r="J142" s="29">
        <v>24</v>
      </c>
      <c r="K142" s="27">
        <v>513</v>
      </c>
      <c r="L142" s="28">
        <v>2.56</v>
      </c>
      <c r="M142" s="26">
        <v>9</v>
      </c>
      <c r="N142" s="27">
        <v>510</v>
      </c>
      <c r="O142" s="28">
        <v>2.15</v>
      </c>
      <c r="P142" s="29">
        <v>24</v>
      </c>
      <c r="Q142" s="27">
        <v>525</v>
      </c>
      <c r="R142" s="30">
        <v>1.82</v>
      </c>
    </row>
    <row r="143" spans="1:18" s="31" customFormat="1" ht="12" customHeight="1">
      <c r="A143" s="26" t="s">
        <v>23</v>
      </c>
      <c r="B143" s="27">
        <v>642</v>
      </c>
      <c r="C143" s="28">
        <v>3.28</v>
      </c>
      <c r="D143" s="29" t="s">
        <v>21</v>
      </c>
      <c r="E143" s="27">
        <v>705</v>
      </c>
      <c r="F143" s="28">
        <v>3.11</v>
      </c>
      <c r="G143" s="26" t="s">
        <v>22</v>
      </c>
      <c r="H143" s="27">
        <v>645</v>
      </c>
      <c r="I143" s="28">
        <v>3.02</v>
      </c>
      <c r="J143" s="29" t="s">
        <v>24</v>
      </c>
      <c r="K143" s="27">
        <v>800</v>
      </c>
      <c r="L143" s="28">
        <v>2.66</v>
      </c>
      <c r="M143" s="26" t="s">
        <v>19</v>
      </c>
      <c r="N143" s="27">
        <v>913</v>
      </c>
      <c r="O143" s="28">
        <v>2.56</v>
      </c>
      <c r="P143" s="29" t="s">
        <v>20</v>
      </c>
      <c r="Q143" s="27">
        <v>1033</v>
      </c>
      <c r="R143" s="30">
        <v>2.27</v>
      </c>
    </row>
    <row r="144" spans="1:18" s="31" customFormat="1" ht="12" customHeight="1">
      <c r="A144" s="26"/>
      <c r="B144" s="27">
        <v>1409</v>
      </c>
      <c r="C144" s="28">
        <v>0.94</v>
      </c>
      <c r="D144" s="29"/>
      <c r="E144" s="27">
        <v>1505</v>
      </c>
      <c r="F144" s="28">
        <v>0.88</v>
      </c>
      <c r="G144" s="26"/>
      <c r="H144" s="27">
        <v>1432</v>
      </c>
      <c r="I144" s="28">
        <v>0.8</v>
      </c>
      <c r="J144" s="29"/>
      <c r="K144" s="27">
        <v>1523</v>
      </c>
      <c r="L144" s="28">
        <v>1.0900000000000001</v>
      </c>
      <c r="M144" s="26"/>
      <c r="N144" s="27">
        <v>1544</v>
      </c>
      <c r="O144" s="28">
        <v>1.28</v>
      </c>
      <c r="P144" s="29"/>
      <c r="Q144" s="27">
        <v>1532</v>
      </c>
      <c r="R144" s="30">
        <v>1.85</v>
      </c>
    </row>
    <row r="145" spans="1:18" s="31" customFormat="1" ht="12" customHeight="1">
      <c r="A145" s="26"/>
      <c r="B145" s="27">
        <v>2145</v>
      </c>
      <c r="C145" s="28">
        <v>3.55</v>
      </c>
      <c r="D145" s="29"/>
      <c r="E145" s="27">
        <v>2327</v>
      </c>
      <c r="F145" s="28">
        <v>3.49</v>
      </c>
      <c r="G145" s="26"/>
      <c r="H145" s="27">
        <v>2242</v>
      </c>
      <c r="I145" s="28">
        <v>3.6</v>
      </c>
      <c r="J145" s="29"/>
      <c r="K145" s="27">
        <v>2311</v>
      </c>
      <c r="L145" s="28">
        <v>3.44</v>
      </c>
      <c r="M145" s="26"/>
      <c r="N145" s="27">
        <v>2302</v>
      </c>
      <c r="O145" s="28">
        <v>3.45</v>
      </c>
      <c r="P145" s="29"/>
      <c r="Q145" s="27">
        <v>2237</v>
      </c>
      <c r="R145" s="30">
        <v>3.15</v>
      </c>
    </row>
    <row r="146" spans="1:18" s="31" customFormat="1" ht="3" customHeight="1">
      <c r="A146" s="26"/>
      <c r="B146" s="27"/>
      <c r="C146" s="28"/>
      <c r="D146" s="29"/>
      <c r="E146" s="27"/>
      <c r="F146" s="28"/>
      <c r="G146" s="26"/>
      <c r="H146" s="27"/>
      <c r="I146" s="28"/>
      <c r="J146" s="29"/>
      <c r="K146" s="27"/>
      <c r="L146" s="28"/>
      <c r="M146" s="26"/>
      <c r="N146" s="27"/>
      <c r="O146" s="28"/>
      <c r="P146" s="29"/>
      <c r="Q146" s="27"/>
      <c r="R146" s="30"/>
    </row>
    <row r="147" spans="1:18" s="31" customFormat="1" ht="12" customHeight="1">
      <c r="A147" s="26">
        <v>10</v>
      </c>
      <c r="B147" s="27">
        <v>245</v>
      </c>
      <c r="C147" s="28">
        <v>2.82</v>
      </c>
      <c r="D147" s="29">
        <v>25</v>
      </c>
      <c r="E147" s="27">
        <v>1546</v>
      </c>
      <c r="F147" s="28">
        <v>1.1299999999999999</v>
      </c>
      <c r="G147" s="26">
        <v>10</v>
      </c>
      <c r="H147" s="27">
        <v>425</v>
      </c>
      <c r="I147" s="28">
        <v>2.8</v>
      </c>
      <c r="J147" s="29">
        <v>25</v>
      </c>
      <c r="K147" s="27">
        <v>606</v>
      </c>
      <c r="L147" s="28">
        <v>2.38</v>
      </c>
      <c r="M147" s="26">
        <v>10</v>
      </c>
      <c r="N147" s="27">
        <v>602</v>
      </c>
      <c r="O147" s="28">
        <v>1.87</v>
      </c>
      <c r="P147" s="29">
        <v>25</v>
      </c>
      <c r="Q147" s="27">
        <v>609</v>
      </c>
      <c r="R147" s="30">
        <v>1.66</v>
      </c>
    </row>
    <row r="148" spans="1:18" s="31" customFormat="1" ht="12" customHeight="1">
      <c r="A148" s="26" t="s">
        <v>21</v>
      </c>
      <c r="B148" s="27">
        <v>702</v>
      </c>
      <c r="C148" s="28">
        <v>3.25</v>
      </c>
      <c r="D148" s="29" t="s">
        <v>22</v>
      </c>
      <c r="E148" s="27"/>
      <c r="F148" s="28"/>
      <c r="G148" s="26" t="s">
        <v>24</v>
      </c>
      <c r="H148" s="27">
        <v>723</v>
      </c>
      <c r="I148" s="28">
        <v>2.92</v>
      </c>
      <c r="J148" s="29" t="s">
        <v>25</v>
      </c>
      <c r="K148" s="27">
        <v>858</v>
      </c>
      <c r="L148" s="28">
        <v>2.46</v>
      </c>
      <c r="M148" s="26" t="s">
        <v>20</v>
      </c>
      <c r="N148" s="27">
        <v>1052</v>
      </c>
      <c r="O148" s="28">
        <v>2.44</v>
      </c>
      <c r="P148" s="29" t="s">
        <v>23</v>
      </c>
      <c r="Q148" s="27">
        <v>1249</v>
      </c>
      <c r="R148" s="30">
        <v>2.27</v>
      </c>
    </row>
    <row r="149" spans="1:18" s="31" customFormat="1" ht="12" customHeight="1">
      <c r="A149" s="26"/>
      <c r="B149" s="27">
        <v>1444</v>
      </c>
      <c r="C149" s="28">
        <v>1</v>
      </c>
      <c r="D149" s="29"/>
      <c r="E149" s="27"/>
      <c r="F149" s="28"/>
      <c r="G149" s="26"/>
      <c r="H149" s="27">
        <v>1510</v>
      </c>
      <c r="I149" s="28">
        <v>0.96</v>
      </c>
      <c r="J149" s="29"/>
      <c r="K149" s="27">
        <v>1555</v>
      </c>
      <c r="L149" s="28">
        <v>1.42</v>
      </c>
      <c r="M149" s="26"/>
      <c r="N149" s="27">
        <v>1630</v>
      </c>
      <c r="O149" s="28">
        <v>1.72</v>
      </c>
      <c r="P149" s="29"/>
      <c r="Q149" s="27">
        <v>1541</v>
      </c>
      <c r="R149" s="30">
        <v>2.21</v>
      </c>
    </row>
    <row r="150" spans="1:18" s="31" customFormat="1" ht="12" customHeight="1">
      <c r="A150" s="26"/>
      <c r="B150" s="27">
        <v>2246</v>
      </c>
      <c r="C150" s="28">
        <v>3.47</v>
      </c>
      <c r="D150" s="29"/>
      <c r="E150" s="27"/>
      <c r="F150" s="28"/>
      <c r="G150" s="26"/>
      <c r="H150" s="27">
        <v>2324</v>
      </c>
      <c r="I150" s="28">
        <v>3.55</v>
      </c>
      <c r="J150" s="29"/>
      <c r="K150" s="27">
        <v>2337</v>
      </c>
      <c r="L150" s="28">
        <v>3.35</v>
      </c>
      <c r="M150" s="26"/>
      <c r="N150" s="27">
        <v>2328</v>
      </c>
      <c r="O150" s="28">
        <v>3.33</v>
      </c>
      <c r="P150" s="29"/>
      <c r="Q150" s="27">
        <v>2245</v>
      </c>
      <c r="R150" s="30">
        <v>3.03</v>
      </c>
    </row>
    <row r="151" spans="1:18" s="31" customFormat="1" ht="3" customHeight="1">
      <c r="A151" s="26"/>
      <c r="B151" s="27"/>
      <c r="C151" s="28"/>
      <c r="D151" s="29"/>
      <c r="E151" s="27"/>
      <c r="F151" s="28"/>
      <c r="G151" s="26"/>
      <c r="H151" s="27"/>
      <c r="I151" s="28"/>
      <c r="J151" s="29"/>
      <c r="K151" s="27"/>
      <c r="L151" s="28"/>
      <c r="M151" s="26"/>
      <c r="N151" s="27"/>
      <c r="O151" s="28"/>
      <c r="P151" s="29"/>
      <c r="Q151" s="27"/>
      <c r="R151" s="30"/>
    </row>
    <row r="152" spans="1:18" s="31" customFormat="1" ht="12" customHeight="1">
      <c r="A152" s="26">
        <v>11</v>
      </c>
      <c r="B152" s="27">
        <v>326</v>
      </c>
      <c r="C152" s="28">
        <v>2.97</v>
      </c>
      <c r="D152" s="29">
        <v>26</v>
      </c>
      <c r="E152" s="27">
        <v>10</v>
      </c>
      <c r="F152" s="28">
        <v>3.42</v>
      </c>
      <c r="G152" s="26">
        <v>11</v>
      </c>
      <c r="H152" s="27">
        <v>544</v>
      </c>
      <c r="I152" s="28">
        <v>2.68</v>
      </c>
      <c r="J152" s="29">
        <v>26</v>
      </c>
      <c r="K152" s="27">
        <v>702</v>
      </c>
      <c r="L152" s="28">
        <v>2.16</v>
      </c>
      <c r="M152" s="26">
        <v>11</v>
      </c>
      <c r="N152" s="27">
        <v>700</v>
      </c>
      <c r="O152" s="28">
        <v>1.56</v>
      </c>
      <c r="P152" s="29">
        <v>26</v>
      </c>
      <c r="Q152" s="27">
        <v>701</v>
      </c>
      <c r="R152" s="30">
        <v>1.49</v>
      </c>
    </row>
    <row r="153" spans="1:18" s="31" customFormat="1" ht="12" customHeight="1">
      <c r="A153" s="26" t="s">
        <v>22</v>
      </c>
      <c r="B153" s="27">
        <v>720</v>
      </c>
      <c r="C153" s="28">
        <v>3.2</v>
      </c>
      <c r="D153" s="29" t="s">
        <v>24</v>
      </c>
      <c r="E153" s="27">
        <v>1632</v>
      </c>
      <c r="F153" s="28">
        <v>1.42</v>
      </c>
      <c r="G153" s="26" t="s">
        <v>25</v>
      </c>
      <c r="H153" s="27">
        <v>816</v>
      </c>
      <c r="I153" s="28">
        <v>2.76</v>
      </c>
      <c r="J153" s="29" t="s">
        <v>19</v>
      </c>
      <c r="K153" s="27">
        <v>1028</v>
      </c>
      <c r="L153" s="28">
        <v>2.2799999999999998</v>
      </c>
      <c r="M153" s="26" t="s">
        <v>23</v>
      </c>
      <c r="N153" s="27">
        <v>1314</v>
      </c>
      <c r="O153" s="28">
        <v>2.4900000000000002</v>
      </c>
      <c r="P153" s="29" t="s">
        <v>21</v>
      </c>
      <c r="Q153" s="27">
        <v>2256</v>
      </c>
      <c r="R153" s="30">
        <v>2.91</v>
      </c>
    </row>
    <row r="154" spans="1:18" s="31" customFormat="1" ht="12" customHeight="1">
      <c r="A154" s="26"/>
      <c r="B154" s="27">
        <v>1522</v>
      </c>
      <c r="C154" s="28">
        <v>1.1100000000000001</v>
      </c>
      <c r="D154" s="29"/>
      <c r="E154" s="27"/>
      <c r="F154" s="28"/>
      <c r="G154" s="26"/>
      <c r="H154" s="27">
        <v>1556</v>
      </c>
      <c r="I154" s="28">
        <v>1.21</v>
      </c>
      <c r="J154" s="29"/>
      <c r="K154" s="27">
        <v>1625</v>
      </c>
      <c r="L154" s="28">
        <v>1.79</v>
      </c>
      <c r="M154" s="26"/>
      <c r="N154" s="27">
        <v>1740</v>
      </c>
      <c r="O154" s="28">
        <v>2.19</v>
      </c>
      <c r="P154" s="29"/>
      <c r="Q154" s="27"/>
      <c r="R154" s="30"/>
    </row>
    <row r="155" spans="1:18" s="31" customFormat="1" ht="12" customHeight="1">
      <c r="A155" s="26"/>
      <c r="B155" s="27">
        <v>2357</v>
      </c>
      <c r="C155" s="28">
        <v>3.42</v>
      </c>
      <c r="D155" s="29"/>
      <c r="E155" s="27"/>
      <c r="F155" s="28"/>
      <c r="G155" s="26"/>
      <c r="H155" s="27"/>
      <c r="I155" s="28"/>
      <c r="J155" s="29"/>
      <c r="K155" s="27"/>
      <c r="L155" s="28"/>
      <c r="M155" s="26"/>
      <c r="N155" s="27"/>
      <c r="O155" s="28"/>
      <c r="P155" s="29"/>
      <c r="Q155" s="27"/>
      <c r="R155" s="30"/>
    </row>
    <row r="156" spans="1:18" s="31" customFormat="1" ht="3" customHeight="1">
      <c r="A156" s="26"/>
      <c r="B156" s="27"/>
      <c r="C156" s="28"/>
      <c r="D156" s="29"/>
      <c r="E156" s="27"/>
      <c r="F156" s="28"/>
      <c r="G156" s="26"/>
      <c r="H156" s="27"/>
      <c r="I156" s="28"/>
      <c r="J156" s="29"/>
      <c r="K156" s="27"/>
      <c r="L156" s="28"/>
      <c r="M156" s="26"/>
      <c r="N156" s="27"/>
      <c r="O156" s="28"/>
      <c r="P156" s="29"/>
      <c r="Q156" s="27"/>
      <c r="R156" s="30"/>
    </row>
    <row r="157" spans="1:18" s="31" customFormat="1" ht="12" customHeight="1">
      <c r="A157" s="26">
        <v>12</v>
      </c>
      <c r="B157" s="27">
        <v>500</v>
      </c>
      <c r="C157" s="28">
        <v>3.06</v>
      </c>
      <c r="D157" s="29">
        <v>27</v>
      </c>
      <c r="E157" s="27">
        <v>51</v>
      </c>
      <c r="F157" s="28">
        <v>3.35</v>
      </c>
      <c r="G157" s="26">
        <v>12</v>
      </c>
      <c r="H157" s="27">
        <v>4</v>
      </c>
      <c r="I157" s="28">
        <v>3.49</v>
      </c>
      <c r="J157" s="29">
        <v>27</v>
      </c>
      <c r="K157" s="27">
        <v>4</v>
      </c>
      <c r="L157" s="28">
        <v>3.23</v>
      </c>
      <c r="M157" s="26">
        <v>12</v>
      </c>
      <c r="N157" s="27">
        <v>0</v>
      </c>
      <c r="O157" s="28">
        <v>3.19</v>
      </c>
      <c r="P157" s="29">
        <v>27</v>
      </c>
      <c r="Q157" s="27">
        <v>800</v>
      </c>
      <c r="R157" s="30">
        <v>1.31</v>
      </c>
    </row>
    <row r="158" spans="1:18" s="31" customFormat="1" ht="12" customHeight="1">
      <c r="A158" s="26" t="s">
        <v>24</v>
      </c>
      <c r="B158" s="27">
        <v>730</v>
      </c>
      <c r="C158" s="28">
        <v>3.11</v>
      </c>
      <c r="D158" s="29" t="s">
        <v>25</v>
      </c>
      <c r="E158" s="27">
        <v>1728</v>
      </c>
      <c r="F158" s="28">
        <v>1.74</v>
      </c>
      <c r="G158" s="26" t="s">
        <v>19</v>
      </c>
      <c r="H158" s="27">
        <v>702</v>
      </c>
      <c r="I158" s="28">
        <v>2.4300000000000002</v>
      </c>
      <c r="J158" s="29" t="s">
        <v>20</v>
      </c>
      <c r="K158" s="27">
        <v>754</v>
      </c>
      <c r="L158" s="28">
        <v>1.92</v>
      </c>
      <c r="M158" s="26" t="s">
        <v>21</v>
      </c>
      <c r="N158" s="27">
        <v>758</v>
      </c>
      <c r="O158" s="28">
        <v>1.24</v>
      </c>
      <c r="P158" s="29" t="s">
        <v>22</v>
      </c>
      <c r="Q158" s="27">
        <v>1737</v>
      </c>
      <c r="R158" s="30">
        <v>2.89</v>
      </c>
    </row>
    <row r="159" spans="1:18" s="31" customFormat="1" ht="12" customHeight="1">
      <c r="A159" s="26"/>
      <c r="B159" s="27">
        <v>1614</v>
      </c>
      <c r="C159" s="28">
        <v>1.28</v>
      </c>
      <c r="D159" s="29"/>
      <c r="E159" s="27"/>
      <c r="F159" s="28"/>
      <c r="G159" s="26"/>
      <c r="H159" s="27">
        <v>955</v>
      </c>
      <c r="I159" s="28">
        <v>2.54</v>
      </c>
      <c r="J159" s="29"/>
      <c r="K159" s="27">
        <v>1320</v>
      </c>
      <c r="L159" s="28">
        <v>2.27</v>
      </c>
      <c r="M159" s="26"/>
      <c r="N159" s="27">
        <v>1548</v>
      </c>
      <c r="O159" s="28">
        <v>2.78</v>
      </c>
      <c r="P159" s="29"/>
      <c r="Q159" s="27"/>
      <c r="R159" s="30"/>
    </row>
    <row r="160" spans="1:18" s="31" customFormat="1" ht="12" customHeight="1">
      <c r="A160" s="26"/>
      <c r="B160" s="27"/>
      <c r="C160" s="28"/>
      <c r="D160" s="29"/>
      <c r="E160" s="27"/>
      <c r="F160" s="28"/>
      <c r="G160" s="26"/>
      <c r="H160" s="27">
        <v>1657</v>
      </c>
      <c r="I160" s="28">
        <v>1.55</v>
      </c>
      <c r="J160" s="29"/>
      <c r="K160" s="27">
        <v>1706</v>
      </c>
      <c r="L160" s="28">
        <v>2.17</v>
      </c>
      <c r="M160" s="26"/>
      <c r="N160" s="27">
        <v>1934</v>
      </c>
      <c r="O160" s="28">
        <v>2.58</v>
      </c>
      <c r="P160" s="29"/>
      <c r="Q160" s="27"/>
      <c r="R160" s="30"/>
    </row>
    <row r="161" spans="1:18" s="31" customFormat="1" ht="3" customHeight="1">
      <c r="A161" s="26"/>
      <c r="B161" s="27"/>
      <c r="C161" s="28"/>
      <c r="D161" s="29"/>
      <c r="E161" s="27"/>
      <c r="F161" s="28"/>
      <c r="G161" s="26"/>
      <c r="H161" s="27"/>
      <c r="I161" s="28"/>
      <c r="J161" s="29"/>
      <c r="K161" s="27"/>
      <c r="L161" s="28"/>
      <c r="M161" s="26"/>
      <c r="N161" s="27"/>
      <c r="O161" s="28"/>
      <c r="P161" s="29"/>
      <c r="Q161" s="27"/>
      <c r="R161" s="30"/>
    </row>
    <row r="162" spans="1:18" s="31" customFormat="1" ht="12" customHeight="1">
      <c r="A162" s="26">
        <v>13</v>
      </c>
      <c r="B162" s="27">
        <v>106</v>
      </c>
      <c r="C162" s="28">
        <v>3.41</v>
      </c>
      <c r="D162" s="29">
        <v>28</v>
      </c>
      <c r="E162" s="27">
        <v>132</v>
      </c>
      <c r="F162" s="28">
        <v>3.3</v>
      </c>
      <c r="G162" s="26">
        <v>13</v>
      </c>
      <c r="H162" s="27">
        <v>43</v>
      </c>
      <c r="I162" s="28">
        <v>3.41</v>
      </c>
      <c r="J162" s="29">
        <v>28</v>
      </c>
      <c r="K162" s="27">
        <v>32</v>
      </c>
      <c r="L162" s="28">
        <v>3.11</v>
      </c>
      <c r="M162" s="26">
        <v>13</v>
      </c>
      <c r="N162" s="27">
        <v>39</v>
      </c>
      <c r="O162" s="28">
        <v>3.04</v>
      </c>
      <c r="P162" s="29">
        <v>28</v>
      </c>
      <c r="Q162" s="27">
        <v>858</v>
      </c>
      <c r="R162" s="30">
        <v>1.1100000000000001</v>
      </c>
    </row>
    <row r="163" spans="1:18" s="31" customFormat="1" ht="12" customHeight="1">
      <c r="A163" s="26" t="s">
        <v>25</v>
      </c>
      <c r="B163" s="27">
        <v>1733</v>
      </c>
      <c r="C163" s="28">
        <v>1.49</v>
      </c>
      <c r="D163" s="29" t="s">
        <v>19</v>
      </c>
      <c r="E163" s="27">
        <v>936</v>
      </c>
      <c r="F163" s="28">
        <v>2.2400000000000002</v>
      </c>
      <c r="G163" s="26" t="s">
        <v>20</v>
      </c>
      <c r="H163" s="27">
        <v>800</v>
      </c>
      <c r="I163" s="28">
        <v>2.09</v>
      </c>
      <c r="J163" s="29" t="s">
        <v>23</v>
      </c>
      <c r="K163" s="27">
        <v>836</v>
      </c>
      <c r="L163" s="28">
        <v>1.66</v>
      </c>
      <c r="M163" s="26" t="s">
        <v>22</v>
      </c>
      <c r="N163" s="27">
        <v>854</v>
      </c>
      <c r="O163" s="28">
        <v>0.94</v>
      </c>
      <c r="P163" s="29" t="s">
        <v>24</v>
      </c>
      <c r="Q163" s="27">
        <v>1745</v>
      </c>
      <c r="R163" s="30">
        <v>3.16</v>
      </c>
    </row>
    <row r="164" spans="1:18" s="31" customFormat="1" ht="12" customHeight="1">
      <c r="A164" s="26"/>
      <c r="B164" s="27"/>
      <c r="C164" s="28"/>
      <c r="D164" s="29"/>
      <c r="E164" s="27">
        <v>1321</v>
      </c>
      <c r="F164" s="28">
        <v>2.4</v>
      </c>
      <c r="G164" s="26"/>
      <c r="H164" s="27">
        <v>1246</v>
      </c>
      <c r="I164" s="28">
        <v>2.48</v>
      </c>
      <c r="J164" s="29"/>
      <c r="K164" s="27">
        <v>1607</v>
      </c>
      <c r="L164" s="28">
        <v>2.57</v>
      </c>
      <c r="M164" s="26"/>
      <c r="N164" s="27">
        <v>1707</v>
      </c>
      <c r="O164" s="28">
        <v>3.17</v>
      </c>
      <c r="P164" s="29"/>
      <c r="Q164" s="27"/>
      <c r="R164" s="30"/>
    </row>
    <row r="165" spans="1:18" s="31" customFormat="1" ht="12" customHeight="1">
      <c r="A165" s="26"/>
      <c r="B165" s="27"/>
      <c r="C165" s="28"/>
      <c r="D165" s="29"/>
      <c r="E165" s="27">
        <v>1847</v>
      </c>
      <c r="F165" s="28">
        <v>2.0299999999999998</v>
      </c>
      <c r="G165" s="26"/>
      <c r="H165" s="27">
        <v>1824</v>
      </c>
      <c r="I165" s="28">
        <v>1.9</v>
      </c>
      <c r="J165" s="29"/>
      <c r="K165" s="27">
        <v>1851</v>
      </c>
      <c r="L165" s="28">
        <v>2.5099999999999998</v>
      </c>
      <c r="M165" s="26"/>
      <c r="N165" s="27">
        <v>2148</v>
      </c>
      <c r="O165" s="28">
        <v>2.75</v>
      </c>
      <c r="P165" s="29"/>
      <c r="Q165" s="27"/>
      <c r="R165" s="30"/>
    </row>
    <row r="166" spans="1:18" s="31" customFormat="1" ht="3" customHeight="1">
      <c r="A166" s="26"/>
      <c r="B166" s="27"/>
      <c r="C166" s="28"/>
      <c r="D166" s="29"/>
      <c r="E166" s="27"/>
      <c r="F166" s="28"/>
      <c r="G166" s="26"/>
      <c r="H166" s="27"/>
      <c r="I166" s="28"/>
      <c r="J166" s="29"/>
      <c r="K166" s="27"/>
      <c r="L166" s="28"/>
      <c r="M166" s="26"/>
      <c r="N166" s="27"/>
      <c r="O166" s="28"/>
      <c r="P166" s="29"/>
      <c r="Q166" s="27"/>
      <c r="R166" s="30"/>
    </row>
    <row r="167" spans="1:18" s="31" customFormat="1" ht="12.75" customHeight="1">
      <c r="A167" s="26">
        <v>14</v>
      </c>
      <c r="B167" s="27">
        <v>204</v>
      </c>
      <c r="C167" s="28">
        <v>3.44</v>
      </c>
      <c r="D167" s="29">
        <v>29</v>
      </c>
      <c r="E167" s="27">
        <v>210</v>
      </c>
      <c r="F167" s="28">
        <v>3.26</v>
      </c>
      <c r="G167" s="26">
        <v>14</v>
      </c>
      <c r="H167" s="27">
        <v>123</v>
      </c>
      <c r="I167" s="28">
        <v>3.34</v>
      </c>
      <c r="J167" s="29">
        <v>29</v>
      </c>
      <c r="K167" s="27">
        <v>105</v>
      </c>
      <c r="L167" s="28">
        <v>2.99</v>
      </c>
      <c r="M167" s="26">
        <v>14</v>
      </c>
      <c r="N167" s="27">
        <v>124</v>
      </c>
      <c r="O167" s="28">
        <v>2.93</v>
      </c>
      <c r="P167" s="29">
        <v>29</v>
      </c>
      <c r="Q167" s="27">
        <v>949</v>
      </c>
      <c r="R167" s="30">
        <v>0.92</v>
      </c>
    </row>
    <row r="168" spans="1:18" s="31" customFormat="1" ht="12" customHeight="1">
      <c r="A168" s="26" t="s">
        <v>19</v>
      </c>
      <c r="B168" s="27">
        <v>1910</v>
      </c>
      <c r="C168" s="28">
        <v>1.66</v>
      </c>
      <c r="D168" s="29" t="s">
        <v>20</v>
      </c>
      <c r="E168" s="27">
        <v>945</v>
      </c>
      <c r="F168" s="28">
        <v>1.96</v>
      </c>
      <c r="G168" s="26" t="s">
        <v>23</v>
      </c>
      <c r="H168" s="27">
        <v>847</v>
      </c>
      <c r="I168" s="28">
        <v>1.68</v>
      </c>
      <c r="J168" s="29" t="s">
        <v>21</v>
      </c>
      <c r="K168" s="27">
        <v>913</v>
      </c>
      <c r="L168" s="28">
        <v>1.4</v>
      </c>
      <c r="M168" s="26" t="s">
        <v>24</v>
      </c>
      <c r="N168" s="27">
        <v>948</v>
      </c>
      <c r="O168" s="28">
        <v>0.69</v>
      </c>
      <c r="P168" s="29" t="s">
        <v>25</v>
      </c>
      <c r="Q168" s="27">
        <v>1815</v>
      </c>
      <c r="R168" s="30">
        <v>3.36</v>
      </c>
    </row>
    <row r="169" spans="1:18" s="31" customFormat="1" ht="12" customHeight="1">
      <c r="A169" s="26"/>
      <c r="B169" s="27"/>
      <c r="C169" s="28"/>
      <c r="D169" s="29"/>
      <c r="E169" s="27">
        <v>1539</v>
      </c>
      <c r="F169" s="28">
        <v>2.64</v>
      </c>
      <c r="G169" s="26"/>
      <c r="H169" s="27">
        <v>1455</v>
      </c>
      <c r="I169" s="28">
        <v>2.74</v>
      </c>
      <c r="J169" s="29"/>
      <c r="K169" s="27">
        <v>1655</v>
      </c>
      <c r="L169" s="28">
        <v>2.91</v>
      </c>
      <c r="M169" s="26"/>
      <c r="N169" s="27">
        <v>1800</v>
      </c>
      <c r="O169" s="28">
        <v>3.46</v>
      </c>
      <c r="P169" s="29"/>
      <c r="Q169" s="27"/>
      <c r="R169" s="30"/>
    </row>
    <row r="170" spans="1:18" s="31" customFormat="1" ht="12" customHeight="1">
      <c r="A170" s="26"/>
      <c r="B170" s="27"/>
      <c r="C170" s="28"/>
      <c r="D170" s="29"/>
      <c r="E170" s="27">
        <v>2034</v>
      </c>
      <c r="F170" s="28">
        <v>2.2200000000000002</v>
      </c>
      <c r="G170" s="26"/>
      <c r="H170" s="27">
        <v>2004</v>
      </c>
      <c r="I170" s="28">
        <v>2.19</v>
      </c>
      <c r="J170" s="29"/>
      <c r="K170" s="27">
        <v>2142</v>
      </c>
      <c r="L170" s="28">
        <v>2.63</v>
      </c>
      <c r="M170" s="26"/>
      <c r="N170" s="27">
        <v>2333</v>
      </c>
      <c r="O170" s="28">
        <v>2.77</v>
      </c>
      <c r="P170" s="29"/>
      <c r="Q170" s="27"/>
      <c r="R170" s="30"/>
    </row>
    <row r="171" spans="1:18" s="31" customFormat="1" ht="3" customHeight="1">
      <c r="A171" s="26"/>
      <c r="B171" s="27"/>
      <c r="C171" s="28"/>
      <c r="D171" s="29"/>
      <c r="E171" s="27"/>
      <c r="F171" s="28"/>
      <c r="G171" s="26"/>
      <c r="H171" s="27"/>
      <c r="I171" s="28"/>
      <c r="J171" s="29"/>
      <c r="K171" s="27"/>
      <c r="L171" s="28"/>
      <c r="M171" s="26"/>
      <c r="N171" s="27"/>
      <c r="O171" s="28"/>
      <c r="P171" s="29"/>
      <c r="Q171" s="27"/>
      <c r="R171" s="30"/>
    </row>
    <row r="172" spans="1:18" s="31" customFormat="1" ht="12" customHeight="1">
      <c r="A172" s="26">
        <v>15</v>
      </c>
      <c r="B172" s="27">
        <v>248</v>
      </c>
      <c r="C172" s="28">
        <v>3.46</v>
      </c>
      <c r="D172" s="29">
        <v>30</v>
      </c>
      <c r="E172" s="27">
        <v>243</v>
      </c>
      <c r="F172" s="28">
        <v>3.22</v>
      </c>
      <c r="G172" s="26">
        <v>15</v>
      </c>
      <c r="H172" s="27">
        <v>204</v>
      </c>
      <c r="I172" s="28">
        <v>3.27</v>
      </c>
      <c r="J172" s="29">
        <v>30</v>
      </c>
      <c r="K172" s="27">
        <v>144</v>
      </c>
      <c r="L172" s="28">
        <v>2.9</v>
      </c>
      <c r="M172" s="26">
        <v>15</v>
      </c>
      <c r="N172" s="27">
        <v>217</v>
      </c>
      <c r="O172" s="28">
        <v>2.86</v>
      </c>
      <c r="P172" s="29">
        <v>30</v>
      </c>
      <c r="Q172" s="27">
        <v>1038</v>
      </c>
      <c r="R172" s="30">
        <v>0.75</v>
      </c>
    </row>
    <row r="173" spans="1:18" s="31" customFormat="1" ht="12" customHeight="1">
      <c r="A173" s="26" t="s">
        <v>20</v>
      </c>
      <c r="B173" s="27">
        <v>945</v>
      </c>
      <c r="C173" s="28">
        <v>2.27</v>
      </c>
      <c r="D173" s="29" t="s">
        <v>23</v>
      </c>
      <c r="E173" s="27">
        <v>1004</v>
      </c>
      <c r="F173" s="28">
        <v>1.66</v>
      </c>
      <c r="G173" s="26" t="s">
        <v>21</v>
      </c>
      <c r="H173" s="27">
        <v>930</v>
      </c>
      <c r="I173" s="28">
        <v>1.27</v>
      </c>
      <c r="J173" s="29" t="s">
        <v>22</v>
      </c>
      <c r="K173" s="27">
        <v>947</v>
      </c>
      <c r="L173" s="28">
        <v>1.1599999999999999</v>
      </c>
      <c r="M173" s="26" t="s">
        <v>25</v>
      </c>
      <c r="N173" s="27">
        <v>1040</v>
      </c>
      <c r="O173" s="28">
        <v>0.5</v>
      </c>
      <c r="P173" s="29" t="s">
        <v>19</v>
      </c>
      <c r="Q173" s="27">
        <v>1849</v>
      </c>
      <c r="R173" s="30">
        <v>3.49</v>
      </c>
    </row>
    <row r="174" spans="1:18" s="31" customFormat="1" ht="12" customHeight="1">
      <c r="A174" s="26"/>
      <c r="B174" s="27">
        <v>1430</v>
      </c>
      <c r="C174" s="28">
        <v>2.77</v>
      </c>
      <c r="D174" s="29"/>
      <c r="E174" s="27">
        <v>1640</v>
      </c>
      <c r="F174" s="28">
        <v>2.96</v>
      </c>
      <c r="G174" s="26"/>
      <c r="H174" s="27">
        <v>1626</v>
      </c>
      <c r="I174" s="28">
        <v>3.12</v>
      </c>
      <c r="J174" s="29"/>
      <c r="K174" s="27">
        <v>1730</v>
      </c>
      <c r="L174" s="28">
        <v>3.2</v>
      </c>
      <c r="M174" s="26"/>
      <c r="N174" s="27">
        <v>1846</v>
      </c>
      <c r="O174" s="28">
        <v>3.63</v>
      </c>
      <c r="P174" s="29"/>
      <c r="Q174" s="27"/>
      <c r="R174" s="30"/>
    </row>
    <row r="175" spans="1:18" s="31" customFormat="1" ht="12" customHeight="1">
      <c r="A175" s="26"/>
      <c r="B175" s="27">
        <v>2037</v>
      </c>
      <c r="C175" s="28">
        <v>1.78</v>
      </c>
      <c r="D175" s="29"/>
      <c r="E175" s="27">
        <v>2155</v>
      </c>
      <c r="F175" s="28">
        <v>2.2999999999999998</v>
      </c>
      <c r="G175" s="26"/>
      <c r="H175" s="27">
        <v>2136</v>
      </c>
      <c r="I175" s="28">
        <v>2.38</v>
      </c>
      <c r="J175" s="29"/>
      <c r="K175" s="27">
        <v>2259</v>
      </c>
      <c r="L175" s="28">
        <v>2.62</v>
      </c>
      <c r="M175" s="26"/>
      <c r="N175" s="27"/>
      <c r="O175" s="28"/>
      <c r="P175" s="29"/>
      <c r="Q175" s="27"/>
      <c r="R175" s="30"/>
    </row>
    <row r="176" spans="1:18" s="31" customFormat="1" ht="3" customHeight="1">
      <c r="A176" s="26"/>
      <c r="B176" s="27"/>
      <c r="C176" s="28"/>
      <c r="D176" s="29"/>
      <c r="E176" s="27"/>
      <c r="F176" s="28"/>
      <c r="G176" s="26"/>
      <c r="H176" s="27"/>
      <c r="I176" s="28"/>
      <c r="J176" s="29"/>
      <c r="K176" s="27"/>
      <c r="L176" s="28"/>
      <c r="M176" s="26"/>
      <c r="N176" s="27"/>
      <c r="O176" s="28"/>
      <c r="P176" s="29"/>
      <c r="Q176" s="27"/>
      <c r="R176" s="30"/>
    </row>
    <row r="177" spans="1:18" s="31" customFormat="1" ht="12" customHeight="1">
      <c r="A177" s="26"/>
      <c r="B177" s="27"/>
      <c r="C177" s="28"/>
      <c r="D177" s="29"/>
      <c r="E177" s="27"/>
      <c r="F177" s="28"/>
      <c r="G177" s="26"/>
      <c r="H177" s="27"/>
      <c r="I177" s="28"/>
      <c r="J177" s="29">
        <v>31</v>
      </c>
      <c r="K177" s="27">
        <v>223</v>
      </c>
      <c r="L177" s="28">
        <v>2.84</v>
      </c>
      <c r="M177" s="26"/>
      <c r="N177" s="27"/>
      <c r="O177" s="28"/>
      <c r="P177" s="29"/>
      <c r="Q177" s="27"/>
      <c r="R177" s="30"/>
    </row>
    <row r="178" spans="1:18" s="31" customFormat="1" ht="12" customHeight="1">
      <c r="A178" s="26"/>
      <c r="B178" s="27"/>
      <c r="C178" s="28"/>
      <c r="D178" s="29"/>
      <c r="E178" s="27"/>
      <c r="F178" s="28"/>
      <c r="G178" s="26"/>
      <c r="H178" s="27"/>
      <c r="I178" s="28"/>
      <c r="J178" s="29" t="s">
        <v>24</v>
      </c>
      <c r="K178" s="27">
        <v>1021</v>
      </c>
      <c r="L178" s="28">
        <v>0.95</v>
      </c>
      <c r="M178" s="26"/>
      <c r="N178" s="27"/>
      <c r="O178" s="28"/>
      <c r="P178" s="29"/>
      <c r="Q178" s="27"/>
      <c r="R178" s="30"/>
    </row>
    <row r="179" spans="1:18" s="31" customFormat="1" ht="12" customHeight="1">
      <c r="A179" s="26"/>
      <c r="B179" s="27"/>
      <c r="C179" s="28"/>
      <c r="D179" s="29"/>
      <c r="E179" s="27"/>
      <c r="F179" s="28"/>
      <c r="G179" s="26"/>
      <c r="H179" s="27"/>
      <c r="I179" s="28"/>
      <c r="J179" s="29"/>
      <c r="K179" s="27">
        <v>1804</v>
      </c>
      <c r="L179" s="28">
        <v>3.42</v>
      </c>
      <c r="M179" s="26"/>
      <c r="N179" s="27"/>
      <c r="O179" s="28"/>
      <c r="P179" s="29"/>
      <c r="Q179" s="27"/>
      <c r="R179" s="30"/>
    </row>
    <row r="180" spans="1:18" s="31" customFormat="1" ht="12" customHeight="1">
      <c r="A180" s="26"/>
      <c r="B180" s="27"/>
      <c r="C180" s="28"/>
      <c r="D180" s="29"/>
      <c r="E180" s="27"/>
      <c r="F180" s="28"/>
      <c r="G180" s="26"/>
      <c r="H180" s="27"/>
      <c r="I180" s="28"/>
      <c r="J180" s="29"/>
      <c r="K180" s="27">
        <v>2350</v>
      </c>
      <c r="L180" s="28">
        <v>2.61</v>
      </c>
      <c r="M180" s="26"/>
      <c r="N180" s="27"/>
      <c r="O180" s="28"/>
      <c r="P180" s="29"/>
      <c r="Q180" s="27"/>
      <c r="R180" s="30"/>
    </row>
    <row r="181" spans="1:18" s="37" customFormat="1" ht="4.5" customHeight="1" thickBot="1">
      <c r="A181" s="33"/>
      <c r="B181" s="34"/>
      <c r="C181" s="34"/>
      <c r="D181" s="35"/>
      <c r="E181" s="34"/>
      <c r="F181" s="34"/>
      <c r="G181" s="33"/>
      <c r="H181" s="34"/>
      <c r="I181" s="34"/>
      <c r="J181" s="35"/>
      <c r="K181" s="34"/>
      <c r="L181" s="34"/>
      <c r="M181" s="33"/>
      <c r="N181" s="34"/>
      <c r="O181" s="34"/>
      <c r="P181" s="35"/>
      <c r="Q181" s="34"/>
      <c r="R181" s="36"/>
    </row>
    <row r="182" spans="1:18" s="37" customFormat="1" ht="27" customHeight="1">
      <c r="A182" s="38" t="s">
        <v>8</v>
      </c>
      <c r="B182" s="24"/>
      <c r="C182" s="24"/>
      <c r="D182" s="24"/>
      <c r="E182" s="39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40" t="s">
        <v>9</v>
      </c>
    </row>
    <row r="183" spans="1:18" ht="33" customHeight="1">
      <c r="A183" s="50" t="s">
        <v>26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21" customHeight="1">
      <c r="A184" s="3" t="s">
        <v>27</v>
      </c>
      <c r="B184" s="4"/>
      <c r="C184" s="4"/>
      <c r="D184" s="4"/>
      <c r="E184" s="4"/>
      <c r="F184" s="5"/>
      <c r="G184" s="4"/>
      <c r="H184" s="4"/>
      <c r="I184" s="6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3.75" customHeight="1">
      <c r="A185" s="1" t="s">
        <v>0</v>
      </c>
      <c r="B185" s="1"/>
      <c r="C185" s="1"/>
      <c r="D185" s="1"/>
      <c r="E185" s="1"/>
      <c r="F185" s="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20.100000000000001" customHeight="1">
      <c r="A186" s="8" t="s">
        <v>28</v>
      </c>
      <c r="B186" s="9"/>
      <c r="C186" s="9"/>
      <c r="D186" s="9"/>
      <c r="E186" s="9"/>
      <c r="F186" s="9"/>
      <c r="G186" s="9"/>
      <c r="H186" s="9"/>
      <c r="I186" s="9"/>
      <c r="K186" s="9"/>
      <c r="L186" s="9"/>
      <c r="M186" s="9"/>
      <c r="N186" s="9"/>
      <c r="O186" s="9"/>
      <c r="P186" s="9"/>
      <c r="Q186" s="9"/>
      <c r="R186" s="10" t="s">
        <v>29</v>
      </c>
    </row>
    <row r="187" spans="1:18" ht="20.100000000000001" customHeight="1">
      <c r="A187" s="11" t="s">
        <v>31</v>
      </c>
      <c r="B187" s="9"/>
      <c r="C187" s="9"/>
      <c r="D187" s="9"/>
      <c r="E187" s="9"/>
      <c r="F187" s="9"/>
      <c r="G187" s="9"/>
      <c r="H187" s="9"/>
      <c r="I187" s="9"/>
      <c r="K187" s="9"/>
      <c r="L187" s="9"/>
      <c r="M187" s="9"/>
      <c r="N187" s="9"/>
      <c r="O187" s="9"/>
      <c r="P187" s="9"/>
      <c r="Q187" s="9"/>
      <c r="R187" s="12" t="s">
        <v>30</v>
      </c>
    </row>
    <row r="188" spans="1:18" ht="5.25" customHeight="1" thickBo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ht="21" customHeight="1">
      <c r="A189" s="49" t="s">
        <v>13</v>
      </c>
      <c r="B189" s="13"/>
      <c r="C189" s="13"/>
      <c r="D189" s="13"/>
      <c r="E189" s="13"/>
      <c r="F189" s="13"/>
      <c r="G189" s="49" t="s">
        <v>14</v>
      </c>
      <c r="H189" s="14"/>
      <c r="I189" s="14"/>
      <c r="J189" s="14"/>
      <c r="K189" s="14"/>
      <c r="L189" s="14"/>
      <c r="M189" s="49" t="s">
        <v>15</v>
      </c>
      <c r="N189" s="14"/>
      <c r="O189" s="14"/>
      <c r="P189" s="14"/>
      <c r="Q189" s="14"/>
      <c r="R189" s="15"/>
    </row>
    <row r="190" spans="1:18" ht="16.5" customHeight="1">
      <c r="A190" s="16"/>
      <c r="B190" s="17" t="s">
        <v>4</v>
      </c>
      <c r="C190" s="17" t="s">
        <v>5</v>
      </c>
      <c r="D190" s="18"/>
      <c r="E190" s="17" t="s">
        <v>4</v>
      </c>
      <c r="F190" s="17" t="s">
        <v>5</v>
      </c>
      <c r="G190" s="16"/>
      <c r="H190" s="17" t="s">
        <v>4</v>
      </c>
      <c r="I190" s="17" t="s">
        <v>5</v>
      </c>
      <c r="J190" s="18"/>
      <c r="K190" s="17" t="s">
        <v>4</v>
      </c>
      <c r="L190" s="17" t="s">
        <v>5</v>
      </c>
      <c r="M190" s="16"/>
      <c r="N190" s="17" t="s">
        <v>4</v>
      </c>
      <c r="O190" s="17" t="s">
        <v>5</v>
      </c>
      <c r="P190" s="18"/>
      <c r="Q190" s="17" t="s">
        <v>4</v>
      </c>
      <c r="R190" s="19" t="s">
        <v>5</v>
      </c>
    </row>
    <row r="191" spans="1:18" ht="15" customHeight="1" thickBot="1">
      <c r="A191" s="20"/>
      <c r="B191" s="21" t="s">
        <v>6</v>
      </c>
      <c r="C191" s="21" t="s">
        <v>7</v>
      </c>
      <c r="D191" s="22"/>
      <c r="E191" s="21" t="s">
        <v>6</v>
      </c>
      <c r="F191" s="21" t="s">
        <v>7</v>
      </c>
      <c r="G191" s="20"/>
      <c r="H191" s="21" t="s">
        <v>6</v>
      </c>
      <c r="I191" s="21" t="s">
        <v>7</v>
      </c>
      <c r="J191" s="22"/>
      <c r="K191" s="21" t="s">
        <v>6</v>
      </c>
      <c r="L191" s="21" t="s">
        <v>7</v>
      </c>
      <c r="M191" s="20"/>
      <c r="N191" s="21" t="s">
        <v>6</v>
      </c>
      <c r="O191" s="21" t="s">
        <v>7</v>
      </c>
      <c r="P191" s="22"/>
      <c r="Q191" s="21" t="s">
        <v>6</v>
      </c>
      <c r="R191" s="23" t="s">
        <v>7</v>
      </c>
    </row>
    <row r="192" spans="1:18" ht="4.5" customHeight="1">
      <c r="A192" s="16"/>
      <c r="B192" s="24"/>
      <c r="C192" s="24"/>
      <c r="D192" s="18"/>
      <c r="E192" s="24"/>
      <c r="F192" s="24"/>
      <c r="G192" s="16"/>
      <c r="H192" s="24"/>
      <c r="I192" s="24"/>
      <c r="J192" s="18"/>
      <c r="K192" s="24"/>
      <c r="L192" s="24"/>
      <c r="M192" s="16"/>
      <c r="N192" s="24"/>
      <c r="O192" s="24"/>
      <c r="P192" s="18"/>
      <c r="Q192" s="24"/>
      <c r="R192" s="25"/>
    </row>
    <row r="193" spans="1:18" s="31" customFormat="1" ht="12" customHeight="1">
      <c r="A193" s="26">
        <v>1</v>
      </c>
      <c r="B193" s="27">
        <v>1121</v>
      </c>
      <c r="C193" s="28">
        <v>0.61</v>
      </c>
      <c r="D193" s="29">
        <v>16</v>
      </c>
      <c r="E193" s="27">
        <v>125</v>
      </c>
      <c r="F193" s="28">
        <v>2.57</v>
      </c>
      <c r="G193" s="26">
        <v>1</v>
      </c>
      <c r="H193" s="27">
        <v>117</v>
      </c>
      <c r="I193" s="28">
        <v>2.4700000000000002</v>
      </c>
      <c r="J193" s="29">
        <v>16</v>
      </c>
      <c r="K193" s="27">
        <v>116</v>
      </c>
      <c r="L193" s="28">
        <v>1.98</v>
      </c>
      <c r="M193" s="26">
        <v>1</v>
      </c>
      <c r="N193" s="27">
        <v>125</v>
      </c>
      <c r="O193" s="28">
        <v>1.39</v>
      </c>
      <c r="P193" s="29">
        <v>16</v>
      </c>
      <c r="Q193" s="27">
        <v>117</v>
      </c>
      <c r="R193" s="30">
        <v>1.21</v>
      </c>
    </row>
    <row r="194" spans="1:18" s="31" customFormat="1" ht="12" customHeight="1">
      <c r="A194" s="26" t="s">
        <v>20</v>
      </c>
      <c r="B194" s="27">
        <v>1925</v>
      </c>
      <c r="C194" s="28">
        <v>3.57</v>
      </c>
      <c r="D194" s="29" t="s">
        <v>23</v>
      </c>
      <c r="E194" s="27">
        <v>417</v>
      </c>
      <c r="F194" s="28">
        <v>2.74</v>
      </c>
      <c r="G194" s="26" t="s">
        <v>22</v>
      </c>
      <c r="H194" s="27">
        <v>457</v>
      </c>
      <c r="I194" s="28">
        <v>2.85</v>
      </c>
      <c r="J194" s="29" t="s">
        <v>24</v>
      </c>
      <c r="K194" s="27">
        <v>607</v>
      </c>
      <c r="L194" s="28">
        <v>2.94</v>
      </c>
      <c r="M194" s="26" t="s">
        <v>19</v>
      </c>
      <c r="N194" s="27">
        <v>707</v>
      </c>
      <c r="O194" s="28">
        <v>3.28</v>
      </c>
      <c r="P194" s="29" t="s">
        <v>20</v>
      </c>
      <c r="Q194" s="27">
        <v>730</v>
      </c>
      <c r="R194" s="30">
        <v>3.28</v>
      </c>
    </row>
    <row r="195" spans="1:18" s="31" customFormat="1" ht="12" customHeight="1">
      <c r="A195" s="26"/>
      <c r="B195" s="27"/>
      <c r="C195" s="28"/>
      <c r="D195" s="29"/>
      <c r="E195" s="27">
        <v>1207</v>
      </c>
      <c r="F195" s="28">
        <v>0.44</v>
      </c>
      <c r="G195" s="26"/>
      <c r="H195" s="27">
        <v>1224</v>
      </c>
      <c r="I195" s="28">
        <v>0.53</v>
      </c>
      <c r="J195" s="29"/>
      <c r="K195" s="27">
        <v>1248</v>
      </c>
      <c r="L195" s="28">
        <v>0.95</v>
      </c>
      <c r="M195" s="26"/>
      <c r="N195" s="27">
        <v>1319</v>
      </c>
      <c r="O195" s="28">
        <v>1.33</v>
      </c>
      <c r="P195" s="29"/>
      <c r="Q195" s="27">
        <v>1323</v>
      </c>
      <c r="R195" s="30">
        <v>1.86</v>
      </c>
    </row>
    <row r="196" spans="1:18" s="31" customFormat="1" ht="12" customHeight="1">
      <c r="A196" s="26"/>
      <c r="B196" s="27"/>
      <c r="C196" s="28"/>
      <c r="D196" s="29"/>
      <c r="E196" s="27">
        <v>1952</v>
      </c>
      <c r="F196" s="28">
        <v>3.61</v>
      </c>
      <c r="G196" s="26"/>
      <c r="H196" s="27">
        <v>1947</v>
      </c>
      <c r="I196" s="28">
        <v>3.61</v>
      </c>
      <c r="J196" s="29"/>
      <c r="K196" s="27">
        <v>1933</v>
      </c>
      <c r="L196" s="28">
        <v>3.45</v>
      </c>
      <c r="M196" s="26"/>
      <c r="N196" s="27">
        <v>1918</v>
      </c>
      <c r="O196" s="28">
        <v>3.5</v>
      </c>
      <c r="P196" s="29"/>
      <c r="Q196" s="27">
        <v>1852</v>
      </c>
      <c r="R196" s="30">
        <v>3.3</v>
      </c>
    </row>
    <row r="197" spans="1:18" s="31" customFormat="1" ht="3" customHeight="1">
      <c r="A197" s="26"/>
      <c r="B197" s="27"/>
      <c r="C197" s="28"/>
      <c r="D197" s="29"/>
      <c r="E197" s="27"/>
      <c r="F197" s="28"/>
      <c r="G197" s="26"/>
      <c r="H197" s="27"/>
      <c r="I197" s="28"/>
      <c r="J197" s="29"/>
      <c r="K197" s="27"/>
      <c r="L197" s="28"/>
      <c r="M197" s="26"/>
      <c r="N197" s="27"/>
      <c r="O197" s="28"/>
      <c r="P197" s="29"/>
      <c r="Q197" s="27"/>
      <c r="R197" s="30"/>
    </row>
    <row r="198" spans="1:18" s="31" customFormat="1" ht="12" customHeight="1">
      <c r="A198" s="26">
        <v>2</v>
      </c>
      <c r="B198" s="27">
        <v>133</v>
      </c>
      <c r="C198" s="28">
        <v>2.67</v>
      </c>
      <c r="D198" s="29">
        <v>17</v>
      </c>
      <c r="E198" s="27">
        <v>148</v>
      </c>
      <c r="F198" s="28">
        <v>2.46</v>
      </c>
      <c r="G198" s="26">
        <v>2</v>
      </c>
      <c r="H198" s="27">
        <v>139</v>
      </c>
      <c r="I198" s="28">
        <v>2.2400000000000002</v>
      </c>
      <c r="J198" s="29">
        <v>17</v>
      </c>
      <c r="K198" s="27">
        <v>139</v>
      </c>
      <c r="L198" s="28">
        <v>1.78</v>
      </c>
      <c r="M198" s="26">
        <v>2</v>
      </c>
      <c r="N198" s="27">
        <v>200</v>
      </c>
      <c r="O198" s="28">
        <v>1.1000000000000001</v>
      </c>
      <c r="P198" s="29">
        <v>17</v>
      </c>
      <c r="Q198" s="27">
        <v>144</v>
      </c>
      <c r="R198" s="30">
        <v>1.1000000000000001</v>
      </c>
    </row>
    <row r="199" spans="1:18" s="31" customFormat="1" ht="12" customHeight="1">
      <c r="A199" s="26" t="s">
        <v>23</v>
      </c>
      <c r="B199" s="27">
        <v>340</v>
      </c>
      <c r="C199" s="28">
        <v>2.75</v>
      </c>
      <c r="D199" s="29" t="s">
        <v>21</v>
      </c>
      <c r="E199" s="27">
        <v>512</v>
      </c>
      <c r="F199" s="28">
        <v>2.78</v>
      </c>
      <c r="G199" s="26" t="s">
        <v>24</v>
      </c>
      <c r="H199" s="27">
        <v>555</v>
      </c>
      <c r="I199" s="28">
        <v>2.93</v>
      </c>
      <c r="J199" s="29" t="s">
        <v>25</v>
      </c>
      <c r="K199" s="27">
        <v>650</v>
      </c>
      <c r="L199" s="28">
        <v>2.95</v>
      </c>
      <c r="M199" s="26" t="s">
        <v>20</v>
      </c>
      <c r="N199" s="27">
        <v>807</v>
      </c>
      <c r="O199" s="28">
        <v>3.28</v>
      </c>
      <c r="P199" s="29" t="s">
        <v>23</v>
      </c>
      <c r="Q199" s="27">
        <v>812</v>
      </c>
      <c r="R199" s="30">
        <v>3.27</v>
      </c>
    </row>
    <row r="200" spans="1:18" s="31" customFormat="1" ht="12" customHeight="1">
      <c r="A200" s="26"/>
      <c r="B200" s="27">
        <v>1200</v>
      </c>
      <c r="C200" s="28">
        <v>0.5</v>
      </c>
      <c r="D200" s="29"/>
      <c r="E200" s="27">
        <v>1243</v>
      </c>
      <c r="F200" s="28">
        <v>0.49</v>
      </c>
      <c r="G200" s="26"/>
      <c r="H200" s="27">
        <v>1301</v>
      </c>
      <c r="I200" s="28">
        <v>0.61</v>
      </c>
      <c r="J200" s="29"/>
      <c r="K200" s="27">
        <v>1316</v>
      </c>
      <c r="L200" s="28">
        <v>1.1599999999999999</v>
      </c>
      <c r="M200" s="26"/>
      <c r="N200" s="27">
        <v>1357</v>
      </c>
      <c r="O200" s="28">
        <v>1.68</v>
      </c>
      <c r="P200" s="29"/>
      <c r="Q200" s="27">
        <v>1349</v>
      </c>
      <c r="R200" s="30">
        <v>2.0699999999999998</v>
      </c>
    </row>
    <row r="201" spans="1:18" s="31" customFormat="1" ht="12" customHeight="1">
      <c r="A201" s="26"/>
      <c r="B201" s="27">
        <v>1959</v>
      </c>
      <c r="C201" s="28">
        <v>3.61</v>
      </c>
      <c r="D201" s="29"/>
      <c r="E201" s="27">
        <v>2016</v>
      </c>
      <c r="F201" s="28">
        <v>3.57</v>
      </c>
      <c r="G201" s="26"/>
      <c r="H201" s="27">
        <v>2006</v>
      </c>
      <c r="I201" s="28">
        <v>3.59</v>
      </c>
      <c r="J201" s="29"/>
      <c r="K201" s="27">
        <v>1944</v>
      </c>
      <c r="L201" s="28">
        <v>3.4</v>
      </c>
      <c r="M201" s="26"/>
      <c r="N201" s="27">
        <v>1936</v>
      </c>
      <c r="O201" s="28">
        <v>3.45</v>
      </c>
      <c r="P201" s="29"/>
      <c r="Q201" s="27">
        <v>1909</v>
      </c>
      <c r="R201" s="30">
        <v>3.25</v>
      </c>
    </row>
    <row r="202" spans="1:18" s="31" customFormat="1" ht="3" customHeight="1">
      <c r="A202" s="26"/>
      <c r="B202" s="27"/>
      <c r="C202" s="28"/>
      <c r="D202" s="29"/>
      <c r="E202" s="27"/>
      <c r="F202" s="28"/>
      <c r="G202" s="26"/>
      <c r="H202" s="27"/>
      <c r="I202" s="28"/>
      <c r="J202" s="29"/>
      <c r="K202" s="27"/>
      <c r="L202" s="28"/>
      <c r="M202" s="26"/>
      <c r="N202" s="27"/>
      <c r="O202" s="28"/>
      <c r="P202" s="29"/>
      <c r="Q202" s="27"/>
      <c r="R202" s="30"/>
    </row>
    <row r="203" spans="1:18" s="31" customFormat="1" ht="12" customHeight="1">
      <c r="A203" s="26">
        <v>3</v>
      </c>
      <c r="B203" s="27">
        <v>155</v>
      </c>
      <c r="C203" s="28">
        <v>2.65</v>
      </c>
      <c r="D203" s="29">
        <v>18</v>
      </c>
      <c r="E203" s="27">
        <v>212</v>
      </c>
      <c r="F203" s="28">
        <v>2.33</v>
      </c>
      <c r="G203" s="26">
        <v>3</v>
      </c>
      <c r="H203" s="27">
        <v>207</v>
      </c>
      <c r="I203" s="28">
        <v>1.95</v>
      </c>
      <c r="J203" s="29">
        <v>18</v>
      </c>
      <c r="K203" s="27">
        <v>203</v>
      </c>
      <c r="L203" s="28">
        <v>1.59</v>
      </c>
      <c r="M203" s="26">
        <v>3</v>
      </c>
      <c r="N203" s="27">
        <v>236</v>
      </c>
      <c r="O203" s="28">
        <v>0.89</v>
      </c>
      <c r="P203" s="29">
        <v>18</v>
      </c>
      <c r="Q203" s="27">
        <v>211</v>
      </c>
      <c r="R203" s="30">
        <v>1.03</v>
      </c>
    </row>
    <row r="204" spans="1:18" s="31" customFormat="1" ht="12" customHeight="1">
      <c r="A204" s="26" t="s">
        <v>21</v>
      </c>
      <c r="B204" s="27">
        <v>438</v>
      </c>
      <c r="C204" s="28">
        <v>2.8</v>
      </c>
      <c r="D204" s="29" t="s">
        <v>22</v>
      </c>
      <c r="E204" s="27">
        <v>600</v>
      </c>
      <c r="F204" s="28">
        <v>2.79</v>
      </c>
      <c r="G204" s="26" t="s">
        <v>25</v>
      </c>
      <c r="H204" s="27">
        <v>654</v>
      </c>
      <c r="I204" s="28">
        <v>2.96</v>
      </c>
      <c r="J204" s="29" t="s">
        <v>19</v>
      </c>
      <c r="K204" s="27">
        <v>734</v>
      </c>
      <c r="L204" s="28">
        <v>2.93</v>
      </c>
      <c r="M204" s="26" t="s">
        <v>23</v>
      </c>
      <c r="N204" s="27">
        <v>910</v>
      </c>
      <c r="O204" s="28">
        <v>3.22</v>
      </c>
      <c r="P204" s="29" t="s">
        <v>21</v>
      </c>
      <c r="Q204" s="27">
        <v>858</v>
      </c>
      <c r="R204" s="30">
        <v>3.24</v>
      </c>
    </row>
    <row r="205" spans="1:18" s="31" customFormat="1" ht="12" customHeight="1">
      <c r="A205" s="26"/>
      <c r="B205" s="32">
        <v>1239</v>
      </c>
      <c r="C205" s="28">
        <v>0.44</v>
      </c>
      <c r="D205" s="29"/>
      <c r="E205" s="27">
        <v>1314</v>
      </c>
      <c r="F205" s="28">
        <v>0.61</v>
      </c>
      <c r="G205" s="26"/>
      <c r="H205" s="27">
        <v>1337</v>
      </c>
      <c r="I205" s="28">
        <v>0.81</v>
      </c>
      <c r="J205" s="29"/>
      <c r="K205" s="27">
        <v>1344</v>
      </c>
      <c r="L205" s="28">
        <v>1.4</v>
      </c>
      <c r="M205" s="26"/>
      <c r="N205" s="27">
        <v>1432</v>
      </c>
      <c r="O205" s="28">
        <v>2.06</v>
      </c>
      <c r="P205" s="29"/>
      <c r="Q205" s="27">
        <v>1415</v>
      </c>
      <c r="R205" s="30">
        <v>2.2799999999999998</v>
      </c>
    </row>
    <row r="206" spans="1:18" s="31" customFormat="1" ht="12" customHeight="1">
      <c r="A206" s="26"/>
      <c r="B206" s="27">
        <v>2029</v>
      </c>
      <c r="C206" s="28">
        <v>3.63</v>
      </c>
      <c r="D206" s="29"/>
      <c r="E206" s="27">
        <v>2036</v>
      </c>
      <c r="F206" s="28">
        <v>3.51</v>
      </c>
      <c r="G206" s="26"/>
      <c r="H206" s="27">
        <v>2023</v>
      </c>
      <c r="I206" s="28">
        <v>3.56</v>
      </c>
      <c r="J206" s="29"/>
      <c r="K206" s="27">
        <v>1955</v>
      </c>
      <c r="L206" s="28">
        <v>3.35</v>
      </c>
      <c r="M206" s="26"/>
      <c r="N206" s="27">
        <v>1954</v>
      </c>
      <c r="O206" s="28">
        <v>3.39</v>
      </c>
      <c r="P206" s="29"/>
      <c r="Q206" s="27">
        <v>1923</v>
      </c>
      <c r="R206" s="30">
        <v>3.19</v>
      </c>
    </row>
    <row r="207" spans="1:18" s="31" customFormat="1" ht="3" customHeight="1">
      <c r="A207" s="26"/>
      <c r="B207" s="27"/>
      <c r="C207" s="28"/>
      <c r="D207" s="29"/>
      <c r="E207" s="27"/>
      <c r="F207" s="28"/>
      <c r="G207" s="26"/>
      <c r="H207" s="27"/>
      <c r="I207" s="28"/>
      <c r="J207" s="29"/>
      <c r="K207" s="27"/>
      <c r="L207" s="28"/>
      <c r="M207" s="26"/>
      <c r="N207" s="27"/>
      <c r="O207" s="28"/>
      <c r="P207" s="29"/>
      <c r="Q207" s="27"/>
      <c r="R207" s="30"/>
    </row>
    <row r="208" spans="1:18" s="31" customFormat="1" ht="12" customHeight="1">
      <c r="A208" s="26">
        <v>4</v>
      </c>
      <c r="B208" s="27">
        <v>217</v>
      </c>
      <c r="C208" s="28">
        <v>2.5499999999999998</v>
      </c>
      <c r="D208" s="29">
        <v>19</v>
      </c>
      <c r="E208" s="27">
        <v>231</v>
      </c>
      <c r="F208" s="28">
        <v>2.17</v>
      </c>
      <c r="G208" s="26">
        <v>4</v>
      </c>
      <c r="H208" s="27">
        <v>240</v>
      </c>
      <c r="I208" s="28">
        <v>1.63</v>
      </c>
      <c r="J208" s="29">
        <v>19</v>
      </c>
      <c r="K208" s="27">
        <v>230</v>
      </c>
      <c r="L208" s="28">
        <v>1.42</v>
      </c>
      <c r="M208" s="26">
        <v>4</v>
      </c>
      <c r="N208" s="27">
        <v>313</v>
      </c>
      <c r="O208" s="28">
        <v>0.8</v>
      </c>
      <c r="P208" s="29">
        <v>19</v>
      </c>
      <c r="Q208" s="27">
        <v>241</v>
      </c>
      <c r="R208" s="30">
        <v>1.02</v>
      </c>
    </row>
    <row r="209" spans="1:18" s="31" customFormat="1" ht="12" customHeight="1">
      <c r="A209" s="26" t="s">
        <v>22</v>
      </c>
      <c r="B209" s="27">
        <v>535</v>
      </c>
      <c r="C209" s="28">
        <v>2.83</v>
      </c>
      <c r="D209" s="29" t="s">
        <v>24</v>
      </c>
      <c r="E209" s="27">
        <v>647</v>
      </c>
      <c r="F209" s="28">
        <v>2.76</v>
      </c>
      <c r="G209" s="26" t="s">
        <v>19</v>
      </c>
      <c r="H209" s="27">
        <v>753</v>
      </c>
      <c r="I209" s="28">
        <v>2.95</v>
      </c>
      <c r="J209" s="29" t="s">
        <v>20</v>
      </c>
      <c r="K209" s="27">
        <v>818</v>
      </c>
      <c r="L209" s="28">
        <v>2.9</v>
      </c>
      <c r="M209" s="26" t="s">
        <v>21</v>
      </c>
      <c r="N209" s="27">
        <v>1019</v>
      </c>
      <c r="O209" s="28">
        <v>3.13</v>
      </c>
      <c r="P209" s="29" t="s">
        <v>22</v>
      </c>
      <c r="Q209" s="27">
        <v>951</v>
      </c>
      <c r="R209" s="30">
        <v>3.17</v>
      </c>
    </row>
    <row r="210" spans="1:18" s="31" customFormat="1" ht="12" customHeight="1">
      <c r="A210" s="26"/>
      <c r="B210" s="27">
        <v>1315</v>
      </c>
      <c r="C210" s="28">
        <v>0.46</v>
      </c>
      <c r="D210" s="29"/>
      <c r="E210" s="27">
        <v>1342</v>
      </c>
      <c r="F210" s="28">
        <v>0.8</v>
      </c>
      <c r="G210" s="26"/>
      <c r="H210" s="27">
        <v>1412</v>
      </c>
      <c r="I210" s="28">
        <v>1.1299999999999999</v>
      </c>
      <c r="J210" s="29"/>
      <c r="K210" s="27">
        <v>1407</v>
      </c>
      <c r="L210" s="28">
        <v>1.66</v>
      </c>
      <c r="M210" s="26"/>
      <c r="N210" s="27">
        <v>1506</v>
      </c>
      <c r="O210" s="28">
        <v>2.42</v>
      </c>
      <c r="P210" s="29"/>
      <c r="Q210" s="27">
        <v>1444</v>
      </c>
      <c r="R210" s="30">
        <v>2.5099999999999998</v>
      </c>
    </row>
    <row r="211" spans="1:18" s="31" customFormat="1" ht="12" customHeight="1">
      <c r="A211" s="26"/>
      <c r="B211" s="27">
        <v>2055</v>
      </c>
      <c r="C211" s="28">
        <v>3.64</v>
      </c>
      <c r="D211" s="29"/>
      <c r="E211" s="27">
        <v>2050</v>
      </c>
      <c r="F211" s="28">
        <v>3.46</v>
      </c>
      <c r="G211" s="26"/>
      <c r="H211" s="27">
        <v>2038</v>
      </c>
      <c r="I211" s="28">
        <v>3.5</v>
      </c>
      <c r="J211" s="29"/>
      <c r="K211" s="27">
        <v>2008</v>
      </c>
      <c r="L211" s="28">
        <v>3.29</v>
      </c>
      <c r="M211" s="26"/>
      <c r="N211" s="27">
        <v>2015</v>
      </c>
      <c r="O211" s="28">
        <v>3.31</v>
      </c>
      <c r="P211" s="29"/>
      <c r="Q211" s="27">
        <v>1935</v>
      </c>
      <c r="R211" s="30">
        <v>3.14</v>
      </c>
    </row>
    <row r="212" spans="1:18" s="31" customFormat="1" ht="3" customHeight="1">
      <c r="A212" s="26"/>
      <c r="B212" s="27"/>
      <c r="C212" s="28"/>
      <c r="D212" s="29"/>
      <c r="E212" s="27"/>
      <c r="F212" s="28"/>
      <c r="G212" s="26"/>
      <c r="H212" s="27"/>
      <c r="I212" s="28"/>
      <c r="J212" s="29"/>
      <c r="K212" s="27"/>
      <c r="L212" s="28"/>
      <c r="M212" s="26"/>
      <c r="N212" s="27"/>
      <c r="O212" s="28"/>
      <c r="P212" s="29"/>
      <c r="Q212" s="27"/>
      <c r="R212" s="30"/>
    </row>
    <row r="213" spans="1:18" s="31" customFormat="1" ht="12" customHeight="1">
      <c r="A213" s="26">
        <v>5</v>
      </c>
      <c r="B213" s="27">
        <v>245</v>
      </c>
      <c r="C213" s="28">
        <v>2.38</v>
      </c>
      <c r="D213" s="29">
        <v>20</v>
      </c>
      <c r="E213" s="27">
        <v>252</v>
      </c>
      <c r="F213" s="28">
        <v>1.98</v>
      </c>
      <c r="G213" s="26">
        <v>5</v>
      </c>
      <c r="H213" s="27">
        <v>314</v>
      </c>
      <c r="I213" s="28">
        <v>1.35</v>
      </c>
      <c r="J213" s="29">
        <v>20</v>
      </c>
      <c r="K213" s="27">
        <v>257</v>
      </c>
      <c r="L213" s="28">
        <v>1.3</v>
      </c>
      <c r="M213" s="26">
        <v>5</v>
      </c>
      <c r="N213" s="27">
        <v>353</v>
      </c>
      <c r="O213" s="28">
        <v>0.81</v>
      </c>
      <c r="P213" s="29">
        <v>20</v>
      </c>
      <c r="Q213" s="27">
        <v>315</v>
      </c>
      <c r="R213" s="30">
        <v>1.07</v>
      </c>
    </row>
    <row r="214" spans="1:18" s="31" customFormat="1" ht="12" customHeight="1">
      <c r="A214" s="26" t="s">
        <v>24</v>
      </c>
      <c r="B214" s="27">
        <v>632</v>
      </c>
      <c r="C214" s="28">
        <v>2.82</v>
      </c>
      <c r="D214" s="29" t="s">
        <v>25</v>
      </c>
      <c r="E214" s="27">
        <v>734</v>
      </c>
      <c r="F214" s="28">
        <v>2.7</v>
      </c>
      <c r="G214" s="26" t="s">
        <v>20</v>
      </c>
      <c r="H214" s="27">
        <v>857</v>
      </c>
      <c r="I214" s="28">
        <v>2.9</v>
      </c>
      <c r="J214" s="29" t="s">
        <v>23</v>
      </c>
      <c r="K214" s="27">
        <v>906</v>
      </c>
      <c r="L214" s="28">
        <v>2.85</v>
      </c>
      <c r="M214" s="26" t="s">
        <v>22</v>
      </c>
      <c r="N214" s="27">
        <v>1148</v>
      </c>
      <c r="O214" s="28">
        <v>3.05</v>
      </c>
      <c r="P214" s="29" t="s">
        <v>24</v>
      </c>
      <c r="Q214" s="27">
        <v>1101</v>
      </c>
      <c r="R214" s="30">
        <v>3.1</v>
      </c>
    </row>
    <row r="215" spans="1:18" s="31" customFormat="1" ht="12" customHeight="1">
      <c r="A215" s="26"/>
      <c r="B215" s="27">
        <v>1351</v>
      </c>
      <c r="C215" s="28">
        <v>0.56999999999999995</v>
      </c>
      <c r="D215" s="29"/>
      <c r="E215" s="27">
        <v>1408</v>
      </c>
      <c r="F215" s="28">
        <v>1.04</v>
      </c>
      <c r="G215" s="26"/>
      <c r="H215" s="27">
        <v>1445</v>
      </c>
      <c r="I215" s="28">
        <v>1.52</v>
      </c>
      <c r="J215" s="29"/>
      <c r="K215" s="27">
        <v>1429</v>
      </c>
      <c r="L215" s="28">
        <v>1.94</v>
      </c>
      <c r="M215" s="26"/>
      <c r="N215" s="27">
        <v>1544</v>
      </c>
      <c r="O215" s="28">
        <v>2.74</v>
      </c>
      <c r="P215" s="29"/>
      <c r="Q215" s="27">
        <v>1514</v>
      </c>
      <c r="R215" s="30">
        <v>2.73</v>
      </c>
    </row>
    <row r="216" spans="1:18" s="31" customFormat="1" ht="12" customHeight="1">
      <c r="A216" s="26"/>
      <c r="B216" s="27">
        <v>2117</v>
      </c>
      <c r="C216" s="28">
        <v>3.62</v>
      </c>
      <c r="D216" s="29"/>
      <c r="E216" s="27">
        <v>2102</v>
      </c>
      <c r="F216" s="28">
        <v>3.4</v>
      </c>
      <c r="G216" s="26"/>
      <c r="H216" s="27">
        <v>2052</v>
      </c>
      <c r="I216" s="28">
        <v>3.43</v>
      </c>
      <c r="J216" s="29"/>
      <c r="K216" s="27">
        <v>2020</v>
      </c>
      <c r="L216" s="28">
        <v>3.22</v>
      </c>
      <c r="M216" s="26"/>
      <c r="N216" s="27">
        <v>2032</v>
      </c>
      <c r="O216" s="28">
        <v>3.2</v>
      </c>
      <c r="P216" s="29"/>
      <c r="Q216" s="27">
        <v>1944</v>
      </c>
      <c r="R216" s="30">
        <v>3.1</v>
      </c>
    </row>
    <row r="217" spans="1:18" s="31" customFormat="1" ht="3" customHeight="1">
      <c r="A217" s="26"/>
      <c r="B217" s="27"/>
      <c r="C217" s="28"/>
      <c r="D217" s="29"/>
      <c r="E217" s="27"/>
      <c r="F217" s="28"/>
      <c r="G217" s="26"/>
      <c r="H217" s="27"/>
      <c r="I217" s="28"/>
      <c r="J217" s="29"/>
      <c r="K217" s="27"/>
      <c r="L217" s="28"/>
      <c r="M217" s="26"/>
      <c r="N217" s="27"/>
      <c r="O217" s="28"/>
      <c r="P217" s="29"/>
      <c r="Q217" s="27"/>
      <c r="R217" s="30"/>
    </row>
    <row r="218" spans="1:18" s="31" customFormat="1" ht="12" customHeight="1">
      <c r="A218" s="26">
        <v>6</v>
      </c>
      <c r="B218" s="27">
        <v>316</v>
      </c>
      <c r="C218" s="28">
        <v>2.14</v>
      </c>
      <c r="D218" s="29">
        <v>21</v>
      </c>
      <c r="E218" s="27">
        <v>318</v>
      </c>
      <c r="F218" s="28">
        <v>1.79</v>
      </c>
      <c r="G218" s="26">
        <v>6</v>
      </c>
      <c r="H218" s="27">
        <v>350</v>
      </c>
      <c r="I218" s="28">
        <v>1.1299999999999999</v>
      </c>
      <c r="J218" s="29">
        <v>21</v>
      </c>
      <c r="K218" s="27">
        <v>325</v>
      </c>
      <c r="L218" s="28">
        <v>1.22</v>
      </c>
      <c r="M218" s="26">
        <v>6</v>
      </c>
      <c r="N218" s="27">
        <v>444</v>
      </c>
      <c r="O218" s="28">
        <v>0.91</v>
      </c>
      <c r="P218" s="29">
        <v>21</v>
      </c>
      <c r="Q218" s="27">
        <v>354</v>
      </c>
      <c r="R218" s="30">
        <v>1.1499999999999999</v>
      </c>
    </row>
    <row r="219" spans="1:18" s="31" customFormat="1" ht="12" customHeight="1">
      <c r="A219" s="26" t="s">
        <v>25</v>
      </c>
      <c r="B219" s="27">
        <v>731</v>
      </c>
      <c r="C219" s="28">
        <v>2.77</v>
      </c>
      <c r="D219" s="29" t="s">
        <v>19</v>
      </c>
      <c r="E219" s="27">
        <v>822</v>
      </c>
      <c r="F219" s="28">
        <v>2.62</v>
      </c>
      <c r="G219" s="26" t="s">
        <v>23</v>
      </c>
      <c r="H219" s="27">
        <v>1008</v>
      </c>
      <c r="I219" s="28">
        <v>2.82</v>
      </c>
      <c r="J219" s="29" t="s">
        <v>21</v>
      </c>
      <c r="K219" s="27">
        <v>1002</v>
      </c>
      <c r="L219" s="28">
        <v>2.79</v>
      </c>
      <c r="M219" s="26" t="s">
        <v>24</v>
      </c>
      <c r="N219" s="27">
        <v>1400</v>
      </c>
      <c r="O219" s="28">
        <v>3.07</v>
      </c>
      <c r="P219" s="29" t="s">
        <v>25</v>
      </c>
      <c r="Q219" s="27">
        <v>1230</v>
      </c>
      <c r="R219" s="30">
        <v>3.08</v>
      </c>
    </row>
    <row r="220" spans="1:18" s="31" customFormat="1" ht="12" customHeight="1">
      <c r="A220" s="26"/>
      <c r="B220" s="27">
        <v>1424</v>
      </c>
      <c r="C220" s="28">
        <v>0.79</v>
      </c>
      <c r="D220" s="29"/>
      <c r="E220" s="27">
        <v>1431</v>
      </c>
      <c r="F220" s="28">
        <v>1.33</v>
      </c>
      <c r="G220" s="26"/>
      <c r="H220" s="27">
        <v>1515</v>
      </c>
      <c r="I220" s="28">
        <v>1.95</v>
      </c>
      <c r="J220" s="29"/>
      <c r="K220" s="27">
        <v>1450</v>
      </c>
      <c r="L220" s="28">
        <v>2.2200000000000002</v>
      </c>
      <c r="M220" s="26"/>
      <c r="N220" s="27">
        <v>1652</v>
      </c>
      <c r="O220" s="28">
        <v>3</v>
      </c>
      <c r="P220" s="29"/>
      <c r="Q220" s="27">
        <v>1551</v>
      </c>
      <c r="R220" s="30">
        <v>2.94</v>
      </c>
    </row>
    <row r="221" spans="1:18" s="31" customFormat="1" ht="12" customHeight="1">
      <c r="A221" s="26"/>
      <c r="B221" s="27">
        <v>2134</v>
      </c>
      <c r="C221" s="28">
        <v>3.56</v>
      </c>
      <c r="D221" s="29"/>
      <c r="E221" s="27">
        <v>2112</v>
      </c>
      <c r="F221" s="28">
        <v>3.33</v>
      </c>
      <c r="G221" s="26"/>
      <c r="H221" s="27">
        <v>2108</v>
      </c>
      <c r="I221" s="28">
        <v>3.34</v>
      </c>
      <c r="J221" s="29"/>
      <c r="K221" s="27">
        <v>2028</v>
      </c>
      <c r="L221" s="28">
        <v>3.15</v>
      </c>
      <c r="M221" s="26"/>
      <c r="N221" s="27">
        <v>2026</v>
      </c>
      <c r="O221" s="28">
        <v>3.08</v>
      </c>
      <c r="P221" s="29"/>
      <c r="Q221" s="27">
        <v>1933</v>
      </c>
      <c r="R221" s="30">
        <v>3.06</v>
      </c>
    </row>
    <row r="222" spans="1:18" s="31" customFormat="1" ht="3" customHeight="1">
      <c r="A222" s="26"/>
      <c r="B222" s="27"/>
      <c r="C222" s="28"/>
      <c r="D222" s="29"/>
      <c r="E222" s="27"/>
      <c r="F222" s="28"/>
      <c r="G222" s="26"/>
      <c r="H222" s="27"/>
      <c r="I222" s="28"/>
      <c r="J222" s="29"/>
      <c r="K222" s="27"/>
      <c r="L222" s="28"/>
      <c r="M222" s="26"/>
      <c r="N222" s="27"/>
      <c r="O222" s="28"/>
      <c r="P222" s="29"/>
      <c r="Q222" s="27"/>
      <c r="R222" s="30"/>
    </row>
    <row r="223" spans="1:18" s="31" customFormat="1" ht="12" customHeight="1">
      <c r="A223" s="26">
        <v>7</v>
      </c>
      <c r="B223" s="27">
        <v>352</v>
      </c>
      <c r="C223" s="28">
        <v>1.87</v>
      </c>
      <c r="D223" s="29">
        <v>22</v>
      </c>
      <c r="E223" s="27">
        <v>346</v>
      </c>
      <c r="F223" s="28">
        <v>1.62</v>
      </c>
      <c r="G223" s="26">
        <v>7</v>
      </c>
      <c r="H223" s="27">
        <v>430</v>
      </c>
      <c r="I223" s="28">
        <v>1</v>
      </c>
      <c r="J223" s="29">
        <v>22</v>
      </c>
      <c r="K223" s="27">
        <v>358</v>
      </c>
      <c r="L223" s="28">
        <v>1.2</v>
      </c>
      <c r="M223" s="26">
        <v>7</v>
      </c>
      <c r="N223" s="27">
        <v>551</v>
      </c>
      <c r="O223" s="28">
        <v>1.06</v>
      </c>
      <c r="P223" s="29">
        <v>22</v>
      </c>
      <c r="Q223" s="27">
        <v>449</v>
      </c>
      <c r="R223" s="30">
        <v>1.26</v>
      </c>
    </row>
    <row r="224" spans="1:18" s="31" customFormat="1" ht="12" customHeight="1">
      <c r="A224" s="26" t="s">
        <v>19</v>
      </c>
      <c r="B224" s="27">
        <v>834</v>
      </c>
      <c r="C224" s="28">
        <v>2.7</v>
      </c>
      <c r="D224" s="29" t="s">
        <v>20</v>
      </c>
      <c r="E224" s="27">
        <v>915</v>
      </c>
      <c r="F224" s="28">
        <v>2.5299999999999998</v>
      </c>
      <c r="G224" s="26" t="s">
        <v>21</v>
      </c>
      <c r="H224" s="27">
        <v>1138</v>
      </c>
      <c r="I224" s="28">
        <v>2.75</v>
      </c>
      <c r="J224" s="29" t="s">
        <v>22</v>
      </c>
      <c r="K224" s="27">
        <v>1124</v>
      </c>
      <c r="L224" s="28">
        <v>2.73</v>
      </c>
      <c r="M224" s="26" t="s">
        <v>25</v>
      </c>
      <c r="N224" s="27">
        <v>1554</v>
      </c>
      <c r="O224" s="28">
        <v>3.22</v>
      </c>
      <c r="P224" s="29" t="s">
        <v>19</v>
      </c>
      <c r="Q224" s="27">
        <v>1431</v>
      </c>
      <c r="R224" s="30">
        <v>3.15</v>
      </c>
    </row>
    <row r="225" spans="1:18" s="31" customFormat="1" ht="12" customHeight="1">
      <c r="A225" s="26"/>
      <c r="B225" s="27">
        <v>1457</v>
      </c>
      <c r="C225" s="28">
        <v>1.1200000000000001</v>
      </c>
      <c r="D225" s="29"/>
      <c r="E225" s="27">
        <v>1449</v>
      </c>
      <c r="F225" s="28">
        <v>1.66</v>
      </c>
      <c r="G225" s="26"/>
      <c r="H225" s="27">
        <v>1548</v>
      </c>
      <c r="I225" s="28">
        <v>2.39</v>
      </c>
      <c r="J225" s="29"/>
      <c r="K225" s="27">
        <v>1511</v>
      </c>
      <c r="L225" s="28">
        <v>2.5</v>
      </c>
      <c r="M225" s="26"/>
      <c r="N225" s="27"/>
      <c r="O225" s="28"/>
      <c r="P225" s="29"/>
      <c r="Q225" s="27"/>
      <c r="R225" s="30"/>
    </row>
    <row r="226" spans="1:18" s="31" customFormat="1" ht="12" customHeight="1">
      <c r="A226" s="26"/>
      <c r="B226" s="27">
        <v>2148</v>
      </c>
      <c r="C226" s="28">
        <v>3.48</v>
      </c>
      <c r="D226" s="29"/>
      <c r="E226" s="27">
        <v>2120</v>
      </c>
      <c r="F226" s="28">
        <v>3.23</v>
      </c>
      <c r="G226" s="26"/>
      <c r="H226" s="27">
        <v>2124</v>
      </c>
      <c r="I226" s="28">
        <v>3.23</v>
      </c>
      <c r="J226" s="29"/>
      <c r="K226" s="27">
        <v>2030</v>
      </c>
      <c r="L226" s="28">
        <v>3.09</v>
      </c>
      <c r="M226" s="26"/>
      <c r="N226" s="27"/>
      <c r="O226" s="28"/>
      <c r="P226" s="29"/>
      <c r="Q226" s="27"/>
      <c r="R226" s="30"/>
    </row>
    <row r="227" spans="1:18" s="31" customFormat="1" ht="3" customHeight="1">
      <c r="A227" s="26"/>
      <c r="B227" s="27"/>
      <c r="C227" s="28"/>
      <c r="D227" s="29"/>
      <c r="E227" s="27"/>
      <c r="F227" s="28"/>
      <c r="G227" s="26"/>
      <c r="H227" s="27"/>
      <c r="I227" s="28"/>
      <c r="J227" s="29"/>
      <c r="K227" s="27"/>
      <c r="L227" s="28"/>
      <c r="M227" s="26"/>
      <c r="N227" s="27"/>
      <c r="O227" s="28"/>
      <c r="P227" s="29"/>
      <c r="Q227" s="27"/>
      <c r="R227" s="30"/>
    </row>
    <row r="228" spans="1:18" s="31" customFormat="1" ht="12" customHeight="1">
      <c r="A228" s="26">
        <v>8</v>
      </c>
      <c r="B228" s="27">
        <v>430</v>
      </c>
      <c r="C228" s="28">
        <v>1.6</v>
      </c>
      <c r="D228" s="29">
        <v>23</v>
      </c>
      <c r="E228" s="27">
        <v>416</v>
      </c>
      <c r="F228" s="28">
        <v>1.49</v>
      </c>
      <c r="G228" s="26">
        <v>8</v>
      </c>
      <c r="H228" s="27">
        <v>521</v>
      </c>
      <c r="I228" s="28">
        <v>0.96</v>
      </c>
      <c r="J228" s="29">
        <v>23</v>
      </c>
      <c r="K228" s="27">
        <v>440</v>
      </c>
      <c r="L228" s="28">
        <v>1.21</v>
      </c>
      <c r="M228" s="26">
        <v>8</v>
      </c>
      <c r="N228" s="27">
        <v>722</v>
      </c>
      <c r="O228" s="28">
        <v>1.1599999999999999</v>
      </c>
      <c r="P228" s="29">
        <v>23</v>
      </c>
      <c r="Q228" s="27">
        <v>609</v>
      </c>
      <c r="R228" s="30">
        <v>1.35</v>
      </c>
    </row>
    <row r="229" spans="1:18" s="31" customFormat="1" ht="12" customHeight="1">
      <c r="A229" s="26" t="s">
        <v>20</v>
      </c>
      <c r="B229" s="27">
        <v>946</v>
      </c>
      <c r="C229" s="28">
        <v>2.6</v>
      </c>
      <c r="D229" s="29" t="s">
        <v>23</v>
      </c>
      <c r="E229" s="27">
        <v>1019</v>
      </c>
      <c r="F229" s="28">
        <v>2.4500000000000002</v>
      </c>
      <c r="G229" s="26" t="s">
        <v>22</v>
      </c>
      <c r="H229" s="27">
        <v>2127</v>
      </c>
      <c r="I229" s="28">
        <v>3.11</v>
      </c>
      <c r="J229" s="29" t="s">
        <v>24</v>
      </c>
      <c r="K229" s="27">
        <v>2022</v>
      </c>
      <c r="L229" s="28">
        <v>3.06</v>
      </c>
      <c r="M229" s="26" t="s">
        <v>19</v>
      </c>
      <c r="N229" s="27">
        <v>1635</v>
      </c>
      <c r="O229" s="28">
        <v>3.34</v>
      </c>
      <c r="P229" s="29" t="s">
        <v>20</v>
      </c>
      <c r="Q229" s="27">
        <v>1551</v>
      </c>
      <c r="R229" s="30">
        <v>3.29</v>
      </c>
    </row>
    <row r="230" spans="1:18" s="31" customFormat="1" ht="12" customHeight="1">
      <c r="A230" s="26"/>
      <c r="B230" s="27">
        <v>1530</v>
      </c>
      <c r="C230" s="28">
        <v>1.54</v>
      </c>
      <c r="D230" s="29"/>
      <c r="E230" s="27">
        <v>1504</v>
      </c>
      <c r="F230" s="28">
        <v>1.99</v>
      </c>
      <c r="G230" s="26"/>
      <c r="H230" s="27"/>
      <c r="I230" s="28"/>
      <c r="J230" s="29"/>
      <c r="K230" s="27"/>
      <c r="L230" s="28"/>
      <c r="M230" s="26"/>
      <c r="N230" s="27"/>
      <c r="O230" s="28"/>
      <c r="P230" s="29"/>
      <c r="Q230" s="27"/>
      <c r="R230" s="30"/>
    </row>
    <row r="231" spans="1:18" s="31" customFormat="1" ht="12" customHeight="1">
      <c r="A231" s="26"/>
      <c r="B231" s="27">
        <v>2204</v>
      </c>
      <c r="C231" s="28">
        <v>3.38</v>
      </c>
      <c r="D231" s="29"/>
      <c r="E231" s="27">
        <v>2127</v>
      </c>
      <c r="F231" s="28">
        <v>3.13</v>
      </c>
      <c r="G231" s="26"/>
      <c r="H231" s="27"/>
      <c r="I231" s="28"/>
      <c r="J231" s="29"/>
      <c r="K231" s="27"/>
      <c r="L231" s="28"/>
      <c r="M231" s="26"/>
      <c r="N231" s="27"/>
      <c r="O231" s="28"/>
      <c r="P231" s="29"/>
      <c r="Q231" s="27"/>
      <c r="R231" s="30"/>
    </row>
    <row r="232" spans="1:18" s="31" customFormat="1" ht="3" customHeight="1">
      <c r="A232" s="26"/>
      <c r="B232" s="27"/>
      <c r="C232" s="28"/>
      <c r="D232" s="29"/>
      <c r="E232" s="27"/>
      <c r="F232" s="28"/>
      <c r="G232" s="26"/>
      <c r="H232" s="27"/>
      <c r="I232" s="28"/>
      <c r="J232" s="29"/>
      <c r="K232" s="27"/>
      <c r="L232" s="28"/>
      <c r="M232" s="26"/>
      <c r="N232" s="27"/>
      <c r="O232" s="28"/>
      <c r="P232" s="29"/>
      <c r="Q232" s="27"/>
      <c r="R232" s="30"/>
    </row>
    <row r="233" spans="1:18" s="31" customFormat="1" ht="12" customHeight="1">
      <c r="A233" s="26">
        <v>9</v>
      </c>
      <c r="B233" s="27">
        <v>513</v>
      </c>
      <c r="C233" s="28">
        <v>1.36</v>
      </c>
      <c r="D233" s="29">
        <v>24</v>
      </c>
      <c r="E233" s="27">
        <v>449</v>
      </c>
      <c r="F233" s="28">
        <v>1.4</v>
      </c>
      <c r="G233" s="26">
        <v>9</v>
      </c>
      <c r="H233" s="27">
        <v>631</v>
      </c>
      <c r="I233" s="28">
        <v>0.97</v>
      </c>
      <c r="J233" s="29">
        <v>24</v>
      </c>
      <c r="K233" s="27">
        <v>540</v>
      </c>
      <c r="L233" s="28">
        <v>1.24</v>
      </c>
      <c r="M233" s="26">
        <v>9</v>
      </c>
      <c r="N233" s="27">
        <v>845</v>
      </c>
      <c r="O233" s="28">
        <v>1.19</v>
      </c>
      <c r="P233" s="29">
        <v>24</v>
      </c>
      <c r="Q233" s="27">
        <v>738</v>
      </c>
      <c r="R233" s="30">
        <v>1.37</v>
      </c>
    </row>
    <row r="234" spans="1:18" s="31" customFormat="1" ht="12" customHeight="1">
      <c r="A234" s="26" t="s">
        <v>23</v>
      </c>
      <c r="B234" s="27">
        <v>1123</v>
      </c>
      <c r="C234" s="28">
        <v>2.5299999999999998</v>
      </c>
      <c r="D234" s="29" t="s">
        <v>21</v>
      </c>
      <c r="E234" s="27">
        <v>1202</v>
      </c>
      <c r="F234" s="28">
        <v>2.4300000000000002</v>
      </c>
      <c r="G234" s="26" t="s">
        <v>24</v>
      </c>
      <c r="H234" s="27">
        <v>1657</v>
      </c>
      <c r="I234" s="28">
        <v>3.11</v>
      </c>
      <c r="J234" s="29" t="s">
        <v>25</v>
      </c>
      <c r="K234" s="27">
        <v>1915</v>
      </c>
      <c r="L234" s="28">
        <v>3.07</v>
      </c>
      <c r="M234" s="26" t="s">
        <v>20</v>
      </c>
      <c r="N234" s="27">
        <v>1700</v>
      </c>
      <c r="O234" s="28">
        <v>3.41</v>
      </c>
      <c r="P234" s="29" t="s">
        <v>23</v>
      </c>
      <c r="Q234" s="27">
        <v>1614</v>
      </c>
      <c r="R234" s="30">
        <v>3.39</v>
      </c>
    </row>
    <row r="235" spans="1:18" s="31" customFormat="1" ht="12" customHeight="1">
      <c r="A235" s="26"/>
      <c r="B235" s="27">
        <v>1608</v>
      </c>
      <c r="C235" s="28">
        <v>2.0099999999999998</v>
      </c>
      <c r="D235" s="29"/>
      <c r="E235" s="27">
        <v>1517</v>
      </c>
      <c r="F235" s="28">
        <v>2.31</v>
      </c>
      <c r="G235" s="26"/>
      <c r="H235" s="27"/>
      <c r="I235" s="28"/>
      <c r="J235" s="29"/>
      <c r="K235" s="27"/>
      <c r="L235" s="28"/>
      <c r="M235" s="26"/>
      <c r="N235" s="27">
        <v>2322</v>
      </c>
      <c r="O235" s="28">
        <v>2.4700000000000002</v>
      </c>
      <c r="P235" s="29"/>
      <c r="Q235" s="27">
        <v>2258</v>
      </c>
      <c r="R235" s="30">
        <v>2.54</v>
      </c>
    </row>
    <row r="236" spans="1:18" s="31" customFormat="1" ht="12" customHeight="1">
      <c r="A236" s="26"/>
      <c r="B236" s="27">
        <v>2223</v>
      </c>
      <c r="C236" s="28">
        <v>3.25</v>
      </c>
      <c r="D236" s="29"/>
      <c r="E236" s="27">
        <v>2128</v>
      </c>
      <c r="F236" s="28">
        <v>3.05</v>
      </c>
      <c r="G236" s="26"/>
      <c r="H236" s="27"/>
      <c r="I236" s="28"/>
      <c r="J236" s="29"/>
      <c r="K236" s="27"/>
      <c r="L236" s="28"/>
      <c r="M236" s="26"/>
      <c r="N236" s="27"/>
      <c r="O236" s="28"/>
      <c r="P236" s="29"/>
      <c r="Q236" s="27"/>
      <c r="R236" s="30"/>
    </row>
    <row r="237" spans="1:18" s="31" customFormat="1" ht="3" customHeight="1">
      <c r="A237" s="26"/>
      <c r="B237" s="27"/>
      <c r="C237" s="28"/>
      <c r="D237" s="29"/>
      <c r="E237" s="27"/>
      <c r="F237" s="28"/>
      <c r="G237" s="26"/>
      <c r="H237" s="27"/>
      <c r="I237" s="28"/>
      <c r="J237" s="29"/>
      <c r="K237" s="27"/>
      <c r="L237" s="28"/>
      <c r="M237" s="26"/>
      <c r="N237" s="27"/>
      <c r="O237" s="28"/>
      <c r="P237" s="29"/>
      <c r="Q237" s="27"/>
      <c r="R237" s="30"/>
    </row>
    <row r="238" spans="1:18" s="31" customFormat="1" ht="12" customHeight="1">
      <c r="A238" s="26">
        <v>10</v>
      </c>
      <c r="B238" s="27">
        <v>605</v>
      </c>
      <c r="C238" s="28">
        <v>1.1599999999999999</v>
      </c>
      <c r="D238" s="29">
        <v>25</v>
      </c>
      <c r="E238" s="27">
        <v>532</v>
      </c>
      <c r="F238" s="28">
        <v>1.32</v>
      </c>
      <c r="G238" s="26">
        <v>10</v>
      </c>
      <c r="H238" s="27">
        <v>800</v>
      </c>
      <c r="I238" s="28">
        <v>0.95</v>
      </c>
      <c r="J238" s="29">
        <v>25</v>
      </c>
      <c r="K238" s="27">
        <v>702</v>
      </c>
      <c r="L238" s="28">
        <v>1.22</v>
      </c>
      <c r="M238" s="26">
        <v>10</v>
      </c>
      <c r="N238" s="27">
        <v>230</v>
      </c>
      <c r="O238" s="28">
        <v>2.63</v>
      </c>
      <c r="P238" s="29">
        <v>25</v>
      </c>
      <c r="Q238" s="27">
        <v>128</v>
      </c>
      <c r="R238" s="30">
        <v>2.59</v>
      </c>
    </row>
    <row r="239" spans="1:18" s="31" customFormat="1" ht="12" customHeight="1">
      <c r="A239" s="26" t="s">
        <v>21</v>
      </c>
      <c r="B239" s="27">
        <v>1340</v>
      </c>
      <c r="C239" s="28">
        <v>2.59</v>
      </c>
      <c r="D239" s="29" t="s">
        <v>22</v>
      </c>
      <c r="E239" s="27">
        <v>2116</v>
      </c>
      <c r="F239" s="28">
        <v>2.98</v>
      </c>
      <c r="G239" s="26" t="s">
        <v>25</v>
      </c>
      <c r="H239" s="27">
        <v>1730</v>
      </c>
      <c r="I239" s="28">
        <v>3.33</v>
      </c>
      <c r="J239" s="29" t="s">
        <v>19</v>
      </c>
      <c r="K239" s="27">
        <v>1725</v>
      </c>
      <c r="L239" s="28">
        <v>3.26</v>
      </c>
      <c r="M239" s="26" t="s">
        <v>23</v>
      </c>
      <c r="N239" s="27">
        <v>947</v>
      </c>
      <c r="O239" s="28">
        <v>1.17</v>
      </c>
      <c r="P239" s="29" t="s">
        <v>21</v>
      </c>
      <c r="Q239" s="27">
        <v>855</v>
      </c>
      <c r="R239" s="30">
        <v>1.35</v>
      </c>
    </row>
    <row r="240" spans="1:18" s="31" customFormat="1" ht="12" customHeight="1">
      <c r="A240" s="26"/>
      <c r="B240" s="27">
        <v>1656</v>
      </c>
      <c r="C240" s="28">
        <v>2.4900000000000002</v>
      </c>
      <c r="D240" s="29"/>
      <c r="E240" s="27"/>
      <c r="F240" s="28"/>
      <c r="G240" s="26"/>
      <c r="H240" s="27"/>
      <c r="I240" s="28"/>
      <c r="J240" s="29"/>
      <c r="K240" s="27"/>
      <c r="L240" s="28"/>
      <c r="M240" s="26"/>
      <c r="N240" s="27">
        <v>1717</v>
      </c>
      <c r="O240" s="28">
        <v>3.45</v>
      </c>
      <c r="P240" s="29"/>
      <c r="Q240" s="27">
        <v>1631</v>
      </c>
      <c r="R240" s="30">
        <v>3.45</v>
      </c>
    </row>
    <row r="241" spans="1:18" s="31" customFormat="1" ht="12" customHeight="1">
      <c r="A241" s="26"/>
      <c r="B241" s="27">
        <v>2241</v>
      </c>
      <c r="C241" s="28">
        <v>3.1</v>
      </c>
      <c r="D241" s="29"/>
      <c r="E241" s="27"/>
      <c r="F241" s="28"/>
      <c r="G241" s="26"/>
      <c r="H241" s="27"/>
      <c r="I241" s="28"/>
      <c r="J241" s="29"/>
      <c r="K241" s="27"/>
      <c r="L241" s="28"/>
      <c r="M241" s="26"/>
      <c r="N241" s="27">
        <v>2328</v>
      </c>
      <c r="O241" s="28">
        <v>2.25</v>
      </c>
      <c r="P241" s="29"/>
      <c r="Q241" s="27">
        <v>2250</v>
      </c>
      <c r="R241" s="30">
        <v>2.27</v>
      </c>
    </row>
    <row r="242" spans="1:18" s="31" customFormat="1" ht="3" customHeight="1">
      <c r="A242" s="26"/>
      <c r="B242" s="27"/>
      <c r="C242" s="28"/>
      <c r="D242" s="29"/>
      <c r="E242" s="27"/>
      <c r="F242" s="28"/>
      <c r="G242" s="26"/>
      <c r="H242" s="27"/>
      <c r="I242" s="28"/>
      <c r="J242" s="29"/>
      <c r="K242" s="27"/>
      <c r="L242" s="28"/>
      <c r="M242" s="26"/>
      <c r="N242" s="27"/>
      <c r="O242" s="28"/>
      <c r="P242" s="29"/>
      <c r="Q242" s="27"/>
      <c r="R242" s="30"/>
    </row>
    <row r="243" spans="1:18" s="31" customFormat="1" ht="12" customHeight="1">
      <c r="A243" s="26">
        <v>11</v>
      </c>
      <c r="B243" s="27">
        <v>713</v>
      </c>
      <c r="C243" s="28">
        <v>1.01</v>
      </c>
      <c r="D243" s="29">
        <v>26</v>
      </c>
      <c r="E243" s="27">
        <v>634</v>
      </c>
      <c r="F243" s="28">
        <v>1.25</v>
      </c>
      <c r="G243" s="26">
        <v>11</v>
      </c>
      <c r="H243" s="27">
        <v>919</v>
      </c>
      <c r="I243" s="28">
        <v>0.88</v>
      </c>
      <c r="J243" s="29">
        <v>26</v>
      </c>
      <c r="K243" s="27">
        <v>829</v>
      </c>
      <c r="L243" s="28">
        <v>1.1200000000000001</v>
      </c>
      <c r="M243" s="26">
        <v>11</v>
      </c>
      <c r="N243" s="27">
        <v>348</v>
      </c>
      <c r="O243" s="28">
        <v>2.79</v>
      </c>
      <c r="P243" s="29">
        <v>26</v>
      </c>
      <c r="Q243" s="27">
        <v>321</v>
      </c>
      <c r="R243" s="30">
        <v>2.82</v>
      </c>
    </row>
    <row r="244" spans="1:18" s="31" customFormat="1" ht="12" customHeight="1">
      <c r="A244" s="26" t="s">
        <v>22</v>
      </c>
      <c r="B244" s="27">
        <v>1644</v>
      </c>
      <c r="C244" s="28">
        <v>2.93</v>
      </c>
      <c r="D244" s="29" t="s">
        <v>24</v>
      </c>
      <c r="E244" s="27">
        <v>1948</v>
      </c>
      <c r="F244" s="28">
        <v>2.99</v>
      </c>
      <c r="G244" s="26" t="s">
        <v>19</v>
      </c>
      <c r="H244" s="27">
        <v>1757</v>
      </c>
      <c r="I244" s="28">
        <v>3.46</v>
      </c>
      <c r="J244" s="29" t="s">
        <v>20</v>
      </c>
      <c r="K244" s="27">
        <v>1736</v>
      </c>
      <c r="L244" s="28">
        <v>3.42</v>
      </c>
      <c r="M244" s="26" t="s">
        <v>21</v>
      </c>
      <c r="N244" s="27">
        <v>1036</v>
      </c>
      <c r="O244" s="28">
        <v>1.17</v>
      </c>
      <c r="P244" s="29" t="s">
        <v>22</v>
      </c>
      <c r="Q244" s="27">
        <v>958</v>
      </c>
      <c r="R244" s="30">
        <v>1.33</v>
      </c>
    </row>
    <row r="245" spans="1:18" s="31" customFormat="1" ht="12" customHeight="1">
      <c r="A245" s="26"/>
      <c r="B245" s="27">
        <v>1915</v>
      </c>
      <c r="C245" s="28">
        <v>2.88</v>
      </c>
      <c r="D245" s="29"/>
      <c r="E245" s="27"/>
      <c r="F245" s="28"/>
      <c r="G245" s="26"/>
      <c r="H245" s="27"/>
      <c r="I245" s="28"/>
      <c r="J245" s="29"/>
      <c r="K245" s="27"/>
      <c r="L245" s="28"/>
      <c r="M245" s="26"/>
      <c r="N245" s="27">
        <v>1736</v>
      </c>
      <c r="O245" s="28">
        <v>3.46</v>
      </c>
      <c r="P245" s="29"/>
      <c r="Q245" s="27">
        <v>1647</v>
      </c>
      <c r="R245" s="30">
        <v>3.48</v>
      </c>
    </row>
    <row r="246" spans="1:18" s="31" customFormat="1" ht="12" customHeight="1">
      <c r="A246" s="26"/>
      <c r="B246" s="27">
        <v>2236</v>
      </c>
      <c r="C246" s="28">
        <v>2.96</v>
      </c>
      <c r="D246" s="29"/>
      <c r="E246" s="27"/>
      <c r="F246" s="28"/>
      <c r="G246" s="26"/>
      <c r="H246" s="27"/>
      <c r="I246" s="28"/>
      <c r="J246" s="29"/>
      <c r="K246" s="27"/>
      <c r="L246" s="28"/>
      <c r="M246" s="26"/>
      <c r="N246" s="27">
        <v>2344</v>
      </c>
      <c r="O246" s="28">
        <v>2</v>
      </c>
      <c r="P246" s="29"/>
      <c r="Q246" s="27">
        <v>2309</v>
      </c>
      <c r="R246" s="30">
        <v>1.92</v>
      </c>
    </row>
    <row r="247" spans="1:18" s="31" customFormat="1" ht="3" customHeight="1">
      <c r="A247" s="26"/>
      <c r="B247" s="27"/>
      <c r="C247" s="28"/>
      <c r="D247" s="29"/>
      <c r="E247" s="27"/>
      <c r="F247" s="28"/>
      <c r="G247" s="26"/>
      <c r="H247" s="27"/>
      <c r="I247" s="28"/>
      <c r="J247" s="29"/>
      <c r="K247" s="27"/>
      <c r="L247" s="28"/>
      <c r="M247" s="26"/>
      <c r="N247" s="27"/>
      <c r="O247" s="28"/>
      <c r="P247" s="29"/>
      <c r="Q247" s="27"/>
      <c r="R247" s="30"/>
    </row>
    <row r="248" spans="1:18" s="31" customFormat="1" ht="12" customHeight="1">
      <c r="A248" s="26">
        <v>12</v>
      </c>
      <c r="B248" s="27">
        <v>826</v>
      </c>
      <c r="C248" s="28">
        <v>0.86</v>
      </c>
      <c r="D248" s="29">
        <v>27</v>
      </c>
      <c r="E248" s="27">
        <v>756</v>
      </c>
      <c r="F248" s="28">
        <v>1.1499999999999999</v>
      </c>
      <c r="G248" s="26">
        <v>12</v>
      </c>
      <c r="H248" s="27">
        <v>1020</v>
      </c>
      <c r="I248" s="28">
        <v>0.78</v>
      </c>
      <c r="J248" s="29">
        <v>27</v>
      </c>
      <c r="K248" s="27">
        <v>940</v>
      </c>
      <c r="L248" s="28">
        <v>0.98</v>
      </c>
      <c r="M248" s="26">
        <v>12</v>
      </c>
      <c r="N248" s="27">
        <v>445</v>
      </c>
      <c r="O248" s="28">
        <v>2.97</v>
      </c>
      <c r="P248" s="29">
        <v>27</v>
      </c>
      <c r="Q248" s="27">
        <v>426</v>
      </c>
      <c r="R248" s="30">
        <v>3.11</v>
      </c>
    </row>
    <row r="249" spans="1:18" s="31" customFormat="1" ht="12" customHeight="1">
      <c r="A249" s="26" t="s">
        <v>24</v>
      </c>
      <c r="B249" s="27">
        <v>1738</v>
      </c>
      <c r="C249" s="28">
        <v>3.26</v>
      </c>
      <c r="D249" s="29" t="s">
        <v>25</v>
      </c>
      <c r="E249" s="27">
        <v>1758</v>
      </c>
      <c r="F249" s="28">
        <v>3.19</v>
      </c>
      <c r="G249" s="26" t="s">
        <v>20</v>
      </c>
      <c r="H249" s="27">
        <v>1819</v>
      </c>
      <c r="I249" s="28">
        <v>3.52</v>
      </c>
      <c r="J249" s="29" t="s">
        <v>23</v>
      </c>
      <c r="K249" s="27">
        <v>1753</v>
      </c>
      <c r="L249" s="28">
        <v>3.51</v>
      </c>
      <c r="M249" s="26" t="s">
        <v>22</v>
      </c>
      <c r="N249" s="27">
        <v>1116</v>
      </c>
      <c r="O249" s="28">
        <v>1.22</v>
      </c>
      <c r="P249" s="29" t="s">
        <v>24</v>
      </c>
      <c r="Q249" s="27">
        <v>1050</v>
      </c>
      <c r="R249" s="30">
        <v>1.37</v>
      </c>
    </row>
    <row r="250" spans="1:18" s="31" customFormat="1" ht="12" customHeight="1">
      <c r="A250" s="26"/>
      <c r="B250" s="27"/>
      <c r="C250" s="28"/>
      <c r="D250" s="29"/>
      <c r="E250" s="27"/>
      <c r="F250" s="28"/>
      <c r="G250" s="26"/>
      <c r="H250" s="27"/>
      <c r="I250" s="28"/>
      <c r="J250" s="29"/>
      <c r="K250" s="27"/>
      <c r="L250" s="28"/>
      <c r="M250" s="26"/>
      <c r="N250" s="27">
        <v>1754</v>
      </c>
      <c r="O250" s="28">
        <v>3.45</v>
      </c>
      <c r="P250" s="29"/>
      <c r="Q250" s="27">
        <v>1706</v>
      </c>
      <c r="R250" s="30">
        <v>3.5</v>
      </c>
    </row>
    <row r="251" spans="1:18" s="31" customFormat="1" ht="12" customHeight="1">
      <c r="A251" s="26"/>
      <c r="B251" s="27"/>
      <c r="C251" s="28"/>
      <c r="D251" s="29"/>
      <c r="E251" s="27"/>
      <c r="F251" s="28"/>
      <c r="G251" s="26"/>
      <c r="H251" s="27"/>
      <c r="I251" s="28"/>
      <c r="J251" s="29"/>
      <c r="K251" s="27"/>
      <c r="L251" s="28"/>
      <c r="M251" s="26"/>
      <c r="N251" s="27"/>
      <c r="O251" s="28"/>
      <c r="P251" s="29"/>
      <c r="Q251" s="27">
        <v>2336</v>
      </c>
      <c r="R251" s="30">
        <v>1.53</v>
      </c>
    </row>
    <row r="252" spans="1:18" s="31" customFormat="1" ht="3" customHeight="1">
      <c r="A252" s="26"/>
      <c r="B252" s="27"/>
      <c r="C252" s="28"/>
      <c r="D252" s="29"/>
      <c r="E252" s="27"/>
      <c r="F252" s="28"/>
      <c r="G252" s="26"/>
      <c r="H252" s="27"/>
      <c r="I252" s="28"/>
      <c r="J252" s="29"/>
      <c r="K252" s="27"/>
      <c r="L252" s="28"/>
      <c r="M252" s="26"/>
      <c r="N252" s="27"/>
      <c r="O252" s="28"/>
      <c r="P252" s="29"/>
      <c r="Q252" s="27"/>
      <c r="R252" s="30"/>
    </row>
    <row r="253" spans="1:18" s="31" customFormat="1" ht="12" customHeight="1">
      <c r="A253" s="26">
        <v>13</v>
      </c>
      <c r="B253" s="27">
        <v>935</v>
      </c>
      <c r="C253" s="28">
        <v>0.71</v>
      </c>
      <c r="D253" s="29">
        <v>28</v>
      </c>
      <c r="E253" s="27">
        <v>915</v>
      </c>
      <c r="F253" s="28">
        <v>0.98</v>
      </c>
      <c r="G253" s="26">
        <v>13</v>
      </c>
      <c r="H253" s="27">
        <v>27</v>
      </c>
      <c r="I253" s="28">
        <v>2.5099999999999998</v>
      </c>
      <c r="J253" s="29">
        <v>28</v>
      </c>
      <c r="K253" s="27">
        <v>3</v>
      </c>
      <c r="L253" s="28">
        <v>2.57</v>
      </c>
      <c r="M253" s="26">
        <v>13</v>
      </c>
      <c r="N253" s="27">
        <v>4</v>
      </c>
      <c r="O253" s="28">
        <v>1.77</v>
      </c>
      <c r="P253" s="29">
        <v>28</v>
      </c>
      <c r="Q253" s="27">
        <v>524</v>
      </c>
      <c r="R253" s="30">
        <v>3.37</v>
      </c>
    </row>
    <row r="254" spans="1:18" s="31" customFormat="1" ht="12" customHeight="1">
      <c r="A254" s="26" t="s">
        <v>25</v>
      </c>
      <c r="B254" s="27">
        <v>1818</v>
      </c>
      <c r="C254" s="28">
        <v>3.47</v>
      </c>
      <c r="D254" s="29" t="s">
        <v>19</v>
      </c>
      <c r="E254" s="27">
        <v>1815</v>
      </c>
      <c r="F254" s="28">
        <v>3.38</v>
      </c>
      <c r="G254" s="26" t="s">
        <v>23</v>
      </c>
      <c r="H254" s="27">
        <v>330</v>
      </c>
      <c r="I254" s="28">
        <v>2.7</v>
      </c>
      <c r="J254" s="29" t="s">
        <v>21</v>
      </c>
      <c r="K254" s="27">
        <v>258</v>
      </c>
      <c r="L254" s="28">
        <v>2.7</v>
      </c>
      <c r="M254" s="26" t="s">
        <v>24</v>
      </c>
      <c r="N254" s="27">
        <v>531</v>
      </c>
      <c r="O254" s="28">
        <v>3.11</v>
      </c>
      <c r="P254" s="29" t="s">
        <v>25</v>
      </c>
      <c r="Q254" s="27">
        <v>1137</v>
      </c>
      <c r="R254" s="30">
        <v>1.5</v>
      </c>
    </row>
    <row r="255" spans="1:18" s="31" customFormat="1" ht="12" customHeight="1">
      <c r="A255" s="26"/>
      <c r="B255" s="27"/>
      <c r="C255" s="28"/>
      <c r="D255" s="29"/>
      <c r="E255" s="27"/>
      <c r="F255" s="28"/>
      <c r="G255" s="26"/>
      <c r="H255" s="27">
        <v>1107</v>
      </c>
      <c r="I255" s="28">
        <v>0.72</v>
      </c>
      <c r="J255" s="29"/>
      <c r="K255" s="27">
        <v>1034</v>
      </c>
      <c r="L255" s="28">
        <v>0.87</v>
      </c>
      <c r="M255" s="26"/>
      <c r="N255" s="27">
        <v>1152</v>
      </c>
      <c r="O255" s="28">
        <v>1.32</v>
      </c>
      <c r="P255" s="29"/>
      <c r="Q255" s="27">
        <v>1728</v>
      </c>
      <c r="R255" s="30">
        <v>3.5</v>
      </c>
    </row>
    <row r="256" spans="1:18" s="31" customFormat="1" ht="12" customHeight="1">
      <c r="A256" s="26"/>
      <c r="B256" s="27"/>
      <c r="C256" s="28"/>
      <c r="D256" s="29"/>
      <c r="E256" s="27"/>
      <c r="F256" s="28"/>
      <c r="G256" s="26"/>
      <c r="H256" s="27">
        <v>1840</v>
      </c>
      <c r="I256" s="28">
        <v>3.53</v>
      </c>
      <c r="J256" s="29"/>
      <c r="K256" s="27">
        <v>1810</v>
      </c>
      <c r="L256" s="28">
        <v>3.55</v>
      </c>
      <c r="M256" s="26"/>
      <c r="N256" s="27">
        <v>1808</v>
      </c>
      <c r="O256" s="28">
        <v>3.42</v>
      </c>
      <c r="P256" s="29"/>
      <c r="Q256" s="27"/>
      <c r="R256" s="30"/>
    </row>
    <row r="257" spans="1:18" s="31" customFormat="1" ht="3" customHeight="1">
      <c r="A257" s="26"/>
      <c r="B257" s="27"/>
      <c r="C257" s="28"/>
      <c r="D257" s="29"/>
      <c r="E257" s="27"/>
      <c r="F257" s="28"/>
      <c r="G257" s="26"/>
      <c r="H257" s="27"/>
      <c r="I257" s="28"/>
      <c r="J257" s="29"/>
      <c r="K257" s="27"/>
      <c r="L257" s="28"/>
      <c r="M257" s="26"/>
      <c r="N257" s="27"/>
      <c r="O257" s="28"/>
      <c r="P257" s="29"/>
      <c r="Q257" s="27"/>
      <c r="R257" s="30"/>
    </row>
    <row r="258" spans="1:18" s="31" customFormat="1" ht="12" customHeight="1">
      <c r="A258" s="26">
        <v>14</v>
      </c>
      <c r="B258" s="27">
        <v>1035</v>
      </c>
      <c r="C258" s="28">
        <v>0.56999999999999995</v>
      </c>
      <c r="D258" s="29">
        <v>29</v>
      </c>
      <c r="E258" s="27">
        <v>1016</v>
      </c>
      <c r="F258" s="28">
        <v>0.8</v>
      </c>
      <c r="G258" s="26">
        <v>14</v>
      </c>
      <c r="H258" s="27">
        <v>38</v>
      </c>
      <c r="I258" s="28">
        <v>2.35</v>
      </c>
      <c r="J258" s="29">
        <v>29</v>
      </c>
      <c r="K258" s="27">
        <v>6</v>
      </c>
      <c r="L258" s="28">
        <v>2.37</v>
      </c>
      <c r="M258" s="26">
        <v>14</v>
      </c>
      <c r="N258" s="27">
        <v>27</v>
      </c>
      <c r="O258" s="28">
        <v>1.55</v>
      </c>
      <c r="P258" s="29">
        <v>29</v>
      </c>
      <c r="Q258" s="27">
        <v>9</v>
      </c>
      <c r="R258" s="30">
        <v>1.1499999999999999</v>
      </c>
    </row>
    <row r="259" spans="1:18" s="31" customFormat="1" ht="12" customHeight="1">
      <c r="A259" s="26" t="s">
        <v>19</v>
      </c>
      <c r="B259" s="27">
        <v>1852</v>
      </c>
      <c r="C259" s="28">
        <v>3.58</v>
      </c>
      <c r="D259" s="29" t="s">
        <v>20</v>
      </c>
      <c r="E259" s="27">
        <v>1839</v>
      </c>
      <c r="F259" s="28">
        <v>3.51</v>
      </c>
      <c r="G259" s="26" t="s">
        <v>21</v>
      </c>
      <c r="H259" s="27">
        <v>431</v>
      </c>
      <c r="I259" s="28">
        <v>2.81</v>
      </c>
      <c r="J259" s="29" t="s">
        <v>22</v>
      </c>
      <c r="K259" s="27">
        <v>413</v>
      </c>
      <c r="L259" s="28">
        <v>2.88</v>
      </c>
      <c r="M259" s="26" t="s">
        <v>25</v>
      </c>
      <c r="N259" s="27">
        <v>612</v>
      </c>
      <c r="O259" s="28">
        <v>3.21</v>
      </c>
      <c r="P259" s="29" t="s">
        <v>19</v>
      </c>
      <c r="Q259" s="27">
        <v>620</v>
      </c>
      <c r="R259" s="30">
        <v>3.55</v>
      </c>
    </row>
    <row r="260" spans="1:18" s="31" customFormat="1" ht="12" customHeight="1">
      <c r="A260" s="26"/>
      <c r="B260" s="27"/>
      <c r="C260" s="28"/>
      <c r="D260" s="29"/>
      <c r="E260" s="27"/>
      <c r="F260" s="28"/>
      <c r="G260" s="26"/>
      <c r="H260" s="27">
        <v>1145</v>
      </c>
      <c r="I260" s="28">
        <v>0.72</v>
      </c>
      <c r="J260" s="29"/>
      <c r="K260" s="27">
        <v>1119</v>
      </c>
      <c r="L260" s="28">
        <v>0.83</v>
      </c>
      <c r="M260" s="26"/>
      <c r="N260" s="27">
        <v>1224</v>
      </c>
      <c r="O260" s="28">
        <v>1.48</v>
      </c>
      <c r="P260" s="29"/>
      <c r="Q260" s="27">
        <v>1222</v>
      </c>
      <c r="R260" s="30">
        <v>1.71</v>
      </c>
    </row>
    <row r="261" spans="1:18" s="31" customFormat="1" ht="12" customHeight="1">
      <c r="A261" s="26"/>
      <c r="B261" s="27"/>
      <c r="C261" s="28"/>
      <c r="D261" s="29"/>
      <c r="E261" s="27"/>
      <c r="F261" s="28"/>
      <c r="G261" s="26"/>
      <c r="H261" s="27">
        <v>1900</v>
      </c>
      <c r="I261" s="28">
        <v>3.53</v>
      </c>
      <c r="J261" s="29"/>
      <c r="K261" s="27">
        <v>1826</v>
      </c>
      <c r="L261" s="28">
        <v>3.56</v>
      </c>
      <c r="M261" s="26"/>
      <c r="N261" s="27">
        <v>1819</v>
      </c>
      <c r="O261" s="28">
        <v>3.38</v>
      </c>
      <c r="P261" s="29"/>
      <c r="Q261" s="27">
        <v>1751</v>
      </c>
      <c r="R261" s="30">
        <v>3.47</v>
      </c>
    </row>
    <row r="262" spans="1:18" s="31" customFormat="1" ht="3" customHeight="1">
      <c r="A262" s="26"/>
      <c r="B262" s="27"/>
      <c r="C262" s="28"/>
      <c r="D262" s="29"/>
      <c r="E262" s="27"/>
      <c r="F262" s="28"/>
      <c r="G262" s="26"/>
      <c r="H262" s="27"/>
      <c r="I262" s="28"/>
      <c r="J262" s="29"/>
      <c r="K262" s="27"/>
      <c r="L262" s="28"/>
      <c r="M262" s="26"/>
      <c r="N262" s="27"/>
      <c r="O262" s="28"/>
      <c r="P262" s="29"/>
      <c r="Q262" s="27"/>
      <c r="R262" s="30"/>
    </row>
    <row r="263" spans="1:18" s="31" customFormat="1" ht="12" customHeight="1">
      <c r="A263" s="26">
        <v>15</v>
      </c>
      <c r="B263" s="27">
        <v>1125</v>
      </c>
      <c r="C263" s="28">
        <v>0.47</v>
      </c>
      <c r="D263" s="29">
        <v>30</v>
      </c>
      <c r="E263" s="27">
        <v>1105</v>
      </c>
      <c r="F263" s="28">
        <v>0.64</v>
      </c>
      <c r="G263" s="26">
        <v>15</v>
      </c>
      <c r="H263" s="27">
        <v>57</v>
      </c>
      <c r="I263" s="28">
        <v>2.17</v>
      </c>
      <c r="J263" s="29">
        <v>30</v>
      </c>
      <c r="K263" s="27">
        <v>25</v>
      </c>
      <c r="L263" s="28">
        <v>2.09</v>
      </c>
      <c r="M263" s="26">
        <v>15</v>
      </c>
      <c r="N263" s="27">
        <v>51</v>
      </c>
      <c r="O263" s="28">
        <v>1.36</v>
      </c>
      <c r="P263" s="29">
        <v>30</v>
      </c>
      <c r="Q263" s="27">
        <v>45</v>
      </c>
      <c r="R263" s="30">
        <v>0.85</v>
      </c>
    </row>
    <row r="264" spans="1:18" s="31" customFormat="1" ht="12" customHeight="1">
      <c r="A264" s="26" t="s">
        <v>20</v>
      </c>
      <c r="B264" s="27">
        <v>1923</v>
      </c>
      <c r="C264" s="28">
        <v>3.61</v>
      </c>
      <c r="D264" s="29" t="s">
        <v>23</v>
      </c>
      <c r="E264" s="27">
        <v>1904</v>
      </c>
      <c r="F264" s="28">
        <v>3.58</v>
      </c>
      <c r="G264" s="26" t="s">
        <v>22</v>
      </c>
      <c r="H264" s="27">
        <v>522</v>
      </c>
      <c r="I264" s="28">
        <v>2.9</v>
      </c>
      <c r="J264" s="29" t="s">
        <v>24</v>
      </c>
      <c r="K264" s="27">
        <v>512</v>
      </c>
      <c r="L264" s="28">
        <v>3.06</v>
      </c>
      <c r="M264" s="26" t="s">
        <v>19</v>
      </c>
      <c r="N264" s="27">
        <v>651</v>
      </c>
      <c r="O264" s="28">
        <v>3.26</v>
      </c>
      <c r="P264" s="29" t="s">
        <v>20</v>
      </c>
      <c r="Q264" s="27">
        <v>717</v>
      </c>
      <c r="R264" s="30">
        <v>3.63</v>
      </c>
    </row>
    <row r="265" spans="1:18" s="31" customFormat="1" ht="12" customHeight="1">
      <c r="A265" s="26"/>
      <c r="B265" s="27"/>
      <c r="C265" s="28"/>
      <c r="D265" s="29"/>
      <c r="E265" s="27"/>
      <c r="F265" s="28"/>
      <c r="G265" s="26"/>
      <c r="H265" s="27">
        <v>1218</v>
      </c>
      <c r="I265" s="28">
        <v>0.8</v>
      </c>
      <c r="J265" s="29"/>
      <c r="K265" s="27">
        <v>1200</v>
      </c>
      <c r="L265" s="28">
        <v>0.89</v>
      </c>
      <c r="M265" s="26"/>
      <c r="N265" s="27">
        <v>1255</v>
      </c>
      <c r="O265" s="28">
        <v>1.66</v>
      </c>
      <c r="P265" s="29"/>
      <c r="Q265" s="27">
        <v>1306</v>
      </c>
      <c r="R265" s="30">
        <v>1.98</v>
      </c>
    </row>
    <row r="266" spans="1:18" s="31" customFormat="1" ht="12" customHeight="1">
      <c r="A266" s="26"/>
      <c r="B266" s="27"/>
      <c r="C266" s="28"/>
      <c r="D266" s="29"/>
      <c r="E266" s="27"/>
      <c r="F266" s="28"/>
      <c r="G266" s="26"/>
      <c r="H266" s="27">
        <v>1919</v>
      </c>
      <c r="I266" s="28">
        <v>3.49</v>
      </c>
      <c r="J266" s="29"/>
      <c r="K266" s="27">
        <v>1841</v>
      </c>
      <c r="L266" s="28">
        <v>3.56</v>
      </c>
      <c r="M266" s="26"/>
      <c r="N266" s="27">
        <v>1834</v>
      </c>
      <c r="O266" s="28">
        <v>3.34</v>
      </c>
      <c r="P266" s="29"/>
      <c r="Q266" s="27">
        <v>1815</v>
      </c>
      <c r="R266" s="30">
        <v>3.43</v>
      </c>
    </row>
    <row r="267" spans="1:18" s="31" customFormat="1" ht="3" customHeight="1">
      <c r="A267" s="26"/>
      <c r="B267" s="27"/>
      <c r="C267" s="28"/>
      <c r="D267" s="29"/>
      <c r="E267" s="27"/>
      <c r="F267" s="28"/>
      <c r="G267" s="26"/>
      <c r="H267" s="27"/>
      <c r="I267" s="28"/>
      <c r="J267" s="29"/>
      <c r="K267" s="27"/>
      <c r="L267" s="28"/>
      <c r="M267" s="26"/>
      <c r="N267" s="27"/>
      <c r="O267" s="28"/>
      <c r="P267" s="29"/>
      <c r="Q267" s="27"/>
      <c r="R267" s="30"/>
    </row>
    <row r="268" spans="1:18" s="31" customFormat="1" ht="12" customHeight="1">
      <c r="A268" s="26"/>
      <c r="B268" s="27"/>
      <c r="C268" s="28"/>
      <c r="D268" s="29">
        <v>31</v>
      </c>
      <c r="E268" s="27">
        <v>106</v>
      </c>
      <c r="F268" s="28">
        <v>2.6</v>
      </c>
      <c r="G268" s="26"/>
      <c r="H268" s="27"/>
      <c r="I268" s="28"/>
      <c r="J268" s="29">
        <v>31</v>
      </c>
      <c r="K268" s="27">
        <v>53</v>
      </c>
      <c r="L268" s="28">
        <v>1.74</v>
      </c>
      <c r="M268" s="26"/>
      <c r="N268" s="27"/>
      <c r="O268" s="28"/>
      <c r="P268" s="29"/>
      <c r="Q268" s="27"/>
      <c r="R268" s="30"/>
    </row>
    <row r="269" spans="1:18" s="31" customFormat="1" ht="12" customHeight="1">
      <c r="A269" s="26"/>
      <c r="B269" s="27"/>
      <c r="C269" s="28"/>
      <c r="D269" s="29" t="s">
        <v>21</v>
      </c>
      <c r="E269" s="27">
        <v>352</v>
      </c>
      <c r="F269" s="28">
        <v>2.75</v>
      </c>
      <c r="G269" s="26"/>
      <c r="H269" s="27"/>
      <c r="I269" s="28"/>
      <c r="J269" s="29" t="s">
        <v>25</v>
      </c>
      <c r="K269" s="27">
        <v>609</v>
      </c>
      <c r="L269" s="28">
        <v>3.2</v>
      </c>
      <c r="M269" s="26"/>
      <c r="N269" s="27"/>
      <c r="O269" s="28"/>
      <c r="P269" s="29"/>
      <c r="Q269" s="27"/>
      <c r="R269" s="30"/>
    </row>
    <row r="270" spans="1:18" s="31" customFormat="1" ht="12" customHeight="1">
      <c r="A270" s="26"/>
      <c r="B270" s="27"/>
      <c r="C270" s="28"/>
      <c r="D270" s="29"/>
      <c r="E270" s="27">
        <v>1145</v>
      </c>
      <c r="F270" s="28">
        <v>0.54</v>
      </c>
      <c r="G270" s="26"/>
      <c r="H270" s="27"/>
      <c r="I270" s="28"/>
      <c r="J270" s="29"/>
      <c r="K270" s="27">
        <v>1241</v>
      </c>
      <c r="L270" s="28">
        <v>1.06</v>
      </c>
      <c r="M270" s="26"/>
      <c r="N270" s="27"/>
      <c r="O270" s="28"/>
      <c r="P270" s="29"/>
      <c r="Q270" s="27"/>
      <c r="R270" s="30"/>
    </row>
    <row r="271" spans="1:18" s="31" customFormat="1" ht="12" customHeight="1">
      <c r="A271" s="26"/>
      <c r="B271" s="27"/>
      <c r="C271" s="28"/>
      <c r="D271" s="29"/>
      <c r="E271" s="27">
        <v>1928</v>
      </c>
      <c r="F271" s="28">
        <v>3.6</v>
      </c>
      <c r="G271" s="26"/>
      <c r="H271" s="27"/>
      <c r="I271" s="28"/>
      <c r="J271" s="29"/>
      <c r="K271" s="27">
        <v>1859</v>
      </c>
      <c r="L271" s="28">
        <v>3.54</v>
      </c>
      <c r="M271" s="26"/>
      <c r="N271" s="27"/>
      <c r="O271" s="28"/>
      <c r="P271" s="29"/>
      <c r="Q271" s="27"/>
      <c r="R271" s="30"/>
    </row>
    <row r="272" spans="1:18" s="37" customFormat="1" ht="5.25" customHeight="1" thickBot="1">
      <c r="A272" s="41"/>
      <c r="B272" s="42"/>
      <c r="C272" s="43"/>
      <c r="D272" s="44"/>
      <c r="E272" s="45"/>
      <c r="F272" s="46"/>
      <c r="G272" s="45"/>
      <c r="H272" s="45"/>
      <c r="I272" s="47"/>
      <c r="J272" s="45"/>
      <c r="K272" s="45"/>
      <c r="L272" s="46"/>
      <c r="M272" s="42"/>
      <c r="N272" s="42"/>
      <c r="O272" s="43"/>
      <c r="P272" s="42"/>
      <c r="Q272" s="42"/>
      <c r="R272" s="48"/>
    </row>
    <row r="273" spans="1:18" s="37" customFormat="1" ht="27" customHeight="1">
      <c r="A273" s="38" t="s">
        <v>8</v>
      </c>
      <c r="B273" s="24"/>
      <c r="C273" s="24"/>
      <c r="D273" s="24"/>
      <c r="E273" s="39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40" t="s">
        <v>9</v>
      </c>
    </row>
    <row r="274" spans="1:18" ht="33" customHeight="1">
      <c r="A274" s="50" t="s">
        <v>26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21" customHeight="1">
      <c r="A275" s="3" t="s">
        <v>27</v>
      </c>
      <c r="B275" s="4"/>
      <c r="C275" s="4"/>
      <c r="D275" s="4"/>
      <c r="E275" s="4"/>
      <c r="F275" s="5"/>
      <c r="G275" s="4"/>
      <c r="H275" s="4"/>
      <c r="I275" s="6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3" customHeight="1">
      <c r="A276" s="1" t="s">
        <v>0</v>
      </c>
      <c r="B276" s="1"/>
      <c r="C276" s="1"/>
      <c r="D276" s="1"/>
      <c r="E276" s="1"/>
      <c r="F276" s="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20.100000000000001" customHeight="1">
      <c r="A277" s="8" t="s">
        <v>28</v>
      </c>
      <c r="B277" s="9"/>
      <c r="C277" s="9"/>
      <c r="D277" s="9"/>
      <c r="E277" s="9"/>
      <c r="F277" s="9"/>
      <c r="G277" s="9"/>
      <c r="H277" s="9"/>
      <c r="I277" s="9"/>
      <c r="K277" s="9"/>
      <c r="L277" s="9"/>
      <c r="M277" s="9"/>
      <c r="N277" s="9"/>
      <c r="O277" s="9"/>
      <c r="P277" s="9"/>
      <c r="Q277" s="9"/>
      <c r="R277" s="10" t="s">
        <v>29</v>
      </c>
    </row>
    <row r="278" spans="1:18" ht="20.100000000000001" customHeight="1">
      <c r="A278" s="11" t="s">
        <v>31</v>
      </c>
      <c r="B278" s="9"/>
      <c r="C278" s="9"/>
      <c r="D278" s="9"/>
      <c r="E278" s="9"/>
      <c r="F278" s="9"/>
      <c r="G278" s="9"/>
      <c r="H278" s="9"/>
      <c r="I278" s="9"/>
      <c r="K278" s="9"/>
      <c r="L278" s="9"/>
      <c r="M278" s="9"/>
      <c r="N278" s="9"/>
      <c r="O278" s="9"/>
      <c r="P278" s="9"/>
      <c r="Q278" s="9"/>
      <c r="R278" s="12" t="s">
        <v>30</v>
      </c>
    </row>
    <row r="279" spans="1:18" ht="5.25" customHeight="1" thickBo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1:18" ht="21" customHeight="1">
      <c r="A280" s="49" t="s">
        <v>16</v>
      </c>
      <c r="B280" s="13"/>
      <c r="C280" s="13"/>
      <c r="D280" s="13"/>
      <c r="E280" s="13"/>
      <c r="F280" s="13"/>
      <c r="G280" s="49" t="s">
        <v>17</v>
      </c>
      <c r="H280" s="14"/>
      <c r="I280" s="14"/>
      <c r="J280" s="14"/>
      <c r="K280" s="14"/>
      <c r="L280" s="14"/>
      <c r="M280" s="49" t="s">
        <v>18</v>
      </c>
      <c r="N280" s="14"/>
      <c r="O280" s="14"/>
      <c r="P280" s="14"/>
      <c r="Q280" s="14"/>
      <c r="R280" s="15"/>
    </row>
    <row r="281" spans="1:18" ht="16.5" customHeight="1">
      <c r="A281" s="16"/>
      <c r="B281" s="17" t="s">
        <v>4</v>
      </c>
      <c r="C281" s="17" t="s">
        <v>5</v>
      </c>
      <c r="D281" s="18"/>
      <c r="E281" s="17" t="s">
        <v>4</v>
      </c>
      <c r="F281" s="17" t="s">
        <v>5</v>
      </c>
      <c r="G281" s="16"/>
      <c r="H281" s="17" t="s">
        <v>4</v>
      </c>
      <c r="I281" s="17" t="s">
        <v>5</v>
      </c>
      <c r="J281" s="18"/>
      <c r="K281" s="17" t="s">
        <v>4</v>
      </c>
      <c r="L281" s="17" t="s">
        <v>5</v>
      </c>
      <c r="M281" s="16"/>
      <c r="N281" s="17" t="s">
        <v>4</v>
      </c>
      <c r="O281" s="17" t="s">
        <v>5</v>
      </c>
      <c r="P281" s="18"/>
      <c r="Q281" s="17" t="s">
        <v>4</v>
      </c>
      <c r="R281" s="19" t="s">
        <v>5</v>
      </c>
    </row>
    <row r="282" spans="1:18" ht="15" customHeight="1" thickBot="1">
      <c r="A282" s="20"/>
      <c r="B282" s="21" t="s">
        <v>6</v>
      </c>
      <c r="C282" s="21" t="s">
        <v>7</v>
      </c>
      <c r="D282" s="22"/>
      <c r="E282" s="21" t="s">
        <v>6</v>
      </c>
      <c r="F282" s="21" t="s">
        <v>7</v>
      </c>
      <c r="G282" s="20"/>
      <c r="H282" s="21" t="s">
        <v>6</v>
      </c>
      <c r="I282" s="21" t="s">
        <v>7</v>
      </c>
      <c r="J282" s="22"/>
      <c r="K282" s="21" t="s">
        <v>6</v>
      </c>
      <c r="L282" s="21" t="s">
        <v>7</v>
      </c>
      <c r="M282" s="20"/>
      <c r="N282" s="21" t="s">
        <v>6</v>
      </c>
      <c r="O282" s="21" t="s">
        <v>7</v>
      </c>
      <c r="P282" s="22"/>
      <c r="Q282" s="21" t="s">
        <v>6</v>
      </c>
      <c r="R282" s="23" t="s">
        <v>7</v>
      </c>
    </row>
    <row r="283" spans="1:18" ht="4.5" customHeight="1">
      <c r="A283" s="16"/>
      <c r="B283" s="24"/>
      <c r="C283" s="24"/>
      <c r="D283" s="18"/>
      <c r="E283" s="24"/>
      <c r="F283" s="24"/>
      <c r="G283" s="16"/>
      <c r="H283" s="24"/>
      <c r="I283" s="24"/>
      <c r="J283" s="18"/>
      <c r="K283" s="24"/>
      <c r="L283" s="24"/>
      <c r="M283" s="16"/>
      <c r="N283" s="24"/>
      <c r="O283" s="24"/>
      <c r="P283" s="18"/>
      <c r="Q283" s="24"/>
      <c r="R283" s="25"/>
    </row>
    <row r="284" spans="1:18" s="31" customFormat="1" ht="12" customHeight="1">
      <c r="A284" s="26">
        <v>1</v>
      </c>
      <c r="B284" s="27">
        <v>123</v>
      </c>
      <c r="C284" s="28">
        <v>0.66</v>
      </c>
      <c r="D284" s="29">
        <v>16</v>
      </c>
      <c r="E284" s="27">
        <v>102</v>
      </c>
      <c r="F284" s="28">
        <v>0.87</v>
      </c>
      <c r="G284" s="26">
        <v>1</v>
      </c>
      <c r="H284" s="27">
        <v>213</v>
      </c>
      <c r="I284" s="28">
        <v>0.61</v>
      </c>
      <c r="J284" s="29">
        <v>16</v>
      </c>
      <c r="K284" s="27">
        <v>138</v>
      </c>
      <c r="L284" s="28">
        <v>0.82</v>
      </c>
      <c r="M284" s="26">
        <v>1</v>
      </c>
      <c r="N284" s="27">
        <v>229</v>
      </c>
      <c r="O284" s="28">
        <v>0.91</v>
      </c>
      <c r="P284" s="29">
        <v>16</v>
      </c>
      <c r="Q284" s="27">
        <v>155</v>
      </c>
      <c r="R284" s="30">
        <v>0.94</v>
      </c>
    </row>
    <row r="285" spans="1:18" s="31" customFormat="1" ht="12" customHeight="1">
      <c r="A285" s="26" t="s">
        <v>23</v>
      </c>
      <c r="B285" s="27">
        <v>816</v>
      </c>
      <c r="C285" s="28">
        <v>3.62</v>
      </c>
      <c r="D285" s="29" t="s">
        <v>21</v>
      </c>
      <c r="E285" s="27">
        <v>808</v>
      </c>
      <c r="F285" s="28">
        <v>3.58</v>
      </c>
      <c r="G285" s="26" t="s">
        <v>24</v>
      </c>
      <c r="H285" s="27">
        <v>1022</v>
      </c>
      <c r="I285" s="28">
        <v>3.67</v>
      </c>
      <c r="J285" s="29" t="s">
        <v>25</v>
      </c>
      <c r="K285" s="27">
        <v>936</v>
      </c>
      <c r="L285" s="28">
        <v>3.67</v>
      </c>
      <c r="M285" s="26" t="s">
        <v>19</v>
      </c>
      <c r="N285" s="27">
        <v>1027</v>
      </c>
      <c r="O285" s="28">
        <v>3.67</v>
      </c>
      <c r="P285" s="29" t="s">
        <v>20</v>
      </c>
      <c r="Q285" s="27">
        <v>940</v>
      </c>
      <c r="R285" s="30">
        <v>3.72</v>
      </c>
    </row>
    <row r="286" spans="1:18" s="31" customFormat="1" ht="12" customHeight="1">
      <c r="A286" s="26"/>
      <c r="B286" s="27">
        <v>1347</v>
      </c>
      <c r="C286" s="28">
        <v>2.29</v>
      </c>
      <c r="D286" s="29"/>
      <c r="E286" s="27">
        <v>1341</v>
      </c>
      <c r="F286" s="28">
        <v>2.4500000000000002</v>
      </c>
      <c r="G286" s="26"/>
      <c r="H286" s="27">
        <v>1545</v>
      </c>
      <c r="I286" s="28">
        <v>2.94</v>
      </c>
      <c r="J286" s="29"/>
      <c r="K286" s="27">
        <v>1505</v>
      </c>
      <c r="L286" s="28">
        <v>2.86</v>
      </c>
      <c r="M286" s="26"/>
      <c r="N286" s="27">
        <v>1657</v>
      </c>
      <c r="O286" s="28">
        <v>2.7</v>
      </c>
      <c r="P286" s="29"/>
      <c r="Q286" s="27">
        <v>1541</v>
      </c>
      <c r="R286" s="30">
        <v>2.64</v>
      </c>
    </row>
    <row r="287" spans="1:18" s="31" customFormat="1" ht="12" customHeight="1">
      <c r="A287" s="26"/>
      <c r="B287" s="27">
        <v>1837</v>
      </c>
      <c r="C287" s="28">
        <v>3.38</v>
      </c>
      <c r="D287" s="29"/>
      <c r="E287" s="27">
        <v>1814</v>
      </c>
      <c r="F287" s="28">
        <v>3.18</v>
      </c>
      <c r="G287" s="26"/>
      <c r="H287" s="27">
        <v>1855</v>
      </c>
      <c r="I287" s="28">
        <v>3.09</v>
      </c>
      <c r="J287" s="29"/>
      <c r="K287" s="27">
        <v>1824</v>
      </c>
      <c r="L287" s="28">
        <v>3.05</v>
      </c>
      <c r="M287" s="26"/>
      <c r="N287" s="27">
        <v>1938</v>
      </c>
      <c r="O287" s="28">
        <v>2.8</v>
      </c>
      <c r="P287" s="29"/>
      <c r="Q287" s="27">
        <v>1917</v>
      </c>
      <c r="R287" s="30">
        <v>2.95</v>
      </c>
    </row>
    <row r="288" spans="1:18" s="31" customFormat="1" ht="3" customHeight="1">
      <c r="A288" s="26"/>
      <c r="B288" s="27"/>
      <c r="C288" s="28"/>
      <c r="D288" s="29"/>
      <c r="E288" s="27"/>
      <c r="F288" s="28"/>
      <c r="G288" s="26"/>
      <c r="H288" s="27"/>
      <c r="I288" s="28"/>
      <c r="J288" s="29"/>
      <c r="K288" s="27"/>
      <c r="L288" s="28"/>
      <c r="M288" s="26"/>
      <c r="N288" s="27"/>
      <c r="O288" s="28"/>
      <c r="P288" s="29"/>
      <c r="Q288" s="27"/>
      <c r="R288" s="30"/>
    </row>
    <row r="289" spans="1:18" s="31" customFormat="1" ht="12" customHeight="1">
      <c r="A289" s="26">
        <v>2</v>
      </c>
      <c r="B289" s="27">
        <v>200</v>
      </c>
      <c r="C289" s="28">
        <v>0.59</v>
      </c>
      <c r="D289" s="29">
        <v>17</v>
      </c>
      <c r="E289" s="27">
        <v>132</v>
      </c>
      <c r="F289" s="28">
        <v>0.86</v>
      </c>
      <c r="G289" s="26">
        <v>2</v>
      </c>
      <c r="H289" s="27">
        <v>252</v>
      </c>
      <c r="I289" s="28">
        <v>0.82</v>
      </c>
      <c r="J289" s="29">
        <v>17</v>
      </c>
      <c r="K289" s="27">
        <v>210</v>
      </c>
      <c r="L289" s="28">
        <v>0.92</v>
      </c>
      <c r="M289" s="26">
        <v>2</v>
      </c>
      <c r="N289" s="27">
        <v>301</v>
      </c>
      <c r="O289" s="28">
        <v>1.21</v>
      </c>
      <c r="P289" s="29">
        <v>17</v>
      </c>
      <c r="Q289" s="27">
        <v>225</v>
      </c>
      <c r="R289" s="30">
        <v>1.1499999999999999</v>
      </c>
    </row>
    <row r="290" spans="1:18" s="31" customFormat="1" ht="12" customHeight="1">
      <c r="A290" s="26" t="s">
        <v>21</v>
      </c>
      <c r="B290" s="27">
        <v>919</v>
      </c>
      <c r="C290" s="28">
        <v>3.54</v>
      </c>
      <c r="D290" s="29" t="s">
        <v>22</v>
      </c>
      <c r="E290" s="27">
        <v>852</v>
      </c>
      <c r="F290" s="28">
        <v>3.54</v>
      </c>
      <c r="G290" s="26" t="s">
        <v>25</v>
      </c>
      <c r="H290" s="27">
        <v>1114</v>
      </c>
      <c r="I290" s="28">
        <v>3.57</v>
      </c>
      <c r="J290" s="29" t="s">
        <v>19</v>
      </c>
      <c r="K290" s="27">
        <v>1017</v>
      </c>
      <c r="L290" s="28">
        <v>3.63</v>
      </c>
      <c r="M290" s="26" t="s">
        <v>20</v>
      </c>
      <c r="N290" s="27">
        <v>1048</v>
      </c>
      <c r="O290" s="28">
        <v>3.58</v>
      </c>
      <c r="P290" s="29" t="s">
        <v>23</v>
      </c>
      <c r="Q290" s="27">
        <v>957</v>
      </c>
      <c r="R290" s="30">
        <v>3.68</v>
      </c>
    </row>
    <row r="291" spans="1:18" s="31" customFormat="1" ht="12" customHeight="1">
      <c r="A291" s="26"/>
      <c r="B291" s="27">
        <v>1428</v>
      </c>
      <c r="C291" s="28">
        <v>2.57</v>
      </c>
      <c r="D291" s="29"/>
      <c r="E291" s="27">
        <v>1412</v>
      </c>
      <c r="F291" s="28">
        <v>2.6</v>
      </c>
      <c r="G291" s="26"/>
      <c r="H291" s="27"/>
      <c r="I291" s="28"/>
      <c r="J291" s="29"/>
      <c r="K291" s="27">
        <v>1601</v>
      </c>
      <c r="L291" s="28">
        <v>2.85</v>
      </c>
      <c r="M291" s="26"/>
      <c r="N291" s="27">
        <v>1748</v>
      </c>
      <c r="O291" s="28">
        <v>2.5099999999999998</v>
      </c>
      <c r="P291" s="29"/>
      <c r="Q291" s="27">
        <v>1624</v>
      </c>
      <c r="R291" s="30">
        <v>2.4300000000000002</v>
      </c>
    </row>
    <row r="292" spans="1:18" s="31" customFormat="1" ht="12" customHeight="1">
      <c r="A292" s="26"/>
      <c r="B292" s="27">
        <v>1901</v>
      </c>
      <c r="C292" s="28">
        <v>3.32</v>
      </c>
      <c r="D292" s="29"/>
      <c r="E292" s="27">
        <v>1833</v>
      </c>
      <c r="F292" s="28">
        <v>3.14</v>
      </c>
      <c r="G292" s="26"/>
      <c r="H292" s="27"/>
      <c r="I292" s="28"/>
      <c r="J292" s="29"/>
      <c r="K292" s="27">
        <v>1857</v>
      </c>
      <c r="L292" s="28">
        <v>2.96</v>
      </c>
      <c r="M292" s="26"/>
      <c r="N292" s="27">
        <v>2038</v>
      </c>
      <c r="O292" s="28">
        <v>2.59</v>
      </c>
      <c r="P292" s="29"/>
      <c r="Q292" s="27">
        <v>2020</v>
      </c>
      <c r="R292" s="30">
        <v>2.8</v>
      </c>
    </row>
    <row r="293" spans="1:18" s="31" customFormat="1" ht="3" customHeight="1">
      <c r="A293" s="26"/>
      <c r="B293" s="27"/>
      <c r="C293" s="28"/>
      <c r="D293" s="29"/>
      <c r="E293" s="27"/>
      <c r="F293" s="28"/>
      <c r="G293" s="26"/>
      <c r="H293" s="27"/>
      <c r="I293" s="28"/>
      <c r="J293" s="29"/>
      <c r="K293" s="27"/>
      <c r="L293" s="28"/>
      <c r="M293" s="26"/>
      <c r="N293" s="27"/>
      <c r="O293" s="28"/>
      <c r="P293" s="29"/>
      <c r="Q293" s="27"/>
      <c r="R293" s="30"/>
    </row>
    <row r="294" spans="1:18" s="31" customFormat="1" ht="12" customHeight="1">
      <c r="A294" s="26">
        <v>3</v>
      </c>
      <c r="B294" s="27">
        <v>239</v>
      </c>
      <c r="C294" s="28">
        <v>0.64</v>
      </c>
      <c r="D294" s="29">
        <v>18</v>
      </c>
      <c r="E294" s="27">
        <v>203</v>
      </c>
      <c r="F294" s="28">
        <v>0.9</v>
      </c>
      <c r="G294" s="26">
        <v>3</v>
      </c>
      <c r="H294" s="27">
        <v>334</v>
      </c>
      <c r="I294" s="28">
        <v>1.08</v>
      </c>
      <c r="J294" s="29">
        <v>18</v>
      </c>
      <c r="K294" s="27">
        <v>243</v>
      </c>
      <c r="L294" s="28">
        <v>1.0900000000000001</v>
      </c>
      <c r="M294" s="26">
        <v>3</v>
      </c>
      <c r="N294" s="27">
        <v>330</v>
      </c>
      <c r="O294" s="28">
        <v>1.56</v>
      </c>
      <c r="P294" s="29">
        <v>18</v>
      </c>
      <c r="Q294" s="27">
        <v>256</v>
      </c>
      <c r="R294" s="30">
        <v>1.45</v>
      </c>
    </row>
    <row r="295" spans="1:18" s="31" customFormat="1" ht="12" customHeight="1">
      <c r="A295" s="26" t="s">
        <v>22</v>
      </c>
      <c r="B295" s="27">
        <v>1026</v>
      </c>
      <c r="C295" s="28">
        <v>3.44</v>
      </c>
      <c r="D295" s="29" t="s">
        <v>24</v>
      </c>
      <c r="E295" s="27">
        <v>944</v>
      </c>
      <c r="F295" s="28">
        <v>3.48</v>
      </c>
      <c r="G295" s="26" t="s">
        <v>19</v>
      </c>
      <c r="H295" s="27">
        <v>1156</v>
      </c>
      <c r="I295" s="28">
        <v>3.49</v>
      </c>
      <c r="J295" s="29" t="s">
        <v>20</v>
      </c>
      <c r="K295" s="27">
        <v>1055</v>
      </c>
      <c r="L295" s="28">
        <v>3.58</v>
      </c>
      <c r="M295" s="26" t="s">
        <v>23</v>
      </c>
      <c r="N295" s="27">
        <v>1111</v>
      </c>
      <c r="O295" s="28">
        <v>3.49</v>
      </c>
      <c r="P295" s="29" t="s">
        <v>21</v>
      </c>
      <c r="Q295" s="27">
        <v>1014</v>
      </c>
      <c r="R295" s="30">
        <v>3.63</v>
      </c>
    </row>
    <row r="296" spans="1:18" s="31" customFormat="1" ht="12" customHeight="1">
      <c r="A296" s="26"/>
      <c r="B296" s="32">
        <v>1511</v>
      </c>
      <c r="C296" s="28">
        <v>2.8</v>
      </c>
      <c r="D296" s="29"/>
      <c r="E296" s="27">
        <v>1449</v>
      </c>
      <c r="F296" s="28">
        <v>2.75</v>
      </c>
      <c r="G296" s="26"/>
      <c r="H296" s="27"/>
      <c r="I296" s="28"/>
      <c r="J296" s="29"/>
      <c r="K296" s="27">
        <v>1712</v>
      </c>
      <c r="L296" s="28">
        <v>2.75</v>
      </c>
      <c r="M296" s="26"/>
      <c r="N296" s="27">
        <v>1843</v>
      </c>
      <c r="O296" s="28">
        <v>2.2799999999999998</v>
      </c>
      <c r="P296" s="29"/>
      <c r="Q296" s="27">
        <v>1713</v>
      </c>
      <c r="R296" s="30">
        <v>2.17</v>
      </c>
    </row>
    <row r="297" spans="1:18" s="31" customFormat="1" ht="12" customHeight="1">
      <c r="A297" s="26"/>
      <c r="B297" s="27">
        <v>1929</v>
      </c>
      <c r="C297" s="28">
        <v>3.23</v>
      </c>
      <c r="D297" s="29"/>
      <c r="E297" s="27">
        <v>1852</v>
      </c>
      <c r="F297" s="28">
        <v>3.1</v>
      </c>
      <c r="G297" s="26"/>
      <c r="H297" s="27"/>
      <c r="I297" s="28"/>
      <c r="J297" s="29"/>
      <c r="K297" s="27">
        <v>1943</v>
      </c>
      <c r="L297" s="28">
        <v>2.81</v>
      </c>
      <c r="M297" s="26"/>
      <c r="N297" s="27">
        <v>2205</v>
      </c>
      <c r="O297" s="28">
        <v>2.4</v>
      </c>
      <c r="P297" s="29"/>
      <c r="Q297" s="27">
        <v>2144</v>
      </c>
      <c r="R297" s="30">
        <v>2.65</v>
      </c>
    </row>
    <row r="298" spans="1:18" s="31" customFormat="1" ht="3" customHeight="1">
      <c r="A298" s="26"/>
      <c r="B298" s="27"/>
      <c r="C298" s="28"/>
      <c r="D298" s="29"/>
      <c r="E298" s="27"/>
      <c r="F298" s="28"/>
      <c r="G298" s="26"/>
      <c r="H298" s="27"/>
      <c r="I298" s="28"/>
      <c r="J298" s="29"/>
      <c r="K298" s="27"/>
      <c r="L298" s="28"/>
      <c r="M298" s="26"/>
      <c r="N298" s="27"/>
      <c r="O298" s="28"/>
      <c r="P298" s="29"/>
      <c r="Q298" s="27"/>
      <c r="R298" s="30"/>
    </row>
    <row r="299" spans="1:18" s="31" customFormat="1" ht="12" customHeight="1">
      <c r="A299" s="26">
        <v>4</v>
      </c>
      <c r="B299" s="27">
        <v>320</v>
      </c>
      <c r="C299" s="28">
        <v>0.77</v>
      </c>
      <c r="D299" s="29">
        <v>19</v>
      </c>
      <c r="E299" s="27">
        <v>237</v>
      </c>
      <c r="F299" s="28">
        <v>0.98</v>
      </c>
      <c r="G299" s="26">
        <v>4</v>
      </c>
      <c r="H299" s="27">
        <v>419</v>
      </c>
      <c r="I299" s="28">
        <v>1.4</v>
      </c>
      <c r="J299" s="29">
        <v>19</v>
      </c>
      <c r="K299" s="27">
        <v>318</v>
      </c>
      <c r="L299" s="28">
        <v>1.33</v>
      </c>
      <c r="M299" s="26">
        <v>4</v>
      </c>
      <c r="N299" s="27">
        <v>348</v>
      </c>
      <c r="O299" s="28">
        <v>1.95</v>
      </c>
      <c r="P299" s="29">
        <v>19</v>
      </c>
      <c r="Q299" s="27">
        <v>331</v>
      </c>
      <c r="R299" s="30">
        <v>1.85</v>
      </c>
    </row>
    <row r="300" spans="1:18" s="31" customFormat="1" ht="12" customHeight="1">
      <c r="A300" s="26" t="s">
        <v>24</v>
      </c>
      <c r="B300" s="27">
        <v>1143</v>
      </c>
      <c r="C300" s="28">
        <v>3.35</v>
      </c>
      <c r="D300" s="29" t="s">
        <v>25</v>
      </c>
      <c r="E300" s="27">
        <v>1042</v>
      </c>
      <c r="F300" s="28">
        <v>3.42</v>
      </c>
      <c r="G300" s="26" t="s">
        <v>20</v>
      </c>
      <c r="H300" s="27">
        <v>1233</v>
      </c>
      <c r="I300" s="28">
        <v>3.41</v>
      </c>
      <c r="J300" s="29" t="s">
        <v>23</v>
      </c>
      <c r="K300" s="27">
        <v>1130</v>
      </c>
      <c r="L300" s="28">
        <v>3.52</v>
      </c>
      <c r="M300" s="26" t="s">
        <v>21</v>
      </c>
      <c r="N300" s="27">
        <v>1134</v>
      </c>
      <c r="O300" s="28">
        <v>3.38</v>
      </c>
      <c r="P300" s="29" t="s">
        <v>22</v>
      </c>
      <c r="Q300" s="27">
        <v>1036</v>
      </c>
      <c r="R300" s="30">
        <v>3.55</v>
      </c>
    </row>
    <row r="301" spans="1:18" s="31" customFormat="1" ht="12" customHeight="1">
      <c r="A301" s="26"/>
      <c r="B301" s="27">
        <v>1611</v>
      </c>
      <c r="C301" s="28">
        <v>2.95</v>
      </c>
      <c r="D301" s="29"/>
      <c r="E301" s="27">
        <v>1540</v>
      </c>
      <c r="F301" s="28">
        <v>2.88</v>
      </c>
      <c r="G301" s="26"/>
      <c r="H301" s="27"/>
      <c r="I301" s="28"/>
      <c r="J301" s="29"/>
      <c r="K301" s="27">
        <v>1833</v>
      </c>
      <c r="L301" s="28">
        <v>2.54</v>
      </c>
      <c r="M301" s="26"/>
      <c r="N301" s="27">
        <v>1933</v>
      </c>
      <c r="O301" s="28">
        <v>2.04</v>
      </c>
      <c r="P301" s="29"/>
      <c r="Q301" s="27">
        <v>1810</v>
      </c>
      <c r="R301" s="30">
        <v>1.88</v>
      </c>
    </row>
    <row r="302" spans="1:18" s="31" customFormat="1" ht="12" customHeight="1">
      <c r="A302" s="26"/>
      <c r="B302" s="27">
        <v>1951</v>
      </c>
      <c r="C302" s="28">
        <v>3.1</v>
      </c>
      <c r="D302" s="29"/>
      <c r="E302" s="27">
        <v>1905</v>
      </c>
      <c r="F302" s="28">
        <v>3.04</v>
      </c>
      <c r="G302" s="26"/>
      <c r="H302" s="27"/>
      <c r="I302" s="28"/>
      <c r="J302" s="29"/>
      <c r="K302" s="27">
        <v>2104</v>
      </c>
      <c r="L302" s="28">
        <v>2.61</v>
      </c>
      <c r="M302" s="26"/>
      <c r="N302" s="27"/>
      <c r="O302" s="28"/>
      <c r="P302" s="29"/>
      <c r="Q302" s="27"/>
      <c r="R302" s="30"/>
    </row>
    <row r="303" spans="1:18" s="31" customFormat="1" ht="3" customHeight="1">
      <c r="A303" s="26"/>
      <c r="B303" s="27"/>
      <c r="C303" s="28"/>
      <c r="D303" s="29"/>
      <c r="E303" s="27"/>
      <c r="F303" s="28"/>
      <c r="G303" s="26"/>
      <c r="H303" s="27"/>
      <c r="I303" s="28"/>
      <c r="J303" s="29"/>
      <c r="K303" s="27"/>
      <c r="L303" s="28"/>
      <c r="M303" s="26"/>
      <c r="N303" s="27"/>
      <c r="O303" s="28"/>
      <c r="P303" s="29"/>
      <c r="Q303" s="27"/>
      <c r="R303" s="30"/>
    </row>
    <row r="304" spans="1:18" s="31" customFormat="1" ht="12" customHeight="1">
      <c r="A304" s="26">
        <v>5</v>
      </c>
      <c r="B304" s="27">
        <v>408</v>
      </c>
      <c r="C304" s="28">
        <v>0.98</v>
      </c>
      <c r="D304" s="29">
        <v>20</v>
      </c>
      <c r="E304" s="27">
        <v>313</v>
      </c>
      <c r="F304" s="28">
        <v>1.1100000000000001</v>
      </c>
      <c r="G304" s="26">
        <v>5</v>
      </c>
      <c r="H304" s="27">
        <v>512</v>
      </c>
      <c r="I304" s="28">
        <v>1.76</v>
      </c>
      <c r="J304" s="29">
        <v>20</v>
      </c>
      <c r="K304" s="27">
        <v>404</v>
      </c>
      <c r="L304" s="28">
        <v>1.65</v>
      </c>
      <c r="M304" s="26">
        <v>5</v>
      </c>
      <c r="N304" s="27">
        <v>1157</v>
      </c>
      <c r="O304" s="28">
        <v>3.27</v>
      </c>
      <c r="P304" s="29">
        <v>20</v>
      </c>
      <c r="Q304" s="27">
        <v>1</v>
      </c>
      <c r="R304" s="30">
        <v>2.58</v>
      </c>
    </row>
    <row r="305" spans="1:18" s="31" customFormat="1" ht="12" customHeight="1">
      <c r="A305" s="26" t="s">
        <v>25</v>
      </c>
      <c r="B305" s="27">
        <v>1303</v>
      </c>
      <c r="C305" s="28">
        <v>3.31</v>
      </c>
      <c r="D305" s="29" t="s">
        <v>19</v>
      </c>
      <c r="E305" s="27">
        <v>1145</v>
      </c>
      <c r="F305" s="28">
        <v>3.38</v>
      </c>
      <c r="G305" s="26" t="s">
        <v>23</v>
      </c>
      <c r="H305" s="27">
        <v>1310</v>
      </c>
      <c r="I305" s="28">
        <v>3.35</v>
      </c>
      <c r="J305" s="29" t="s">
        <v>21</v>
      </c>
      <c r="K305" s="27">
        <v>1203</v>
      </c>
      <c r="L305" s="28">
        <v>3.46</v>
      </c>
      <c r="M305" s="26" t="s">
        <v>22</v>
      </c>
      <c r="N305" s="27">
        <v>2017</v>
      </c>
      <c r="O305" s="28">
        <v>1.79</v>
      </c>
      <c r="P305" s="29" t="s">
        <v>24</v>
      </c>
      <c r="Q305" s="27">
        <v>415</v>
      </c>
      <c r="R305" s="30">
        <v>2.3199999999999998</v>
      </c>
    </row>
    <row r="306" spans="1:18" s="31" customFormat="1" ht="12" customHeight="1">
      <c r="A306" s="26"/>
      <c r="B306" s="27"/>
      <c r="C306" s="28"/>
      <c r="D306" s="29"/>
      <c r="E306" s="27"/>
      <c r="F306" s="28"/>
      <c r="G306" s="26"/>
      <c r="H306" s="27">
        <v>2103</v>
      </c>
      <c r="I306" s="28">
        <v>2.19</v>
      </c>
      <c r="J306" s="29"/>
      <c r="K306" s="27">
        <v>1931</v>
      </c>
      <c r="L306" s="28">
        <v>2.2200000000000002</v>
      </c>
      <c r="M306" s="26"/>
      <c r="N306" s="27"/>
      <c r="O306" s="28"/>
      <c r="P306" s="29"/>
      <c r="Q306" s="27">
        <v>1107</v>
      </c>
      <c r="R306" s="30">
        <v>3.44</v>
      </c>
    </row>
    <row r="307" spans="1:18" s="31" customFormat="1" ht="12" customHeight="1">
      <c r="A307" s="26"/>
      <c r="B307" s="27"/>
      <c r="C307" s="28"/>
      <c r="D307" s="29"/>
      <c r="E307" s="27"/>
      <c r="F307" s="28"/>
      <c r="G307" s="26"/>
      <c r="H307" s="27"/>
      <c r="I307" s="28"/>
      <c r="J307" s="29"/>
      <c r="K307" s="27">
        <v>2340</v>
      </c>
      <c r="L307" s="28">
        <v>2.48</v>
      </c>
      <c r="M307" s="26"/>
      <c r="N307" s="27"/>
      <c r="O307" s="28"/>
      <c r="P307" s="29"/>
      <c r="Q307" s="27">
        <v>1914</v>
      </c>
      <c r="R307" s="30">
        <v>1.57</v>
      </c>
    </row>
    <row r="308" spans="1:18" s="31" customFormat="1" ht="3" customHeight="1">
      <c r="A308" s="26"/>
      <c r="B308" s="27"/>
      <c r="C308" s="28"/>
      <c r="D308" s="29"/>
      <c r="E308" s="27"/>
      <c r="F308" s="28"/>
      <c r="G308" s="26"/>
      <c r="H308" s="27"/>
      <c r="I308" s="28"/>
      <c r="J308" s="29"/>
      <c r="K308" s="27"/>
      <c r="L308" s="28"/>
      <c r="M308" s="26"/>
      <c r="N308" s="27"/>
      <c r="O308" s="28"/>
      <c r="P308" s="29"/>
      <c r="Q308" s="27"/>
      <c r="R308" s="30"/>
    </row>
    <row r="309" spans="1:18" s="31" customFormat="1" ht="12" customHeight="1">
      <c r="A309" s="26">
        <v>6</v>
      </c>
      <c r="B309" s="27">
        <v>506</v>
      </c>
      <c r="C309" s="28">
        <v>1.22</v>
      </c>
      <c r="D309" s="29">
        <v>21</v>
      </c>
      <c r="E309" s="27">
        <v>357</v>
      </c>
      <c r="F309" s="28">
        <v>1.28</v>
      </c>
      <c r="G309" s="26">
        <v>6</v>
      </c>
      <c r="H309" s="27">
        <v>113</v>
      </c>
      <c r="I309" s="28">
        <v>2.41</v>
      </c>
      <c r="J309" s="29">
        <v>21</v>
      </c>
      <c r="K309" s="27">
        <v>519</v>
      </c>
      <c r="L309" s="28">
        <v>2.04</v>
      </c>
      <c r="M309" s="26">
        <v>6</v>
      </c>
      <c r="N309" s="27">
        <v>1225</v>
      </c>
      <c r="O309" s="28">
        <v>3.16</v>
      </c>
      <c r="P309" s="29">
        <v>21</v>
      </c>
      <c r="Q309" s="27">
        <v>1144</v>
      </c>
      <c r="R309" s="30">
        <v>3.33</v>
      </c>
    </row>
    <row r="310" spans="1:18" s="31" customFormat="1" ht="12" customHeight="1">
      <c r="A310" s="26" t="s">
        <v>19</v>
      </c>
      <c r="B310" s="27">
        <v>1415</v>
      </c>
      <c r="C310" s="28">
        <v>3.31</v>
      </c>
      <c r="D310" s="29" t="s">
        <v>20</v>
      </c>
      <c r="E310" s="27">
        <v>1246</v>
      </c>
      <c r="F310" s="28">
        <v>3.36</v>
      </c>
      <c r="G310" s="26" t="s">
        <v>21</v>
      </c>
      <c r="H310" s="27">
        <v>626</v>
      </c>
      <c r="I310" s="28">
        <v>2.09</v>
      </c>
      <c r="J310" s="29" t="s">
        <v>22</v>
      </c>
      <c r="K310" s="27">
        <v>1242</v>
      </c>
      <c r="L310" s="28">
        <v>3.39</v>
      </c>
      <c r="M310" s="26" t="s">
        <v>24</v>
      </c>
      <c r="N310" s="27">
        <v>2055</v>
      </c>
      <c r="O310" s="28">
        <v>1.55</v>
      </c>
      <c r="P310" s="29" t="s">
        <v>25</v>
      </c>
      <c r="Q310" s="27">
        <v>2016</v>
      </c>
      <c r="R310" s="30">
        <v>1.27</v>
      </c>
    </row>
    <row r="311" spans="1:18" s="31" customFormat="1" ht="12" customHeight="1">
      <c r="A311" s="26"/>
      <c r="B311" s="27"/>
      <c r="C311" s="28"/>
      <c r="D311" s="29"/>
      <c r="E311" s="27"/>
      <c r="F311" s="28"/>
      <c r="G311" s="26"/>
      <c r="H311" s="27">
        <v>1345</v>
      </c>
      <c r="I311" s="28">
        <v>3.29</v>
      </c>
      <c r="J311" s="29"/>
      <c r="K311" s="27">
        <v>2018</v>
      </c>
      <c r="L311" s="28">
        <v>1.84</v>
      </c>
      <c r="M311" s="26"/>
      <c r="N311" s="27"/>
      <c r="O311" s="28"/>
      <c r="P311" s="29"/>
      <c r="Q311" s="27"/>
      <c r="R311" s="30"/>
    </row>
    <row r="312" spans="1:18" s="31" customFormat="1" ht="12" customHeight="1">
      <c r="A312" s="26"/>
      <c r="B312" s="27"/>
      <c r="C312" s="28"/>
      <c r="D312" s="29"/>
      <c r="E312" s="27"/>
      <c r="F312" s="28"/>
      <c r="G312" s="26"/>
      <c r="H312" s="27">
        <v>2122</v>
      </c>
      <c r="I312" s="28">
        <v>1.9</v>
      </c>
      <c r="J312" s="29"/>
      <c r="K312" s="27"/>
      <c r="L312" s="28"/>
      <c r="M312" s="26"/>
      <c r="N312" s="27"/>
      <c r="O312" s="28"/>
      <c r="P312" s="29"/>
      <c r="Q312" s="27"/>
      <c r="R312" s="30"/>
    </row>
    <row r="313" spans="1:18" s="31" customFormat="1" ht="3" customHeight="1">
      <c r="A313" s="26"/>
      <c r="B313" s="27"/>
      <c r="C313" s="28"/>
      <c r="D313" s="29"/>
      <c r="E313" s="27"/>
      <c r="F313" s="28"/>
      <c r="G313" s="26"/>
      <c r="H313" s="27"/>
      <c r="I313" s="28"/>
      <c r="J313" s="29"/>
      <c r="K313" s="27"/>
      <c r="L313" s="28"/>
      <c r="M313" s="26"/>
      <c r="N313" s="27"/>
      <c r="O313" s="28"/>
      <c r="P313" s="29"/>
      <c r="Q313" s="27"/>
      <c r="R313" s="30"/>
    </row>
    <row r="314" spans="1:18" s="31" customFormat="1" ht="12" customHeight="1">
      <c r="A314" s="26">
        <v>7</v>
      </c>
      <c r="B314" s="27">
        <v>623</v>
      </c>
      <c r="C314" s="28">
        <v>1.46</v>
      </c>
      <c r="D314" s="29">
        <v>22</v>
      </c>
      <c r="E314" s="27">
        <v>502</v>
      </c>
      <c r="F314" s="28">
        <v>1.5</v>
      </c>
      <c r="G314" s="26">
        <v>7</v>
      </c>
      <c r="H314" s="27">
        <v>334</v>
      </c>
      <c r="I314" s="28">
        <v>2.66</v>
      </c>
      <c r="J314" s="29">
        <v>22</v>
      </c>
      <c r="K314" s="27">
        <v>229</v>
      </c>
      <c r="L314" s="28">
        <v>2.71</v>
      </c>
      <c r="M314" s="26">
        <v>7</v>
      </c>
      <c r="N314" s="27">
        <v>503</v>
      </c>
      <c r="O314" s="28">
        <v>3.05</v>
      </c>
      <c r="P314" s="29">
        <v>22</v>
      </c>
      <c r="Q314" s="27">
        <v>459</v>
      </c>
      <c r="R314" s="30">
        <v>3.24</v>
      </c>
    </row>
    <row r="315" spans="1:18" s="31" customFormat="1" ht="12" customHeight="1">
      <c r="A315" s="26" t="s">
        <v>20</v>
      </c>
      <c r="B315" s="27">
        <v>1505</v>
      </c>
      <c r="C315" s="28">
        <v>3.33</v>
      </c>
      <c r="D315" s="29" t="s">
        <v>23</v>
      </c>
      <c r="E315" s="27">
        <v>1339</v>
      </c>
      <c r="F315" s="28">
        <v>3.37</v>
      </c>
      <c r="G315" s="26" t="s">
        <v>22</v>
      </c>
      <c r="H315" s="27">
        <v>815</v>
      </c>
      <c r="I315" s="28">
        <v>2.3199999999999998</v>
      </c>
      <c r="J315" s="29" t="s">
        <v>24</v>
      </c>
      <c r="K315" s="27">
        <v>714</v>
      </c>
      <c r="L315" s="28">
        <v>2.38</v>
      </c>
      <c r="M315" s="26" t="s">
        <v>25</v>
      </c>
      <c r="N315" s="27">
        <v>924</v>
      </c>
      <c r="O315" s="28">
        <v>2.89</v>
      </c>
      <c r="P315" s="29" t="s">
        <v>19</v>
      </c>
      <c r="Q315" s="27">
        <v>842</v>
      </c>
      <c r="R315" s="30">
        <v>3.06</v>
      </c>
    </row>
    <row r="316" spans="1:18" s="31" customFormat="1" ht="12" customHeight="1">
      <c r="A316" s="26"/>
      <c r="B316" s="27">
        <v>2214</v>
      </c>
      <c r="C316" s="28">
        <v>2.44</v>
      </c>
      <c r="D316" s="29"/>
      <c r="E316" s="27"/>
      <c r="F316" s="28"/>
      <c r="G316" s="26"/>
      <c r="H316" s="27">
        <v>1419</v>
      </c>
      <c r="I316" s="28">
        <v>3.24</v>
      </c>
      <c r="J316" s="29"/>
      <c r="K316" s="27">
        <v>1323</v>
      </c>
      <c r="L316" s="28">
        <v>3.33</v>
      </c>
      <c r="M316" s="26"/>
      <c r="N316" s="27">
        <v>1307</v>
      </c>
      <c r="O316" s="28">
        <v>3.08</v>
      </c>
      <c r="P316" s="29"/>
      <c r="Q316" s="27">
        <v>1229</v>
      </c>
      <c r="R316" s="30">
        <v>3.22</v>
      </c>
    </row>
    <row r="317" spans="1:18" s="31" customFormat="1" ht="12" customHeight="1">
      <c r="A317" s="26"/>
      <c r="B317" s="27"/>
      <c r="C317" s="28"/>
      <c r="D317" s="29"/>
      <c r="E317" s="27"/>
      <c r="F317" s="28"/>
      <c r="G317" s="26"/>
      <c r="H317" s="27">
        <v>2145</v>
      </c>
      <c r="I317" s="28">
        <v>1.61</v>
      </c>
      <c r="J317" s="29"/>
      <c r="K317" s="27">
        <v>2100</v>
      </c>
      <c r="L317" s="28">
        <v>1.43</v>
      </c>
      <c r="M317" s="26"/>
      <c r="N317" s="27">
        <v>2130</v>
      </c>
      <c r="O317" s="28">
        <v>1.31</v>
      </c>
      <c r="P317" s="29"/>
      <c r="Q317" s="27">
        <v>2115</v>
      </c>
      <c r="R317" s="30">
        <v>0.99</v>
      </c>
    </row>
    <row r="318" spans="1:18" s="31" customFormat="1" ht="3" customHeight="1">
      <c r="A318" s="26"/>
      <c r="B318" s="27"/>
      <c r="C318" s="28"/>
      <c r="D318" s="29"/>
      <c r="E318" s="27"/>
      <c r="F318" s="28"/>
      <c r="G318" s="26"/>
      <c r="H318" s="27"/>
      <c r="I318" s="28"/>
      <c r="J318" s="29"/>
      <c r="K318" s="27"/>
      <c r="L318" s="28"/>
      <c r="M318" s="26"/>
      <c r="N318" s="27"/>
      <c r="O318" s="28"/>
      <c r="P318" s="29"/>
      <c r="Q318" s="27"/>
      <c r="R318" s="30"/>
    </row>
    <row r="319" spans="1:18" s="31" customFormat="1" ht="12" customHeight="1">
      <c r="A319" s="26">
        <v>8</v>
      </c>
      <c r="B319" s="27">
        <v>54</v>
      </c>
      <c r="C319" s="28">
        <v>2.5</v>
      </c>
      <c r="D319" s="29">
        <v>23</v>
      </c>
      <c r="E319" s="27">
        <v>637</v>
      </c>
      <c r="F319" s="28">
        <v>1.71</v>
      </c>
      <c r="G319" s="26">
        <v>8</v>
      </c>
      <c r="H319" s="27">
        <v>433</v>
      </c>
      <c r="I319" s="28">
        <v>2.99</v>
      </c>
      <c r="J319" s="29">
        <v>23</v>
      </c>
      <c r="K319" s="27">
        <v>410</v>
      </c>
      <c r="L319" s="28">
        <v>3.11</v>
      </c>
      <c r="M319" s="26">
        <v>8</v>
      </c>
      <c r="N319" s="27">
        <v>527</v>
      </c>
      <c r="O319" s="28">
        <v>3.34</v>
      </c>
      <c r="P319" s="29">
        <v>23</v>
      </c>
      <c r="Q319" s="27">
        <v>545</v>
      </c>
      <c r="R319" s="30">
        <v>3.57</v>
      </c>
    </row>
    <row r="320" spans="1:18" s="31" customFormat="1" ht="12" customHeight="1">
      <c r="A320" s="26" t="s">
        <v>23</v>
      </c>
      <c r="B320" s="27">
        <v>751</v>
      </c>
      <c r="C320" s="28">
        <v>1.63</v>
      </c>
      <c r="D320" s="29" t="s">
        <v>21</v>
      </c>
      <c r="E320" s="27">
        <v>1422</v>
      </c>
      <c r="F320" s="28">
        <v>3.39</v>
      </c>
      <c r="G320" s="26" t="s">
        <v>24</v>
      </c>
      <c r="H320" s="27">
        <v>939</v>
      </c>
      <c r="I320" s="28">
        <v>2.41</v>
      </c>
      <c r="J320" s="29" t="s">
        <v>25</v>
      </c>
      <c r="K320" s="27">
        <v>900</v>
      </c>
      <c r="L320" s="28">
        <v>2.58</v>
      </c>
      <c r="M320" s="26" t="s">
        <v>19</v>
      </c>
      <c r="N320" s="27">
        <v>1047</v>
      </c>
      <c r="O320" s="28">
        <v>2.87</v>
      </c>
      <c r="P320" s="29" t="s">
        <v>20</v>
      </c>
      <c r="Q320" s="27">
        <v>1054</v>
      </c>
      <c r="R320" s="30">
        <v>3.1</v>
      </c>
    </row>
    <row r="321" spans="1:18" s="31" customFormat="1" ht="12" customHeight="1">
      <c r="A321" s="26"/>
      <c r="B321" s="27">
        <v>1536</v>
      </c>
      <c r="C321" s="28">
        <v>3.34</v>
      </c>
      <c r="D321" s="29"/>
      <c r="E321" s="27">
        <v>2127</v>
      </c>
      <c r="F321" s="28">
        <v>2.21</v>
      </c>
      <c r="G321" s="26"/>
      <c r="H321" s="27">
        <v>1451</v>
      </c>
      <c r="I321" s="28">
        <v>3.21</v>
      </c>
      <c r="J321" s="29"/>
      <c r="K321" s="27">
        <v>1405</v>
      </c>
      <c r="L321" s="28">
        <v>3.29</v>
      </c>
      <c r="M321" s="26"/>
      <c r="N321" s="27">
        <v>1358</v>
      </c>
      <c r="O321" s="28">
        <v>3.03</v>
      </c>
      <c r="P321" s="29"/>
      <c r="Q321" s="27">
        <v>1328</v>
      </c>
      <c r="R321" s="30">
        <v>3.16</v>
      </c>
    </row>
    <row r="322" spans="1:18" s="31" customFormat="1" ht="12" customHeight="1">
      <c r="A322" s="26"/>
      <c r="B322" s="27">
        <v>2218</v>
      </c>
      <c r="C322" s="28">
        <v>2.17</v>
      </c>
      <c r="D322" s="29"/>
      <c r="E322" s="27"/>
      <c r="F322" s="28"/>
      <c r="G322" s="26"/>
      <c r="H322" s="27">
        <v>2212</v>
      </c>
      <c r="I322" s="28">
        <v>1.34</v>
      </c>
      <c r="J322" s="29"/>
      <c r="K322" s="27">
        <v>2143</v>
      </c>
      <c r="L322" s="28">
        <v>1.05</v>
      </c>
      <c r="M322" s="26"/>
      <c r="N322" s="27">
        <v>2205</v>
      </c>
      <c r="O322" s="28">
        <v>1.1100000000000001</v>
      </c>
      <c r="P322" s="29"/>
      <c r="Q322" s="27">
        <v>2209</v>
      </c>
      <c r="R322" s="30">
        <v>0.76</v>
      </c>
    </row>
    <row r="323" spans="1:18" s="31" customFormat="1" ht="3" customHeight="1">
      <c r="A323" s="26"/>
      <c r="B323" s="27"/>
      <c r="C323" s="28"/>
      <c r="D323" s="29"/>
      <c r="E323" s="27"/>
      <c r="F323" s="28"/>
      <c r="G323" s="26"/>
      <c r="H323" s="27"/>
      <c r="I323" s="28"/>
      <c r="J323" s="29"/>
      <c r="K323" s="27"/>
      <c r="L323" s="28"/>
      <c r="M323" s="26"/>
      <c r="N323" s="27"/>
      <c r="O323" s="28"/>
      <c r="P323" s="29"/>
      <c r="Q323" s="27"/>
      <c r="R323" s="30"/>
    </row>
    <row r="324" spans="1:18" s="31" customFormat="1" ht="12" customHeight="1">
      <c r="A324" s="26">
        <v>9</v>
      </c>
      <c r="B324" s="27">
        <v>254</v>
      </c>
      <c r="C324" s="28">
        <v>2.65</v>
      </c>
      <c r="D324" s="29">
        <v>24</v>
      </c>
      <c r="E324" s="27">
        <v>212</v>
      </c>
      <c r="F324" s="28">
        <v>2.63</v>
      </c>
      <c r="G324" s="26">
        <v>9</v>
      </c>
      <c r="H324" s="27">
        <v>514</v>
      </c>
      <c r="I324" s="28">
        <v>3.29</v>
      </c>
      <c r="J324" s="29">
        <v>24</v>
      </c>
      <c r="K324" s="27">
        <v>511</v>
      </c>
      <c r="L324" s="28">
        <v>3.48</v>
      </c>
      <c r="M324" s="26">
        <v>9</v>
      </c>
      <c r="N324" s="27">
        <v>556</v>
      </c>
      <c r="O324" s="28">
        <v>3.56</v>
      </c>
      <c r="P324" s="29">
        <v>24</v>
      </c>
      <c r="Q324" s="27">
        <v>628</v>
      </c>
      <c r="R324" s="30">
        <v>3.79</v>
      </c>
    </row>
    <row r="325" spans="1:18" s="31" customFormat="1" ht="12" customHeight="1">
      <c r="A325" s="26" t="s">
        <v>21</v>
      </c>
      <c r="B325" s="27">
        <v>906</v>
      </c>
      <c r="C325" s="28">
        <v>1.73</v>
      </c>
      <c r="D325" s="29" t="s">
        <v>22</v>
      </c>
      <c r="E325" s="27">
        <v>809</v>
      </c>
      <c r="F325" s="28">
        <v>1.86</v>
      </c>
      <c r="G325" s="26" t="s">
        <v>25</v>
      </c>
      <c r="H325" s="27">
        <v>1039</v>
      </c>
      <c r="I325" s="28">
        <v>2.44</v>
      </c>
      <c r="J325" s="29" t="s">
        <v>19</v>
      </c>
      <c r="K325" s="27">
        <v>1020</v>
      </c>
      <c r="L325" s="28">
        <v>2.69</v>
      </c>
      <c r="M325" s="26" t="s">
        <v>20</v>
      </c>
      <c r="N325" s="27">
        <v>1135</v>
      </c>
      <c r="O325" s="28">
        <v>2.83</v>
      </c>
      <c r="P325" s="29" t="s">
        <v>23</v>
      </c>
      <c r="Q325" s="27">
        <v>1203</v>
      </c>
      <c r="R325" s="30">
        <v>3.07</v>
      </c>
    </row>
    <row r="326" spans="1:18" s="31" customFormat="1" ht="12" customHeight="1">
      <c r="A326" s="26"/>
      <c r="B326" s="27">
        <v>1600</v>
      </c>
      <c r="C326" s="28">
        <v>3.35</v>
      </c>
      <c r="D326" s="29"/>
      <c r="E326" s="27">
        <v>1455</v>
      </c>
      <c r="F326" s="28">
        <v>3.39</v>
      </c>
      <c r="G326" s="26"/>
      <c r="H326" s="27">
        <v>1521</v>
      </c>
      <c r="I326" s="28">
        <v>3.18</v>
      </c>
      <c r="J326" s="29"/>
      <c r="K326" s="27">
        <v>1446</v>
      </c>
      <c r="L326" s="28">
        <v>3.27</v>
      </c>
      <c r="M326" s="26"/>
      <c r="N326" s="27">
        <v>1443</v>
      </c>
      <c r="O326" s="28">
        <v>3.02</v>
      </c>
      <c r="P326" s="29"/>
      <c r="Q326" s="27">
        <v>1434</v>
      </c>
      <c r="R326" s="30">
        <v>3.15</v>
      </c>
    </row>
    <row r="327" spans="1:18" s="31" customFormat="1" ht="12" customHeight="1">
      <c r="A327" s="26"/>
      <c r="B327" s="27">
        <v>2234</v>
      </c>
      <c r="C327" s="28">
        <v>1.89</v>
      </c>
      <c r="D327" s="29"/>
      <c r="E327" s="27">
        <v>2150</v>
      </c>
      <c r="F327" s="28">
        <v>1.81</v>
      </c>
      <c r="G327" s="26"/>
      <c r="H327" s="27">
        <v>2239</v>
      </c>
      <c r="I327" s="28">
        <v>1.1200000000000001</v>
      </c>
      <c r="J327" s="29"/>
      <c r="K327" s="27">
        <v>2225</v>
      </c>
      <c r="L327" s="28">
        <v>0.73</v>
      </c>
      <c r="M327" s="26"/>
      <c r="N327" s="27">
        <v>2241</v>
      </c>
      <c r="O327" s="28">
        <v>0.95</v>
      </c>
      <c r="P327" s="29"/>
      <c r="Q327" s="27">
        <v>2300</v>
      </c>
      <c r="R327" s="30">
        <v>0.6</v>
      </c>
    </row>
    <row r="328" spans="1:18" s="31" customFormat="1" ht="3" customHeight="1">
      <c r="A328" s="26"/>
      <c r="B328" s="27"/>
      <c r="C328" s="28"/>
      <c r="D328" s="29"/>
      <c r="E328" s="27"/>
      <c r="F328" s="28"/>
      <c r="G328" s="26"/>
      <c r="H328" s="27"/>
      <c r="I328" s="28"/>
      <c r="J328" s="29"/>
      <c r="K328" s="27"/>
      <c r="L328" s="28"/>
      <c r="M328" s="26"/>
      <c r="N328" s="27"/>
      <c r="O328" s="28"/>
      <c r="P328" s="29"/>
      <c r="Q328" s="27"/>
      <c r="R328" s="30"/>
    </row>
    <row r="329" spans="1:18" s="31" customFormat="1" ht="12" customHeight="1">
      <c r="A329" s="26">
        <v>10</v>
      </c>
      <c r="B329" s="27">
        <v>411</v>
      </c>
      <c r="C329" s="28">
        <v>2.9</v>
      </c>
      <c r="D329" s="29">
        <v>25</v>
      </c>
      <c r="E329" s="27">
        <v>338</v>
      </c>
      <c r="F329" s="28">
        <v>2.98</v>
      </c>
      <c r="G329" s="26">
        <v>10</v>
      </c>
      <c r="H329" s="27">
        <v>548</v>
      </c>
      <c r="I329" s="28">
        <v>3.52</v>
      </c>
      <c r="J329" s="29">
        <v>25</v>
      </c>
      <c r="K329" s="27">
        <v>601</v>
      </c>
      <c r="L329" s="28">
        <v>3.75</v>
      </c>
      <c r="M329" s="26">
        <v>10</v>
      </c>
      <c r="N329" s="27">
        <v>628</v>
      </c>
      <c r="O329" s="28">
        <v>3.69</v>
      </c>
      <c r="P329" s="29">
        <v>25</v>
      </c>
      <c r="Q329" s="27">
        <v>709</v>
      </c>
      <c r="R329" s="30">
        <v>3.89</v>
      </c>
    </row>
    <row r="330" spans="1:18" s="31" customFormat="1" ht="12" customHeight="1">
      <c r="A330" s="26" t="s">
        <v>22</v>
      </c>
      <c r="B330" s="27">
        <v>1004</v>
      </c>
      <c r="C330" s="28">
        <v>1.79</v>
      </c>
      <c r="D330" s="29" t="s">
        <v>24</v>
      </c>
      <c r="E330" s="27">
        <v>926</v>
      </c>
      <c r="F330" s="28">
        <v>1.96</v>
      </c>
      <c r="G330" s="26" t="s">
        <v>19</v>
      </c>
      <c r="H330" s="27">
        <v>1125</v>
      </c>
      <c r="I330" s="28">
        <v>2.4700000000000002</v>
      </c>
      <c r="J330" s="29" t="s">
        <v>20</v>
      </c>
      <c r="K330" s="27">
        <v>1124</v>
      </c>
      <c r="L330" s="28">
        <v>2.77</v>
      </c>
      <c r="M330" s="26" t="s">
        <v>23</v>
      </c>
      <c r="N330" s="27">
        <v>1214</v>
      </c>
      <c r="O330" s="28">
        <v>2.83</v>
      </c>
      <c r="P330" s="29" t="s">
        <v>21</v>
      </c>
      <c r="Q330" s="27">
        <v>1249</v>
      </c>
      <c r="R330" s="30">
        <v>3.04</v>
      </c>
    </row>
    <row r="331" spans="1:18" s="31" customFormat="1" ht="12" customHeight="1">
      <c r="A331" s="26"/>
      <c r="B331" s="27">
        <v>1619</v>
      </c>
      <c r="C331" s="28">
        <v>3.35</v>
      </c>
      <c r="D331" s="29"/>
      <c r="E331" s="27">
        <v>1525</v>
      </c>
      <c r="F331" s="28">
        <v>3.4</v>
      </c>
      <c r="G331" s="26"/>
      <c r="H331" s="27">
        <v>1550</v>
      </c>
      <c r="I331" s="28">
        <v>3.16</v>
      </c>
      <c r="J331" s="29"/>
      <c r="K331" s="27">
        <v>1525</v>
      </c>
      <c r="L331" s="28">
        <v>3.26</v>
      </c>
      <c r="M331" s="26"/>
      <c r="N331" s="27">
        <v>1520</v>
      </c>
      <c r="O331" s="28">
        <v>3.04</v>
      </c>
      <c r="P331" s="29"/>
      <c r="Q331" s="27">
        <v>1534</v>
      </c>
      <c r="R331" s="30">
        <v>3.17</v>
      </c>
    </row>
    <row r="332" spans="1:18" s="31" customFormat="1" ht="12" customHeight="1">
      <c r="A332" s="26"/>
      <c r="B332" s="27">
        <v>2255</v>
      </c>
      <c r="C332" s="28">
        <v>1.61</v>
      </c>
      <c r="D332" s="29"/>
      <c r="E332" s="27">
        <v>2221</v>
      </c>
      <c r="F332" s="28">
        <v>1.39</v>
      </c>
      <c r="G332" s="26"/>
      <c r="H332" s="27">
        <v>2308</v>
      </c>
      <c r="I332" s="28">
        <v>0.95</v>
      </c>
      <c r="J332" s="29"/>
      <c r="K332" s="27">
        <v>2309</v>
      </c>
      <c r="L332" s="28">
        <v>0.52</v>
      </c>
      <c r="M332" s="26"/>
      <c r="N332" s="27">
        <v>2315</v>
      </c>
      <c r="O332" s="28">
        <v>0.84</v>
      </c>
      <c r="P332" s="29"/>
      <c r="Q332" s="27">
        <v>2347</v>
      </c>
      <c r="R332" s="30">
        <v>0.53</v>
      </c>
    </row>
    <row r="333" spans="1:18" s="31" customFormat="1" ht="3" customHeight="1">
      <c r="A333" s="26"/>
      <c r="B333" s="27"/>
      <c r="C333" s="28"/>
      <c r="D333" s="29"/>
      <c r="E333" s="27"/>
      <c r="F333" s="28"/>
      <c r="G333" s="26"/>
      <c r="H333" s="27"/>
      <c r="I333" s="28"/>
      <c r="J333" s="29"/>
      <c r="K333" s="27"/>
      <c r="L333" s="28"/>
      <c r="M333" s="26"/>
      <c r="N333" s="27"/>
      <c r="O333" s="28"/>
      <c r="P333" s="29"/>
      <c r="Q333" s="27"/>
      <c r="R333" s="30"/>
    </row>
    <row r="334" spans="1:18" s="31" customFormat="1" ht="12" customHeight="1">
      <c r="A334" s="26">
        <v>11</v>
      </c>
      <c r="B334" s="27">
        <v>500</v>
      </c>
      <c r="C334" s="28">
        <v>3.15</v>
      </c>
      <c r="D334" s="29">
        <v>26</v>
      </c>
      <c r="E334" s="27">
        <v>443</v>
      </c>
      <c r="F334" s="28">
        <v>3.33</v>
      </c>
      <c r="G334" s="26">
        <v>11</v>
      </c>
      <c r="H334" s="27">
        <v>621</v>
      </c>
      <c r="I334" s="28">
        <v>3.66</v>
      </c>
      <c r="J334" s="29">
        <v>26</v>
      </c>
      <c r="K334" s="27">
        <v>651</v>
      </c>
      <c r="L334" s="28">
        <v>3.9</v>
      </c>
      <c r="M334" s="26">
        <v>11</v>
      </c>
      <c r="N334" s="27">
        <v>702</v>
      </c>
      <c r="O334" s="28">
        <v>3.75</v>
      </c>
      <c r="P334" s="29">
        <v>26</v>
      </c>
      <c r="Q334" s="27">
        <v>749</v>
      </c>
      <c r="R334" s="30">
        <v>3.92</v>
      </c>
    </row>
    <row r="335" spans="1:18" s="31" customFormat="1" ht="12" customHeight="1">
      <c r="A335" s="26" t="s">
        <v>24</v>
      </c>
      <c r="B335" s="27">
        <v>1052</v>
      </c>
      <c r="C335" s="28">
        <v>1.85</v>
      </c>
      <c r="D335" s="29" t="s">
        <v>25</v>
      </c>
      <c r="E335" s="27">
        <v>1029</v>
      </c>
      <c r="F335" s="28">
        <v>2.06</v>
      </c>
      <c r="G335" s="26" t="s">
        <v>20</v>
      </c>
      <c r="H335" s="27">
        <v>1204</v>
      </c>
      <c r="I335" s="28">
        <v>2.52</v>
      </c>
      <c r="J335" s="29" t="s">
        <v>23</v>
      </c>
      <c r="K335" s="27">
        <v>1221</v>
      </c>
      <c r="L335" s="28">
        <v>2.85</v>
      </c>
      <c r="M335" s="26" t="s">
        <v>21</v>
      </c>
      <c r="N335" s="27">
        <v>1248</v>
      </c>
      <c r="O335" s="28">
        <v>2.87</v>
      </c>
      <c r="P335" s="29" t="s">
        <v>22</v>
      </c>
      <c r="Q335" s="27">
        <v>1330</v>
      </c>
      <c r="R335" s="30">
        <v>2.99</v>
      </c>
    </row>
    <row r="336" spans="1:18" s="31" customFormat="1" ht="12" customHeight="1">
      <c r="A336" s="26"/>
      <c r="B336" s="27">
        <v>1635</v>
      </c>
      <c r="C336" s="28">
        <v>3.34</v>
      </c>
      <c r="D336" s="29"/>
      <c r="E336" s="27">
        <v>1554</v>
      </c>
      <c r="F336" s="28">
        <v>3.4</v>
      </c>
      <c r="G336" s="26"/>
      <c r="H336" s="27">
        <v>1617</v>
      </c>
      <c r="I336" s="28">
        <v>3.14</v>
      </c>
      <c r="J336" s="29"/>
      <c r="K336" s="27">
        <v>1602</v>
      </c>
      <c r="L336" s="28">
        <v>3.25</v>
      </c>
      <c r="M336" s="26"/>
      <c r="N336" s="27">
        <v>1552</v>
      </c>
      <c r="O336" s="28">
        <v>3.08</v>
      </c>
      <c r="P336" s="29"/>
      <c r="Q336" s="27">
        <v>1628</v>
      </c>
      <c r="R336" s="30">
        <v>3.18</v>
      </c>
    </row>
    <row r="337" spans="1:18" s="31" customFormat="1" ht="12" customHeight="1">
      <c r="A337" s="26"/>
      <c r="B337" s="27">
        <v>2318</v>
      </c>
      <c r="C337" s="28">
        <v>1.36</v>
      </c>
      <c r="D337" s="29"/>
      <c r="E337" s="27">
        <v>2256</v>
      </c>
      <c r="F337" s="28">
        <v>1</v>
      </c>
      <c r="G337" s="26"/>
      <c r="H337" s="27">
        <v>2336</v>
      </c>
      <c r="I337" s="28">
        <v>0.84</v>
      </c>
      <c r="J337" s="29"/>
      <c r="K337" s="27">
        <v>2353</v>
      </c>
      <c r="L337" s="28">
        <v>0.42</v>
      </c>
      <c r="M337" s="26"/>
      <c r="N337" s="27">
        <v>2348</v>
      </c>
      <c r="O337" s="28">
        <v>0.78</v>
      </c>
      <c r="P337" s="29"/>
      <c r="Q337" s="27"/>
      <c r="R337" s="30"/>
    </row>
    <row r="338" spans="1:18" s="31" customFormat="1" ht="3" customHeight="1">
      <c r="A338" s="26"/>
      <c r="B338" s="27"/>
      <c r="C338" s="28"/>
      <c r="D338" s="29"/>
      <c r="E338" s="27"/>
      <c r="F338" s="28"/>
      <c r="G338" s="26"/>
      <c r="H338" s="27"/>
      <c r="I338" s="28"/>
      <c r="J338" s="29"/>
      <c r="K338" s="27"/>
      <c r="L338" s="28"/>
      <c r="M338" s="26"/>
      <c r="N338" s="27"/>
      <c r="O338" s="28"/>
      <c r="P338" s="29"/>
      <c r="Q338" s="27"/>
      <c r="R338" s="30"/>
    </row>
    <row r="339" spans="1:18" s="31" customFormat="1" ht="12" customHeight="1">
      <c r="A339" s="26">
        <v>12</v>
      </c>
      <c r="B339" s="27">
        <v>541</v>
      </c>
      <c r="C339" s="28">
        <v>3.35</v>
      </c>
      <c r="D339" s="29">
        <v>27</v>
      </c>
      <c r="E339" s="27">
        <v>539</v>
      </c>
      <c r="F339" s="28">
        <v>3.62</v>
      </c>
      <c r="G339" s="26">
        <v>12</v>
      </c>
      <c r="H339" s="27">
        <v>655</v>
      </c>
      <c r="I339" s="28">
        <v>3.73</v>
      </c>
      <c r="J339" s="29">
        <v>27</v>
      </c>
      <c r="K339" s="27">
        <v>743</v>
      </c>
      <c r="L339" s="28">
        <v>3.95</v>
      </c>
      <c r="M339" s="26">
        <v>12</v>
      </c>
      <c r="N339" s="27">
        <v>738</v>
      </c>
      <c r="O339" s="28">
        <v>3.77</v>
      </c>
      <c r="P339" s="29">
        <v>27</v>
      </c>
      <c r="Q339" s="27">
        <v>30</v>
      </c>
      <c r="R339" s="30">
        <v>0.54</v>
      </c>
    </row>
    <row r="340" spans="1:18" s="31" customFormat="1" ht="12" customHeight="1">
      <c r="A340" s="26" t="s">
        <v>25</v>
      </c>
      <c r="B340" s="27">
        <v>1132</v>
      </c>
      <c r="C340" s="28">
        <v>1.93</v>
      </c>
      <c r="D340" s="29" t="s">
        <v>19</v>
      </c>
      <c r="E340" s="27">
        <v>1123</v>
      </c>
      <c r="F340" s="28">
        <v>2.2000000000000002</v>
      </c>
      <c r="G340" s="26" t="s">
        <v>23</v>
      </c>
      <c r="H340" s="27">
        <v>1239</v>
      </c>
      <c r="I340" s="28">
        <v>2.59</v>
      </c>
      <c r="J340" s="29" t="s">
        <v>21</v>
      </c>
      <c r="K340" s="27">
        <v>1315</v>
      </c>
      <c r="L340" s="28">
        <v>2.92</v>
      </c>
      <c r="M340" s="26" t="s">
        <v>22</v>
      </c>
      <c r="N340" s="27">
        <v>1320</v>
      </c>
      <c r="O340" s="28">
        <v>2.9</v>
      </c>
      <c r="P340" s="29" t="s">
        <v>24</v>
      </c>
      <c r="Q340" s="27">
        <v>826</v>
      </c>
      <c r="R340" s="30">
        <v>3.89</v>
      </c>
    </row>
    <row r="341" spans="1:18" s="31" customFormat="1" ht="12" customHeight="1">
      <c r="A341" s="26"/>
      <c r="B341" s="27">
        <v>1653</v>
      </c>
      <c r="C341" s="28">
        <v>3.31</v>
      </c>
      <c r="D341" s="29"/>
      <c r="E341" s="27">
        <v>1623</v>
      </c>
      <c r="F341" s="28">
        <v>3.39</v>
      </c>
      <c r="G341" s="26"/>
      <c r="H341" s="27">
        <v>1640</v>
      </c>
      <c r="I341" s="28">
        <v>3.13</v>
      </c>
      <c r="J341" s="29"/>
      <c r="K341" s="27">
        <v>1639</v>
      </c>
      <c r="L341" s="28">
        <v>3.23</v>
      </c>
      <c r="M341" s="26"/>
      <c r="N341" s="27">
        <v>1626</v>
      </c>
      <c r="O341" s="28">
        <v>3.12</v>
      </c>
      <c r="P341" s="29"/>
      <c r="Q341" s="27">
        <v>1409</v>
      </c>
      <c r="R341" s="30">
        <v>2.92</v>
      </c>
    </row>
    <row r="342" spans="1:18" s="31" customFormat="1" ht="12" customHeight="1">
      <c r="A342" s="26"/>
      <c r="B342" s="27">
        <v>2344</v>
      </c>
      <c r="C342" s="28">
        <v>1.1599999999999999</v>
      </c>
      <c r="D342" s="29"/>
      <c r="E342" s="27">
        <v>2333</v>
      </c>
      <c r="F342" s="28">
        <v>0.69</v>
      </c>
      <c r="G342" s="26"/>
      <c r="H342" s="27"/>
      <c r="I342" s="28"/>
      <c r="J342" s="29"/>
      <c r="K342" s="27"/>
      <c r="L342" s="28"/>
      <c r="M342" s="26"/>
      <c r="N342" s="27"/>
      <c r="O342" s="28"/>
      <c r="P342" s="29"/>
      <c r="Q342" s="27">
        <v>1718</v>
      </c>
      <c r="R342" s="30">
        <v>3.15</v>
      </c>
    </row>
    <row r="343" spans="1:18" s="31" customFormat="1" ht="3" customHeight="1">
      <c r="A343" s="26"/>
      <c r="B343" s="27"/>
      <c r="C343" s="28"/>
      <c r="D343" s="29"/>
      <c r="E343" s="27"/>
      <c r="F343" s="28"/>
      <c r="G343" s="26"/>
      <c r="H343" s="27"/>
      <c r="I343" s="28"/>
      <c r="J343" s="29"/>
      <c r="K343" s="27"/>
      <c r="L343" s="28"/>
      <c r="M343" s="26"/>
      <c r="N343" s="27"/>
      <c r="O343" s="28"/>
      <c r="P343" s="29"/>
      <c r="Q343" s="27"/>
      <c r="R343" s="30"/>
    </row>
    <row r="344" spans="1:18" s="31" customFormat="1" ht="12" customHeight="1">
      <c r="A344" s="26">
        <v>13</v>
      </c>
      <c r="B344" s="27">
        <v>617</v>
      </c>
      <c r="C344" s="28">
        <v>3.49</v>
      </c>
      <c r="D344" s="29">
        <v>28</v>
      </c>
      <c r="E344" s="27">
        <v>633</v>
      </c>
      <c r="F344" s="28">
        <v>3.8</v>
      </c>
      <c r="G344" s="26">
        <v>13</v>
      </c>
      <c r="H344" s="27">
        <v>4</v>
      </c>
      <c r="I344" s="28">
        <v>0.78</v>
      </c>
      <c r="J344" s="29">
        <v>28</v>
      </c>
      <c r="K344" s="27">
        <v>36</v>
      </c>
      <c r="L344" s="28">
        <v>0.42</v>
      </c>
      <c r="M344" s="26">
        <v>13</v>
      </c>
      <c r="N344" s="27">
        <v>20</v>
      </c>
      <c r="O344" s="28">
        <v>0.75</v>
      </c>
      <c r="P344" s="29">
        <v>28</v>
      </c>
      <c r="Q344" s="27">
        <v>106</v>
      </c>
      <c r="R344" s="30">
        <v>0.65</v>
      </c>
    </row>
    <row r="345" spans="1:18" s="31" customFormat="1" ht="12" customHeight="1">
      <c r="A345" s="26" t="s">
        <v>19</v>
      </c>
      <c r="B345" s="27">
        <v>1208</v>
      </c>
      <c r="C345" s="28">
        <v>2.0499999999999998</v>
      </c>
      <c r="D345" s="29" t="s">
        <v>20</v>
      </c>
      <c r="E345" s="27">
        <v>1214</v>
      </c>
      <c r="F345" s="28">
        <v>2.37</v>
      </c>
      <c r="G345" s="26" t="s">
        <v>21</v>
      </c>
      <c r="H345" s="27">
        <v>731</v>
      </c>
      <c r="I345" s="28">
        <v>3.74</v>
      </c>
      <c r="J345" s="29" t="s">
        <v>22</v>
      </c>
      <c r="K345" s="27">
        <v>834</v>
      </c>
      <c r="L345" s="28">
        <v>3.92</v>
      </c>
      <c r="M345" s="26" t="s">
        <v>24</v>
      </c>
      <c r="N345" s="27">
        <v>814</v>
      </c>
      <c r="O345" s="28">
        <v>3.77</v>
      </c>
      <c r="P345" s="29" t="s">
        <v>25</v>
      </c>
      <c r="Q345" s="27">
        <v>857</v>
      </c>
      <c r="R345" s="30">
        <v>3.82</v>
      </c>
    </row>
    <row r="346" spans="1:18" s="31" customFormat="1" ht="12" customHeight="1">
      <c r="A346" s="26"/>
      <c r="B346" s="27">
        <v>1714</v>
      </c>
      <c r="C346" s="28">
        <v>3.28</v>
      </c>
      <c r="D346" s="29"/>
      <c r="E346" s="27">
        <v>1651</v>
      </c>
      <c r="F346" s="28">
        <v>3.37</v>
      </c>
      <c r="G346" s="26"/>
      <c r="H346" s="27">
        <v>1312</v>
      </c>
      <c r="I346" s="28">
        <v>2.68</v>
      </c>
      <c r="J346" s="29"/>
      <c r="K346" s="27">
        <v>1411</v>
      </c>
      <c r="L346" s="28">
        <v>2.96</v>
      </c>
      <c r="M346" s="26"/>
      <c r="N346" s="27">
        <v>1351</v>
      </c>
      <c r="O346" s="28">
        <v>2.92</v>
      </c>
      <c r="P346" s="29"/>
      <c r="Q346" s="27">
        <v>1443</v>
      </c>
      <c r="R346" s="30">
        <v>2.81</v>
      </c>
    </row>
    <row r="347" spans="1:18" s="31" customFormat="1" ht="12" customHeight="1">
      <c r="A347" s="26"/>
      <c r="B347" s="27"/>
      <c r="C347" s="28"/>
      <c r="D347" s="29"/>
      <c r="E347" s="27"/>
      <c r="F347" s="28"/>
      <c r="G347" s="26"/>
      <c r="H347" s="27">
        <v>1702</v>
      </c>
      <c r="I347" s="28">
        <v>3.14</v>
      </c>
      <c r="J347" s="29"/>
      <c r="K347" s="27">
        <v>1718</v>
      </c>
      <c r="L347" s="28">
        <v>3.18</v>
      </c>
      <c r="M347" s="26"/>
      <c r="N347" s="27">
        <v>1702</v>
      </c>
      <c r="O347" s="28">
        <v>3.14</v>
      </c>
      <c r="P347" s="29"/>
      <c r="Q347" s="27">
        <v>1807</v>
      </c>
      <c r="R347" s="30">
        <v>3.08</v>
      </c>
    </row>
    <row r="348" spans="1:18" s="31" customFormat="1" ht="3" customHeight="1">
      <c r="A348" s="26"/>
      <c r="B348" s="27"/>
      <c r="C348" s="28"/>
      <c r="D348" s="29"/>
      <c r="E348" s="27"/>
      <c r="F348" s="28"/>
      <c r="G348" s="26"/>
      <c r="H348" s="27"/>
      <c r="I348" s="28"/>
      <c r="J348" s="29"/>
      <c r="K348" s="27"/>
      <c r="L348" s="28"/>
      <c r="M348" s="26"/>
      <c r="N348" s="27"/>
      <c r="O348" s="28"/>
      <c r="P348" s="29"/>
      <c r="Q348" s="27"/>
      <c r="R348" s="30"/>
    </row>
    <row r="349" spans="1:18" s="31" customFormat="1" ht="12" customHeight="1">
      <c r="A349" s="26">
        <v>14</v>
      </c>
      <c r="B349" s="27">
        <v>10</v>
      </c>
      <c r="C349" s="28">
        <v>1.02</v>
      </c>
      <c r="D349" s="29">
        <v>29</v>
      </c>
      <c r="E349" s="27">
        <v>13</v>
      </c>
      <c r="F349" s="28">
        <v>0.5</v>
      </c>
      <c r="G349" s="26">
        <v>14</v>
      </c>
      <c r="H349" s="27">
        <v>34</v>
      </c>
      <c r="I349" s="28">
        <v>0.76</v>
      </c>
      <c r="J349" s="29">
        <v>29</v>
      </c>
      <c r="K349" s="27">
        <v>117</v>
      </c>
      <c r="L349" s="28">
        <v>0.51</v>
      </c>
      <c r="M349" s="26">
        <v>14</v>
      </c>
      <c r="N349" s="27">
        <v>52</v>
      </c>
      <c r="O349" s="28">
        <v>0.75</v>
      </c>
      <c r="P349" s="29">
        <v>29</v>
      </c>
      <c r="Q349" s="27">
        <v>138</v>
      </c>
      <c r="R349" s="30">
        <v>0.83</v>
      </c>
    </row>
    <row r="350" spans="1:18" s="31" customFormat="1" ht="12" customHeight="1">
      <c r="A350" s="26" t="s">
        <v>20</v>
      </c>
      <c r="B350" s="27">
        <v>652</v>
      </c>
      <c r="C350" s="28">
        <v>3.56</v>
      </c>
      <c r="D350" s="29" t="s">
        <v>23</v>
      </c>
      <c r="E350" s="27">
        <v>729</v>
      </c>
      <c r="F350" s="28">
        <v>3.87</v>
      </c>
      <c r="G350" s="26" t="s">
        <v>22</v>
      </c>
      <c r="H350" s="27">
        <v>811</v>
      </c>
      <c r="I350" s="28">
        <v>3.73</v>
      </c>
      <c r="J350" s="29" t="s">
        <v>24</v>
      </c>
      <c r="K350" s="27">
        <v>922</v>
      </c>
      <c r="L350" s="28">
        <v>3.85</v>
      </c>
      <c r="M350" s="26" t="s">
        <v>25</v>
      </c>
      <c r="N350" s="27">
        <v>848</v>
      </c>
      <c r="O350" s="28">
        <v>3.77</v>
      </c>
      <c r="P350" s="29" t="s">
        <v>19</v>
      </c>
      <c r="Q350" s="27">
        <v>917</v>
      </c>
      <c r="R350" s="30">
        <v>3.74</v>
      </c>
    </row>
    <row r="351" spans="1:18" s="31" customFormat="1" ht="12" customHeight="1">
      <c r="A351" s="26"/>
      <c r="B351" s="27">
        <v>1241</v>
      </c>
      <c r="C351" s="28">
        <v>2.1800000000000002</v>
      </c>
      <c r="D351" s="29"/>
      <c r="E351" s="27">
        <v>1302</v>
      </c>
      <c r="F351" s="28">
        <v>2.57</v>
      </c>
      <c r="G351" s="26"/>
      <c r="H351" s="27">
        <v>1344</v>
      </c>
      <c r="I351" s="28">
        <v>2.76</v>
      </c>
      <c r="J351" s="29"/>
      <c r="K351" s="27">
        <v>1507</v>
      </c>
      <c r="L351" s="28">
        <v>2.94</v>
      </c>
      <c r="M351" s="26"/>
      <c r="N351" s="27">
        <v>1424</v>
      </c>
      <c r="O351" s="28">
        <v>2.88</v>
      </c>
      <c r="P351" s="29"/>
      <c r="Q351" s="27">
        <v>1509</v>
      </c>
      <c r="R351" s="30">
        <v>2.65</v>
      </c>
    </row>
    <row r="352" spans="1:18" s="31" customFormat="1" ht="12" customHeight="1">
      <c r="A352" s="26"/>
      <c r="B352" s="27">
        <v>1735</v>
      </c>
      <c r="C352" s="28">
        <v>3.24</v>
      </c>
      <c r="D352" s="29"/>
      <c r="E352" s="27">
        <v>1719</v>
      </c>
      <c r="F352" s="28">
        <v>3.33</v>
      </c>
      <c r="G352" s="26"/>
      <c r="H352" s="27">
        <v>1729</v>
      </c>
      <c r="I352" s="28">
        <v>3.13</v>
      </c>
      <c r="J352" s="29"/>
      <c r="K352" s="27">
        <v>1800</v>
      </c>
      <c r="L352" s="28">
        <v>3.1</v>
      </c>
      <c r="M352" s="26"/>
      <c r="N352" s="27">
        <v>1742</v>
      </c>
      <c r="O352" s="28">
        <v>3.12</v>
      </c>
      <c r="P352" s="29"/>
      <c r="Q352" s="27">
        <v>1857</v>
      </c>
      <c r="R352" s="30">
        <v>2.97</v>
      </c>
    </row>
    <row r="353" spans="1:18" s="31" customFormat="1" ht="3" customHeight="1">
      <c r="A353" s="26"/>
      <c r="B353" s="27"/>
      <c r="C353" s="28"/>
      <c r="D353" s="29"/>
      <c r="E353" s="27"/>
      <c r="F353" s="28"/>
      <c r="G353" s="26"/>
      <c r="H353" s="27"/>
      <c r="I353" s="28"/>
      <c r="J353" s="29"/>
      <c r="K353" s="27"/>
      <c r="L353" s="28"/>
      <c r="M353" s="26"/>
      <c r="N353" s="27"/>
      <c r="O353" s="28"/>
      <c r="P353" s="29"/>
      <c r="Q353" s="27"/>
      <c r="R353" s="30"/>
    </row>
    <row r="354" spans="1:18" s="31" customFormat="1" ht="12" customHeight="1">
      <c r="A354" s="26">
        <v>15</v>
      </c>
      <c r="B354" s="27">
        <v>36</v>
      </c>
      <c r="C354" s="28">
        <v>0.92</v>
      </c>
      <c r="D354" s="29">
        <v>30</v>
      </c>
      <c r="E354" s="27">
        <v>53</v>
      </c>
      <c r="F354" s="28">
        <v>0.44</v>
      </c>
      <c r="G354" s="26">
        <v>15</v>
      </c>
      <c r="H354" s="27">
        <v>105</v>
      </c>
      <c r="I354" s="28">
        <v>0.77</v>
      </c>
      <c r="J354" s="29">
        <v>30</v>
      </c>
      <c r="K354" s="27">
        <v>154</v>
      </c>
      <c r="L354" s="28">
        <v>0.68</v>
      </c>
      <c r="M354" s="26">
        <v>15</v>
      </c>
      <c r="N354" s="27">
        <v>124</v>
      </c>
      <c r="O354" s="28">
        <v>0.81</v>
      </c>
      <c r="P354" s="29">
        <v>30</v>
      </c>
      <c r="Q354" s="27">
        <v>206</v>
      </c>
      <c r="R354" s="30">
        <v>1.08</v>
      </c>
    </row>
    <row r="355" spans="1:18" s="31" customFormat="1" ht="12" customHeight="1">
      <c r="A355" s="26" t="s">
        <v>23</v>
      </c>
      <c r="B355" s="27">
        <v>728</v>
      </c>
      <c r="C355" s="28">
        <v>3.59</v>
      </c>
      <c r="D355" s="29" t="s">
        <v>21</v>
      </c>
      <c r="E355" s="27">
        <v>827</v>
      </c>
      <c r="F355" s="28">
        <v>3.84</v>
      </c>
      <c r="G355" s="26" t="s">
        <v>24</v>
      </c>
      <c r="H355" s="27">
        <v>853</v>
      </c>
      <c r="I355" s="28">
        <v>3.71</v>
      </c>
      <c r="J355" s="29" t="s">
        <v>25</v>
      </c>
      <c r="K355" s="27">
        <v>1000</v>
      </c>
      <c r="L355" s="28">
        <v>3.76</v>
      </c>
      <c r="M355" s="26" t="s">
        <v>19</v>
      </c>
      <c r="N355" s="27">
        <v>917</v>
      </c>
      <c r="O355" s="28">
        <v>3.75</v>
      </c>
      <c r="P355" s="29" t="s">
        <v>20</v>
      </c>
      <c r="Q355" s="27">
        <v>930</v>
      </c>
      <c r="R355" s="30">
        <v>3.67</v>
      </c>
    </row>
    <row r="356" spans="1:18" s="31" customFormat="1" ht="12" customHeight="1">
      <c r="A356" s="26"/>
      <c r="B356" s="27">
        <v>1312</v>
      </c>
      <c r="C356" s="28">
        <v>2.3199999999999998</v>
      </c>
      <c r="D356" s="29"/>
      <c r="E356" s="27">
        <v>1351</v>
      </c>
      <c r="F356" s="28">
        <v>2.75</v>
      </c>
      <c r="G356" s="26"/>
      <c r="H356" s="27">
        <v>1420</v>
      </c>
      <c r="I356" s="28">
        <v>2.82</v>
      </c>
      <c r="J356" s="29"/>
      <c r="K356" s="27">
        <v>1603</v>
      </c>
      <c r="L356" s="28">
        <v>2.85</v>
      </c>
      <c r="M356" s="26"/>
      <c r="N356" s="27">
        <v>1500</v>
      </c>
      <c r="O356" s="28">
        <v>2.79</v>
      </c>
      <c r="P356" s="29"/>
      <c r="Q356" s="27">
        <v>1536</v>
      </c>
      <c r="R356" s="30">
        <v>2.46</v>
      </c>
    </row>
    <row r="357" spans="1:18" s="31" customFormat="1" ht="12" customHeight="1">
      <c r="A357" s="26"/>
      <c r="B357" s="27">
        <v>1755</v>
      </c>
      <c r="C357" s="28">
        <v>3.21</v>
      </c>
      <c r="D357" s="29"/>
      <c r="E357" s="27">
        <v>1748</v>
      </c>
      <c r="F357" s="28">
        <v>3.28</v>
      </c>
      <c r="G357" s="26"/>
      <c r="H357" s="27">
        <v>1756</v>
      </c>
      <c r="I357" s="28">
        <v>3.11</v>
      </c>
      <c r="J357" s="29"/>
      <c r="K357" s="27">
        <v>1847</v>
      </c>
      <c r="L357" s="28">
        <v>2.97</v>
      </c>
      <c r="M357" s="26"/>
      <c r="N357" s="27">
        <v>1827</v>
      </c>
      <c r="O357" s="28">
        <v>3.05</v>
      </c>
      <c r="P357" s="29"/>
      <c r="Q357" s="27">
        <v>1946</v>
      </c>
      <c r="R357" s="30">
        <v>2.83</v>
      </c>
    </row>
    <row r="358" spans="1:18" s="31" customFormat="1" ht="3" customHeight="1">
      <c r="A358" s="26"/>
      <c r="B358" s="27"/>
      <c r="C358" s="28"/>
      <c r="D358" s="29"/>
      <c r="E358" s="27"/>
      <c r="F358" s="28"/>
      <c r="G358" s="26"/>
      <c r="H358" s="27"/>
      <c r="I358" s="28"/>
      <c r="J358" s="29"/>
      <c r="K358" s="27"/>
      <c r="L358" s="28"/>
      <c r="M358" s="26"/>
      <c r="N358" s="27"/>
      <c r="O358" s="28"/>
      <c r="P358" s="29"/>
      <c r="Q358" s="27"/>
      <c r="R358" s="30"/>
    </row>
    <row r="359" spans="1:18" s="31" customFormat="1" ht="12" customHeight="1">
      <c r="A359" s="26"/>
      <c r="B359" s="27"/>
      <c r="C359" s="28"/>
      <c r="D359" s="29">
        <v>31</v>
      </c>
      <c r="E359" s="27">
        <v>133</v>
      </c>
      <c r="F359" s="28">
        <v>0.48</v>
      </c>
      <c r="G359" s="26"/>
      <c r="H359" s="27"/>
      <c r="I359" s="28"/>
      <c r="J359" s="29"/>
      <c r="K359" s="27"/>
      <c r="L359" s="28"/>
      <c r="M359" s="26"/>
      <c r="N359" s="27"/>
      <c r="O359" s="28"/>
      <c r="P359" s="29">
        <v>31</v>
      </c>
      <c r="Q359" s="27">
        <v>230</v>
      </c>
      <c r="R359" s="30">
        <v>1.38</v>
      </c>
    </row>
    <row r="360" spans="1:18" s="31" customFormat="1" ht="12" customHeight="1">
      <c r="A360" s="26"/>
      <c r="B360" s="27"/>
      <c r="C360" s="28"/>
      <c r="D360" s="29" t="s">
        <v>22</v>
      </c>
      <c r="E360" s="27">
        <v>925</v>
      </c>
      <c r="F360" s="28">
        <v>3.76</v>
      </c>
      <c r="G360" s="26"/>
      <c r="H360" s="27"/>
      <c r="I360" s="28"/>
      <c r="J360" s="29"/>
      <c r="K360" s="27"/>
      <c r="L360" s="28"/>
      <c r="M360" s="26"/>
      <c r="N360" s="27"/>
      <c r="O360" s="28"/>
      <c r="P360" s="29" t="s">
        <v>23</v>
      </c>
      <c r="Q360" s="27">
        <v>942</v>
      </c>
      <c r="R360" s="30">
        <v>3.6</v>
      </c>
    </row>
    <row r="361" spans="1:18" s="31" customFormat="1" ht="12" customHeight="1">
      <c r="A361" s="26"/>
      <c r="B361" s="27"/>
      <c r="C361" s="28"/>
      <c r="D361" s="29"/>
      <c r="E361" s="27">
        <v>1442</v>
      </c>
      <c r="F361" s="28">
        <v>2.89</v>
      </c>
      <c r="G361" s="26"/>
      <c r="H361" s="27"/>
      <c r="I361" s="28"/>
      <c r="J361" s="29"/>
      <c r="K361" s="27"/>
      <c r="L361" s="28"/>
      <c r="M361" s="26"/>
      <c r="N361" s="27"/>
      <c r="O361" s="28"/>
      <c r="P361" s="29"/>
      <c r="Q361" s="27">
        <v>1610</v>
      </c>
      <c r="R361" s="30">
        <v>2.27</v>
      </c>
    </row>
    <row r="362" spans="1:18" s="31" customFormat="1" ht="12" customHeight="1">
      <c r="A362" s="26"/>
      <c r="B362" s="27"/>
      <c r="C362" s="28"/>
      <c r="D362" s="29"/>
      <c r="E362" s="27">
        <v>1821</v>
      </c>
      <c r="F362" s="28">
        <v>3.2</v>
      </c>
      <c r="G362" s="26"/>
      <c r="H362" s="27"/>
      <c r="I362" s="28"/>
      <c r="J362" s="29"/>
      <c r="K362" s="27"/>
      <c r="L362" s="28"/>
      <c r="M362" s="26"/>
      <c r="N362" s="27"/>
      <c r="O362" s="28"/>
      <c r="P362" s="29"/>
      <c r="Q362" s="27">
        <v>2040</v>
      </c>
      <c r="R362" s="30">
        <v>2.67</v>
      </c>
    </row>
    <row r="363" spans="1:18" s="37" customFormat="1" ht="5.25" customHeight="1" thickBot="1">
      <c r="A363" s="33"/>
      <c r="B363" s="34"/>
      <c r="C363" s="34"/>
      <c r="D363" s="35"/>
      <c r="E363" s="34"/>
      <c r="F363" s="34"/>
      <c r="G363" s="33"/>
      <c r="H363" s="34"/>
      <c r="I363" s="34"/>
      <c r="J363" s="35"/>
      <c r="K363" s="34"/>
      <c r="L363" s="34"/>
      <c r="M363" s="33"/>
      <c r="N363" s="34"/>
      <c r="O363" s="34"/>
      <c r="P363" s="35"/>
      <c r="Q363" s="45"/>
      <c r="R363" s="46"/>
    </row>
    <row r="364" spans="1:18" s="37" customFormat="1" ht="27" customHeight="1">
      <c r="A364" s="38" t="s">
        <v>8</v>
      </c>
      <c r="B364" s="24"/>
      <c r="C364" s="24"/>
      <c r="D364" s="24"/>
      <c r="E364" s="39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40" t="s">
        <v>9</v>
      </c>
    </row>
  </sheetData>
  <phoneticPr fontId="22" type="noConversion"/>
  <printOptions horizontalCentered="1"/>
  <pageMargins left="0.39370078740157483" right="0.27559055118110237" top="0.35433070866141736" bottom="0.23622047244094491" header="0.23622047244094491" footer="0.19685039370078741"/>
  <pageSetup paperSize="9" scale="80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7"/>
  <sheetViews>
    <sheetView topLeftCell="A11" workbookViewId="0">
      <selection activeCell="B22" sqref="B22"/>
    </sheetView>
  </sheetViews>
  <sheetFormatPr defaultColWidth="9.140625" defaultRowHeight="23.25"/>
  <cols>
    <col min="1" max="1" width="9.140625" customWidth="1"/>
    <col min="2" max="2" width="21" style="154" customWidth="1"/>
    <col min="3" max="3" width="9.28515625" bestFit="1" customWidth="1"/>
    <col min="4" max="4" width="13.28515625" customWidth="1"/>
    <col min="5" max="6" width="9.140625" customWidth="1"/>
    <col min="7" max="7" width="16.28515625" customWidth="1"/>
    <col min="8" max="8" width="42.140625" customWidth="1"/>
  </cols>
  <sheetData>
    <row r="1" spans="1:9">
      <c r="A1" s="150" t="s">
        <v>211</v>
      </c>
      <c r="B1" s="152" t="s">
        <v>97</v>
      </c>
      <c r="C1" s="150" t="s">
        <v>208</v>
      </c>
      <c r="D1" s="150" t="s">
        <v>200</v>
      </c>
      <c r="E1" s="150" t="s">
        <v>201</v>
      </c>
      <c r="F1" s="150" t="s">
        <v>236</v>
      </c>
      <c r="G1" s="150" t="s">
        <v>237</v>
      </c>
    </row>
    <row r="2" spans="1:9">
      <c r="A2" s="222" t="str">
        <f>IF('MainStation-OBS'!B2 = "","",'MainStation-OBS'!B2)</f>
        <v>ด้านเหนือ</v>
      </c>
      <c r="B2" s="222"/>
      <c r="C2" s="222"/>
      <c r="D2" s="222"/>
      <c r="E2" s="222"/>
      <c r="F2" s="222"/>
      <c r="G2" s="222"/>
    </row>
    <row r="3" spans="1:9">
      <c r="A3" s="151" t="str">
        <f>IF('MainStation-OBS'!B3 = "","",'MainStation-OBS'!B3)</f>
        <v>N1</v>
      </c>
      <c r="B3" s="153" t="str">
        <f>IF('MainStation-OBS'!C3 = "","",'MainStation-OBS'!C3)</f>
        <v>บางบัว ถ.พหลโยธิน</v>
      </c>
      <c r="C3" s="151" t="str">
        <f>IFERROR(INDEX('MainStation-OBS'!$B$47:$G$52,IF('MainStation-OBS'!P3="","",'MainStation-OBS'!P3),1),"")</f>
        <v/>
      </c>
      <c r="D3" s="151" t="str">
        <f>IFERROR(INDEX('MainStation-OBS'!$B$47:$G$52,IF('MainStation-OBS'!H3="","",'MainStation-OBS'!H3),2),"")</f>
        <v>สูงขึ้นต่อเนื่อง</v>
      </c>
      <c r="E3" s="151" t="str">
        <f>IFERROR(INDEX('MainStation-OBS'!$B$47:$G$52,IF('MainStation-OBS'!I3="","",'MainStation-OBS'!I3),3),"")</f>
        <v>น้อย</v>
      </c>
      <c r="F3" s="151">
        <f>IF('MainStation-OBS'!J3 = "","",'MainStation-OBS'!J3)</f>
        <v>2.0000000000000018</v>
      </c>
      <c r="G3" s="151">
        <f>IF('MainStation-OBS'!R3 = "","",'MainStation-OBS'!R3)</f>
        <v>3</v>
      </c>
      <c r="I3" s="144" t="s">
        <v>205</v>
      </c>
    </row>
    <row r="4" spans="1:9" ht="69.75">
      <c r="A4" s="151" t="str">
        <f>IF('MainStation-OBS'!B4 = "","",'MainStation-OBS'!B4)</f>
        <v>N2</v>
      </c>
      <c r="B4" s="153" t="str">
        <f>IF('MainStation-OBS'!C4 = "","",'MainStation-OBS'!C4)</f>
        <v>ค.บางซื่อ﻿﻿</v>
      </c>
      <c r="C4" s="151" t="str">
        <f>IFERROR(INDEX('MainStation-OBS'!$B$47:$G$52,IF('MainStation-OBS'!G4="","",'MainStation-OBS'!G4),1),"")</f>
        <v>ปกติ</v>
      </c>
      <c r="D4" s="151" t="str">
        <f>IFERROR(INDEX('MainStation-OBS'!$B$47:$G$52,IF('MainStation-OBS'!H4="","",'MainStation-OBS'!H4),2),"")</f>
        <v xml:space="preserve">สูงขึ้นต่อเนื่อง/คงตัวระยะสั้น </v>
      </c>
      <c r="E4" s="151" t="str">
        <f>IFERROR(INDEX('MainStation-OBS'!$B$47:$G$52,IF('MainStation-OBS'!I4="","",'MainStation-OBS'!I4),3),"")</f>
        <v>เล็กน้อย</v>
      </c>
      <c r="F4" s="151">
        <f>IF('MainStation-OBS'!J4 = "","",'MainStation-OBS'!J4)</f>
        <v>-1</v>
      </c>
      <c r="G4" s="151">
        <f>IF('MainStation-OBS'!Q4 = "","",'MainStation-OBS'!Q4)</f>
        <v>6</v>
      </c>
      <c r="I4" s="144" t="s">
        <v>206</v>
      </c>
    </row>
    <row r="5" spans="1:9">
      <c r="A5" s="151" t="str">
        <f>IF('MainStation-OBS'!B5 = "","",'MainStation-OBS'!B5)</f>
        <v>N3</v>
      </c>
      <c r="B5" s="153" t="str">
        <f>IF('MainStation-OBS'!C5 = "","",'MainStation-OBS'!C5)</f>
        <v>ค.ลาดพร้าว﻿ โชคชัย 4</v>
      </c>
      <c r="C5" s="151" t="str">
        <f>IFERROR(INDEX('MainStation-OBS'!$B$47:$G$52,IF('MainStation-OBS'!G5="","",'MainStation-OBS'!G5),1),"")</f>
        <v>เสี่ยงมาก</v>
      </c>
      <c r="D5" s="151" t="str">
        <f>IFERROR(INDEX('MainStation-OBS'!$B$47:$G$52,IF('MainStation-OBS'!H5="","",'MainStation-OBS'!H5),2),"")</f>
        <v>สูงขึ้นต่อเนื่อง</v>
      </c>
      <c r="E5" s="151" t="str">
        <f>IFERROR(INDEX('MainStation-OBS'!$B$47:$G$52,IF('MainStation-OBS'!I5="","",'MainStation-OBS'!I5),3),"")</f>
        <v>น้อย</v>
      </c>
      <c r="F5" s="151">
        <f>IF('MainStation-OBS'!J5 = "","",'MainStation-OBS'!J5)</f>
        <v>2.0000000000000018</v>
      </c>
      <c r="G5" s="151">
        <f>IF('MainStation-OBS'!Q5 = "","",'MainStation-OBS'!Q5)</f>
        <v>4</v>
      </c>
      <c r="I5" s="144" t="s">
        <v>207</v>
      </c>
    </row>
    <row r="6" spans="1:9" ht="69.75">
      <c r="A6" s="151" t="str">
        <f>IF('MainStation-OBS'!B6 = "","",'MainStation-OBS'!B6)</f>
        <v>N4</v>
      </c>
      <c r="B6" s="153" t="str">
        <f>IF('MainStation-OBS'!C6 = "","",'MainStation-OBS'!C6)</f>
        <v>ค.สามเสน﻿﻿﻿ / สามเสน</v>
      </c>
      <c r="C6" s="151" t="str">
        <f>IFERROR(INDEX('MainStation-OBS'!$B$47:$G$52,IF('MainStation-OBS'!G6="","",'MainStation-OBS'!G6),1),"")</f>
        <v>ปกติ</v>
      </c>
      <c r="D6" s="151" t="str">
        <f>IFERROR(INDEX('MainStation-OBS'!$B$47:$G$52,IF('MainStation-OBS'!H6="","",'MainStation-OBS'!H6),2),"")</f>
        <v xml:space="preserve">สูงขึ้นต่อเนื่อง/คงตัวระยะสั้น </v>
      </c>
      <c r="E6" s="151" t="str">
        <f>IFERROR(INDEX('MainStation-OBS'!$B$47:$G$52,IF('MainStation-OBS'!I6="","",'MainStation-OBS'!I6),3),"")</f>
        <v>เล็กน้อย</v>
      </c>
      <c r="F6" s="151">
        <f>IF('MainStation-OBS'!J6 = "","",'MainStation-OBS'!J6)</f>
        <v>-1</v>
      </c>
      <c r="G6" s="151">
        <f>IF('MainStation-OBS'!Q6 = "","",'MainStation-OBS'!Q6)</f>
        <v>6</v>
      </c>
      <c r="I6" s="144" t="s">
        <v>233</v>
      </c>
    </row>
    <row r="7" spans="1:9" ht="46.5">
      <c r="A7" s="151" t="str">
        <f>IF('MainStation-OBS'!B7 = "","",'MainStation-OBS'!B7)</f>
        <v>N5</v>
      </c>
      <c r="B7" s="153" t="str">
        <f>IF('MainStation-OBS'!C7 = "","",'MainStation-OBS'!C7)</f>
        <v>ค.เจ้าคุณสิงห์ วังทองหลาง</v>
      </c>
      <c r="C7" s="151" t="str">
        <f>IFERROR(INDEX('MainStation-OBS'!$B$47:$G$52,IF('MainStation-OBS'!G7="","",'MainStation-OBS'!G7),1),"")</f>
        <v>ปกติ</v>
      </c>
      <c r="D7" s="151" t="str">
        <f>IFERROR(INDEX('MainStation-OBS'!$B$47:$G$52,IF('MainStation-OBS'!H7="","",'MainStation-OBS'!H7),2),"")</f>
        <v>แกว่งสูงขึ้น</v>
      </c>
      <c r="E7" s="151" t="str">
        <f>IFERROR(INDEX('MainStation-OBS'!$B$47:$G$52,IF('MainStation-OBS'!I7="","",'MainStation-OBS'!I7),3),"")</f>
        <v>สูง</v>
      </c>
      <c r="F7" s="151">
        <f>IF('MainStation-OBS'!J7 = "","",'MainStation-OBS'!J7)</f>
        <v>9.9999999999999858</v>
      </c>
      <c r="G7" s="151">
        <f>IF('MainStation-OBS'!Q7 = "","",'MainStation-OBS'!Q7)</f>
        <v>1</v>
      </c>
      <c r="I7" s="149" t="s">
        <v>234</v>
      </c>
    </row>
    <row r="8" spans="1:9">
      <c r="A8" s="151" t="str">
        <f>IF('MainStation-OBS'!B8 = "","",'MainStation-OBS'!B8)</f>
        <v>N6</v>
      </c>
      <c r="B8" s="153" t="str">
        <f>IF('MainStation-OBS'!C8 = "","",'MainStation-OBS'!C8)</f>
        <v>บางกะปิ</v>
      </c>
      <c r="C8" s="151" t="str">
        <f>IFERROR(INDEX('MainStation-OBS'!$B$47:$G$52,IF('MainStation-OBS'!G8="","",'MainStation-OBS'!G8),1),"")</f>
        <v>ปกติ</v>
      </c>
      <c r="D8" s="151" t="str">
        <f>IFERROR(INDEX('MainStation-OBS'!$B$47:$G$52,IF('MainStation-OBS'!H8="","",'MainStation-OBS'!H8),2),"")</f>
        <v>สูงขึ้นต่อเนื่อง</v>
      </c>
      <c r="E8" s="151" t="str">
        <f>IFERROR(INDEX('MainStation-OBS'!$B$47:$G$52,IF('MainStation-OBS'!I8="","",'MainStation-OBS'!I8),3),"")</f>
        <v>น้อย</v>
      </c>
      <c r="F8" s="151">
        <f>IF('MainStation-OBS'!J8 = "","",'MainStation-OBS'!J8)</f>
        <v>1.9999999999999991</v>
      </c>
      <c r="G8" s="151">
        <f>IF('MainStation-OBS'!Q8 = "","",'MainStation-OBS'!Q8)</f>
        <v>1</v>
      </c>
    </row>
    <row r="9" spans="1:9">
      <c r="A9" s="151" t="str">
        <f>IF('MainStation-OBS'!B9 = "","",'MainStation-OBS'!B9)</f>
        <v>N7</v>
      </c>
      <c r="B9" s="153" t="str">
        <f>IF('MainStation-OBS'!C9 = "","",'MainStation-OBS'!C9)</f>
        <v>อนุเสารวรีย์ชัยสมรภูมิ</v>
      </c>
      <c r="C9" s="151" t="str">
        <f>IFERROR(INDEX('MainStation-OBS'!$B$47:$G$52,IF('MainStation-OBS'!G9="","",'MainStation-OBS'!G9),1),"")</f>
        <v>ปกติ</v>
      </c>
      <c r="D9" s="151" t="str">
        <f>IFERROR(INDEX('MainStation-OBS'!$B$47:$G$52,IF('MainStation-OBS'!H9="","",'MainStation-OBS'!H9),2),"")</f>
        <v>แกว่งสูงขึ้น</v>
      </c>
      <c r="E9" s="151" t="str">
        <f>IFERROR(INDEX('MainStation-OBS'!$B$47:$G$52,IF('MainStation-OBS'!I9="","",'MainStation-OBS'!I9),3),"")</f>
        <v>สูงมาก</v>
      </c>
      <c r="F9" s="151">
        <f>IF('MainStation-OBS'!J9 = "","",'MainStation-OBS'!J9)</f>
        <v>24.000000000000004</v>
      </c>
      <c r="G9" s="151" t="e">
        <f>IF('MainStation-OBS'!#REF! = "","",'MainStation-OBS'!#REF!)</f>
        <v>#REF!</v>
      </c>
    </row>
    <row r="10" spans="1:9" hidden="1">
      <c r="A10" s="151" t="str">
        <f>IF('MainStation-OBS'!B12 = "","",'MainStation-OBS'!B12)</f>
        <v/>
      </c>
      <c r="B10" s="153" t="str">
        <f>IF('MainStation-OBS'!C12 = "","",'MainStation-OBS'!C12)</f>
        <v/>
      </c>
      <c r="C10" s="151" t="str">
        <f>IFERROR(INDEX('MainStation-OBS'!$B$47:$G$52,IF('MainStation-OBS'!G12="","",'MainStation-OBS'!G12),1),"")</f>
        <v/>
      </c>
      <c r="D10" s="151" t="str">
        <f>IFERROR(INDEX('MainStation-OBS'!$B$47:$G$52,IF('MainStation-OBS'!H12="","",'MainStation-OBS'!H12),2),"")</f>
        <v/>
      </c>
      <c r="E10" s="151" t="str">
        <f>IFERROR(INDEX('MainStation-OBS'!$B$47:$G$52,IF('MainStation-OBS'!I12="","",'MainStation-OBS'!I12),3),"")</f>
        <v/>
      </c>
      <c r="F10" s="151" t="str">
        <f>IF('MainStation-OBS'!J12 = "","",'MainStation-OBS'!J12)</f>
        <v/>
      </c>
      <c r="G10" s="151" t="str">
        <f>IF('MainStation-OBS'!Q12 = "","",'MainStation-OBS'!Q12)</f>
        <v/>
      </c>
    </row>
    <row r="11" spans="1:9">
      <c r="A11" s="223" t="str">
        <f>IF('MainStation-OBS'!B13 = "","",'MainStation-OBS'!B13)</f>
        <v>ด้านตะวันออก</v>
      </c>
      <c r="B11" s="223"/>
      <c r="C11" s="223"/>
      <c r="D11" s="223"/>
      <c r="E11" s="223"/>
      <c r="F11" s="223"/>
      <c r="G11" s="223"/>
    </row>
    <row r="12" spans="1:9">
      <c r="A12" s="151" t="str">
        <f>IF('MainStation-OBS'!B14 = "","",'MainStation-OBS'!B14)</f>
        <v>E1</v>
      </c>
      <c r="B12" s="153" t="str">
        <f>IF('MainStation-OBS'!C14 = "","",'MainStation-OBS'!C14)</f>
        <v xml:space="preserve"> ค.สามวา﻿</v>
      </c>
      <c r="C12" s="151" t="str">
        <f>IFERROR(INDEX('MainStation-OBS'!$B$47:$G$52,IF('MainStation-OBS'!G14="","",'MainStation-OBS'!G14),1),"")</f>
        <v>ล้น</v>
      </c>
      <c r="D12" s="151" t="str">
        <f>IFERROR(INDEX('MainStation-OBS'!$B$47:$G$52,IF('MainStation-OBS'!H14="","",'MainStation-OBS'!H14),2),"")</f>
        <v>สูงขึ้นต่อเนื่อง</v>
      </c>
      <c r="E12" s="151" t="str">
        <f>IFERROR(INDEX('MainStation-OBS'!$B$47:$G$52,IF('MainStation-OBS'!I14="","",'MainStation-OBS'!I14),3),"")</f>
        <v>ปานกลาง</v>
      </c>
      <c r="F12" s="151">
        <f>IF('MainStation-OBS'!J14 = "","",'MainStation-OBS'!J14)</f>
        <v>5.9999999999999831</v>
      </c>
      <c r="G12" s="151">
        <f>IF('MainStation-OBS'!Q14 = "","",'MainStation-OBS'!Q14)</f>
        <v>6</v>
      </c>
    </row>
    <row r="13" spans="1:9">
      <c r="A13" s="151" t="str">
        <f>IF('MainStation-OBS'!B15 = "","",'MainStation-OBS'!B15)</f>
        <v>E2</v>
      </c>
      <c r="B13" s="153" t="str">
        <f>IF('MainStation-OBS'!C15 = "","",'MainStation-OBS'!C15)</f>
        <v>บางชัน ถ.รามคำแหง﻿﻿</v>
      </c>
      <c r="C13" s="151" t="str">
        <f>IFERROR(INDEX('MainStation-OBS'!$B$47:$G$52,IF('MainStation-OBS'!G15="","",'MainStation-OBS'!G15),1),"")</f>
        <v>เสี่ยงมาก</v>
      </c>
      <c r="D13" s="151" t="str">
        <f>IFERROR(INDEX('MainStation-OBS'!$B$47:$G$52,IF('MainStation-OBS'!H15="","",'MainStation-OBS'!H15),2),"")</f>
        <v>สูงขึ้นต่อเนื่อง</v>
      </c>
      <c r="E13" s="151" t="str">
        <f>IFERROR(INDEX('MainStation-OBS'!$B$47:$G$52,IF('MainStation-OBS'!I15="","",'MainStation-OBS'!I15),3),"")</f>
        <v>ปานกลาง</v>
      </c>
      <c r="F13" s="151">
        <f>IF('MainStation-OBS'!J15 = "","",'MainStation-OBS'!J15)</f>
        <v>6.0000000000000053</v>
      </c>
      <c r="G13" s="151">
        <f>IF('MainStation-OBS'!Q15 = "","",'MainStation-OBS'!Q15)</f>
        <v>4</v>
      </c>
    </row>
    <row r="14" spans="1:9">
      <c r="A14" s="151" t="str">
        <f>IF('MainStation-OBS'!B16 = "","",'MainStation-OBS'!B16)</f>
        <v>E3</v>
      </c>
      <c r="B14" s="153" t="str">
        <f>IF('MainStation-OBS'!C16 = "","",'MainStation-OBS'!C16)</f>
        <v>มีนบุรี ถ.ประชาร่วมใจ﻿﻿</v>
      </c>
      <c r="C14" s="151" t="str">
        <f>IFERROR(INDEX('MainStation-OBS'!$B$47:$G$52,IF('MainStation-OBS'!G16="","",'MainStation-OBS'!G16),1),"")</f>
        <v>เสี่ยง</v>
      </c>
      <c r="D14" s="151" t="str">
        <f>IFERROR(INDEX('MainStation-OBS'!$B$47:$G$52,IF('MainStation-OBS'!H16="","",'MainStation-OBS'!H16),2),"")</f>
        <v>สูงขึ้นต่อเนื่อง</v>
      </c>
      <c r="E14" s="151" t="str">
        <f>IFERROR(INDEX('MainStation-OBS'!$B$47:$G$52,IF('MainStation-OBS'!I16="","",'MainStation-OBS'!I16),3),"")</f>
        <v>สูง</v>
      </c>
      <c r="F14" s="151">
        <f>IF('MainStation-OBS'!J16 = "","",'MainStation-OBS'!J16)</f>
        <v>8.0000000000000071</v>
      </c>
      <c r="G14" s="151">
        <f>IF('MainStation-OBS'!Q16 = "","",'MainStation-OBS'!Q16)</f>
        <v>3</v>
      </c>
    </row>
    <row r="15" spans="1:9" ht="69.75">
      <c r="A15" s="151" t="str">
        <f>IF('MainStation-OBS'!B17 = "","",'MainStation-OBS'!B17)</f>
        <v>E4</v>
      </c>
      <c r="B15" s="153" t="str">
        <f>IF('MainStation-OBS'!C17 = "","",'MainStation-OBS'!C17)</f>
        <v>หนองจอก</v>
      </c>
      <c r="C15" s="151" t="str">
        <f>IFERROR(INDEX('MainStation-OBS'!$B$47:$G$52,IF('MainStation-OBS'!G17="","",'MainStation-OBS'!G17),1),"")</f>
        <v>เสี่ยงมาก</v>
      </c>
      <c r="D15" s="151" t="str">
        <f>IFERROR(INDEX('MainStation-OBS'!$B$47:$G$52,IF('MainStation-OBS'!H17="","",'MainStation-OBS'!H17),2),"")</f>
        <v xml:space="preserve">สูงขึ้นต่อเนื่อง/คงตัวระยะสั้น </v>
      </c>
      <c r="E15" s="151" t="str">
        <f>IFERROR(INDEX('MainStation-OBS'!$B$47:$G$52,IF('MainStation-OBS'!I17="","",'MainStation-OBS'!I17),3),"")</f>
        <v>เล็กน้อย</v>
      </c>
      <c r="F15" s="151">
        <f>IF('MainStation-OBS'!J17 = "","",'MainStation-OBS'!J17)</f>
        <v>-1</v>
      </c>
      <c r="G15" s="151">
        <f>IF('MainStation-OBS'!Q17 = "","",'MainStation-OBS'!Q17)</f>
        <v>4</v>
      </c>
    </row>
    <row r="16" spans="1:9" ht="69.75">
      <c r="A16" s="151" t="str">
        <f>IF('MainStation-OBS'!B18 = "","",'MainStation-OBS'!B18)</f>
        <v>E5</v>
      </c>
      <c r="B16" s="153" t="str">
        <f>IF('MainStation-OBS'!C18 = "","",'MainStation-OBS'!C18)</f>
        <v>ถ.สังฆสันติสุข หนองจอก</v>
      </c>
      <c r="C16" s="151" t="str">
        <f>IFERROR(INDEX('MainStation-OBS'!$B$47:$G$52,IF('MainStation-OBS'!G18="","",'MainStation-OBS'!G18),1),"")</f>
        <v>เสี่ยง</v>
      </c>
      <c r="D16" s="151" t="str">
        <f>IFERROR(INDEX('MainStation-OBS'!$B$47:$G$52,IF('MainStation-OBS'!H18="","",'MainStation-OBS'!H18),2),"")</f>
        <v xml:space="preserve">สูงขึ้นต่อเนื่อง/คงตัวระยะสั้น </v>
      </c>
      <c r="E16" s="151" t="str">
        <f>IFERROR(INDEX('MainStation-OBS'!$B$47:$G$52,IF('MainStation-OBS'!I18="","",'MainStation-OBS'!I18),3),"")</f>
        <v>เล็กน้อย</v>
      </c>
      <c r="F16" s="151">
        <f>IF('MainStation-OBS'!J18 = "","",'MainStation-OBS'!J18)</f>
        <v>-1</v>
      </c>
      <c r="G16" s="151">
        <f>IF('MainStation-OBS'!Q18 = "","",'MainStation-OBS'!Q18)</f>
        <v>3</v>
      </c>
    </row>
    <row r="17" spans="1:7">
      <c r="A17" s="151" t="str">
        <f>IF('MainStation-OBS'!B19 = "","",'MainStation-OBS'!B19)</f>
        <v>E6</v>
      </c>
      <c r="B17" s="153" t="str">
        <f>IF('MainStation-OBS'!C19 = "","",'MainStation-OBS'!C19)</f>
        <v>ลาดกระบัง</v>
      </c>
      <c r="C17" s="151" t="str">
        <f>IFERROR(INDEX('MainStation-OBS'!$B$47:$G$52,IF('MainStation-OBS'!G19="","",'MainStation-OBS'!G19),1),"")</f>
        <v>ปกติ</v>
      </c>
      <c r="D17" s="151" t="str">
        <f>IFERROR(INDEX('MainStation-OBS'!$B$47:$G$52,IF('MainStation-OBS'!H19="","",'MainStation-OBS'!H19),2),"")</f>
        <v>สูงขึ้นต่อเนื่อง</v>
      </c>
      <c r="E17" s="151" t="str">
        <f>IFERROR(INDEX('MainStation-OBS'!$B$47:$G$52,IF('MainStation-OBS'!I19="","",'MainStation-OBS'!I19),3),"")</f>
        <v>ปานกลาง</v>
      </c>
      <c r="F17" s="151">
        <f>IF('MainStation-OBS'!J19 = "","",'MainStation-OBS'!J19)</f>
        <v>2.9999999999999973</v>
      </c>
      <c r="G17" s="151">
        <f>IF('MainStation-OBS'!Q19 = "","",'MainStation-OBS'!Q19)</f>
        <v>1</v>
      </c>
    </row>
    <row r="18" spans="1:7">
      <c r="A18" s="151" t="str">
        <f>IF('MainStation-OBS'!B20 = "","",'MainStation-OBS'!B20)</f>
        <v>E7</v>
      </c>
      <c r="B18" s="153" t="str">
        <f>IF('MainStation-OBS'!C20 = "","",'MainStation-OBS'!C20)</f>
        <v>บางนา-ศรีนครินทร์</v>
      </c>
      <c r="C18" s="151" t="str">
        <f>IFERROR(INDEX('MainStation-OBS'!$B$47:$G$52,IF('MainStation-OBS'!G20="","",'MainStation-OBS'!G20),1),"")</f>
        <v>ปกติ</v>
      </c>
      <c r="D18" s="151" t="str">
        <f>IFERROR(INDEX('MainStation-OBS'!$B$47:$G$52,IF('MainStation-OBS'!H20="","",'MainStation-OBS'!H20),2),"")</f>
        <v>สูงขึ้นต่อเนื่อง</v>
      </c>
      <c r="E18" s="151" t="str">
        <f>IFERROR(INDEX('MainStation-OBS'!$B$47:$G$52,IF('MainStation-OBS'!I20="","",'MainStation-OBS'!I20),3),"")</f>
        <v>ปานกลาง</v>
      </c>
      <c r="F18" s="151">
        <f>IF('MainStation-OBS'!J20 = "","",'MainStation-OBS'!J20)</f>
        <v>4.0000000000000036</v>
      </c>
      <c r="G18" s="151">
        <f>IF('MainStation-OBS'!Q20 = "","",'MainStation-OBS'!Q20)</f>
        <v>1</v>
      </c>
    </row>
    <row r="19" spans="1:7">
      <c r="A19" s="151" t="str">
        <f>IF('MainStation-OBS'!B21 = "","",'MainStation-OBS'!B21)</f>
        <v>E8</v>
      </c>
      <c r="B19" s="153" t="str">
        <f>IF('MainStation-OBS'!C21 = "","",'MainStation-OBS'!C21)</f>
        <v>ค.หลวงแพ่ง</v>
      </c>
      <c r="C19" s="151" t="str">
        <f>IFERROR(INDEX('MainStation-OBS'!$B$47:$G$52,IF('MainStation-OBS'!G21="","",'MainStation-OBS'!G21),1),"")</f>
        <v>เริ่มเสี่ยง</v>
      </c>
      <c r="D19" s="151" t="str">
        <f>IFERROR(INDEX('MainStation-OBS'!$B$47:$G$52,IF('MainStation-OBS'!H21="","",'MainStation-OBS'!H21),2),"")</f>
        <v>ทรงตัวต่อเนื่อง</v>
      </c>
      <c r="E19" s="151" t="str">
        <f>IFERROR(INDEX('MainStation-OBS'!$B$47:$G$52,IF('MainStation-OBS'!I21="","",'MainStation-OBS'!I21),3),"")</f>
        <v>เล็กน้อย</v>
      </c>
      <c r="F19" s="151">
        <f>IF('MainStation-OBS'!J21 = "","",'MainStation-OBS'!J21)</f>
        <v>0</v>
      </c>
      <c r="G19" s="151">
        <f>IF('MainStation-OBS'!Q21 = "","",'MainStation-OBS'!Q21)</f>
        <v>2</v>
      </c>
    </row>
    <row r="20" spans="1:7">
      <c r="A20" s="151" t="str">
        <f>IF('MainStation-OBS'!B22 = "","",'MainStation-OBS'!B22)</f>
        <v>E9</v>
      </c>
      <c r="B20" s="153" t="str">
        <f>IF('MainStation-OBS'!C22 = "","",'MainStation-OBS'!C22)</f>
        <v>รามอินทรา-นวมินทร์</v>
      </c>
      <c r="C20" s="151" t="str">
        <f>IFERROR(INDEX('MainStation-OBS'!$B$47:$G$52,IF('MainStation-OBS'!G22="","",'MainStation-OBS'!G22),1),"")</f>
        <v>เสี่ยง</v>
      </c>
      <c r="D20" s="151" t="str">
        <f>IFERROR(INDEX('MainStation-OBS'!$B$47:$G$52,IF('MainStation-OBS'!H22="","",'MainStation-OBS'!H22),2),"")</f>
        <v>สูงขึ้นต่อเนื่อง</v>
      </c>
      <c r="E20" s="151" t="str">
        <f>IFERROR(INDEX('MainStation-OBS'!$B$47:$G$52,IF('MainStation-OBS'!I22="","",'MainStation-OBS'!I22),3),"")</f>
        <v>ปานกลาง</v>
      </c>
      <c r="F20" s="151">
        <f>IF('MainStation-OBS'!J22 = "","",'MainStation-OBS'!J22)</f>
        <v>4.9999999999999822</v>
      </c>
      <c r="G20" s="151">
        <f>IF('MainStation-OBS'!Q22 = "","",'MainStation-OBS'!Q22)</f>
        <v>3</v>
      </c>
    </row>
    <row r="21" spans="1:7">
      <c r="A21" s="151" t="str">
        <f>IF('MainStation-OBS'!B23 = "","",'MainStation-OBS'!B23)</f>
        <v>E10</v>
      </c>
      <c r="B21" s="153" t="str">
        <f>IF('MainStation-OBS'!C23 = "","",'MainStation-OBS'!C23)</f>
        <v>ค.ตัน ถ.เพชรบุรี</v>
      </c>
      <c r="C21" s="151" t="str">
        <f>IFERROR(INDEX('MainStation-OBS'!$B$47:$G$52,IF('MainStation-OBS'!G23="","",'MainStation-OBS'!G23),1),"")</f>
        <v>ปกติ</v>
      </c>
      <c r="D21" s="151" t="str">
        <f>IFERROR(INDEX('MainStation-OBS'!$B$47:$G$52,IF('MainStation-OBS'!H23="","",'MainStation-OBS'!H23),2),"")</f>
        <v>ทรงตัวต่อเนื่อง</v>
      </c>
      <c r="E21" s="151" t="str">
        <f>IFERROR(INDEX('MainStation-OBS'!$B$47:$G$52,IF('MainStation-OBS'!I23="","",'MainStation-OBS'!I23),3),"")</f>
        <v>เล็กน้อย</v>
      </c>
      <c r="F21" s="151">
        <f>IF('MainStation-OBS'!J23 = "","",'MainStation-OBS'!J23)</f>
        <v>-1</v>
      </c>
      <c r="G21" s="151">
        <f>IF('MainStation-OBS'!Q23 = "","",'MainStation-OBS'!Q23)</f>
        <v>1</v>
      </c>
    </row>
    <row r="22" spans="1:7">
      <c r="A22" s="151" t="str">
        <f>IF('MainStation-OBS'!B24 = "","",'MainStation-OBS'!B24)</f>
        <v>E11</v>
      </c>
      <c r="B22" s="153" t="str">
        <f>IF('MainStation-OBS'!C25 = "","",'MainStation-OBS'!C25)</f>
        <v>ถ.ศรีนครินทร์-อ่อนนุช</v>
      </c>
      <c r="C22" s="151" t="str">
        <f>IFERROR(INDEX('MainStation-OBS'!$B$47:$G$52,IF('MainStation-OBS'!G25="","",'MainStation-OBS'!G25),1),"")</f>
        <v>ปกติ</v>
      </c>
      <c r="D22" s="151" t="str">
        <f>IFERROR(INDEX('MainStation-OBS'!$B$47:$G$52,IF('MainStation-OBS'!H25="","",'MainStation-OBS'!H25),2),"")</f>
        <v>สูงขึ้นต่อเนื่อง</v>
      </c>
      <c r="E22" s="151" t="str">
        <f>IFERROR(INDEX('MainStation-OBS'!$B$47:$G$52,IF('MainStation-OBS'!I25="","",'MainStation-OBS'!I25),3),"")</f>
        <v>น้อย</v>
      </c>
      <c r="F22" s="151">
        <f>IF('MainStation-OBS'!J25 = "","",'MainStation-OBS'!J25)</f>
        <v>1.9999999999999998</v>
      </c>
      <c r="G22" s="151">
        <f>IF('MainStation-OBS'!Q25 = "","",'MainStation-OBS'!Q25)</f>
        <v>1</v>
      </c>
    </row>
    <row r="23" spans="1:7">
      <c r="A23" s="151" t="str">
        <f>IF('MainStation-OBS'!B25 = "","",'MainStation-OBS'!B25)</f>
        <v>E12</v>
      </c>
      <c r="B23" s="153" t="str">
        <f>IF('MainStation-OBS'!C26 = "","",'MainStation-OBS'!C26)</f>
        <v>พระโขนง</v>
      </c>
      <c r="C23" s="151" t="str">
        <f>IFERROR(INDEX('MainStation-OBS'!$B$47:$G$52,IF('MainStation-OBS'!G26="","",'MainStation-OBS'!G26),1),"")</f>
        <v>ปกติ</v>
      </c>
      <c r="D23" s="151" t="str">
        <f>IFERROR(INDEX('MainStation-OBS'!$B$47:$G$52,IF('MainStation-OBS'!H26="","",'MainStation-OBS'!H26),2),"")</f>
        <v>ทรงตัวต่อเนื่อง</v>
      </c>
      <c r="E23" s="151" t="str">
        <f>IFERROR(INDEX('MainStation-OBS'!$B$47:$G$52,IF('MainStation-OBS'!I26="","",'MainStation-OBS'!I26),3),"")</f>
        <v>เล็กน้อย</v>
      </c>
      <c r="F23" s="151">
        <f>IF('MainStation-OBS'!J26 = "","",'MainStation-OBS'!J26)</f>
        <v>-1</v>
      </c>
      <c r="G23" s="151">
        <f>IF('MainStation-OBS'!Q26 = "","",'MainStation-OBS'!Q26)</f>
        <v>1</v>
      </c>
    </row>
    <row r="24" spans="1:7">
      <c r="A24" s="223" t="str">
        <f>IF('MainStation-OBS'!B30 = "","",'MainStation-OBS'!B30)</f>
        <v>ด้านตะวันตก</v>
      </c>
      <c r="B24" s="223"/>
      <c r="C24" s="223"/>
      <c r="D24" s="223"/>
      <c r="E24" s="223"/>
      <c r="F24" s="223"/>
      <c r="G24" s="223"/>
    </row>
    <row r="25" spans="1:7" ht="69.75">
      <c r="A25" s="151" t="str">
        <f>IF('MainStation-OBS'!B31 = "","",'MainStation-OBS'!B31)</f>
        <v>W1</v>
      </c>
      <c r="B25" s="153" t="str">
        <f>IF('MainStation-OBS'!C31 = "","",'MainStation-OBS'!C31)</f>
        <v>ค.ทวีวัฒนา ศาลาธรรมสพน์</v>
      </c>
      <c r="C25" s="151" t="str">
        <f>IFERROR(INDEX('MainStation-OBS'!$B$47:$G$52,IF('MainStation-OBS'!G31="","",'MainStation-OBS'!G31),1),"")</f>
        <v>ล้น</v>
      </c>
      <c r="D25" s="151" t="str">
        <f>IFERROR(INDEX('MainStation-OBS'!$B$47:$G$52,IF('MainStation-OBS'!H31="","",'MainStation-OBS'!H31),2),"")</f>
        <v xml:space="preserve">สูงขึ้นต่อเนื่อง/คงตัวระยะสั้น </v>
      </c>
      <c r="E25" s="151" t="str">
        <f>IFERROR(INDEX('MainStation-OBS'!$B$47:$G$52,IF('MainStation-OBS'!I31="","",'MainStation-OBS'!I31),3),"")</f>
        <v>เล็กน้อย</v>
      </c>
      <c r="F25" s="151">
        <f>IF('MainStation-OBS'!J31 = "","",'MainStation-OBS'!J31)</f>
        <v>0.99999999999997868</v>
      </c>
      <c r="G25" s="151">
        <f>IF('MainStation-OBS'!Q31 = "","",'MainStation-OBS'!Q31)</f>
        <v>6</v>
      </c>
    </row>
    <row r="26" spans="1:7">
      <c r="A26" s="151" t="str">
        <f>IF('MainStation-OBS'!B32 = "","",'MainStation-OBS'!B32)</f>
        <v>W2</v>
      </c>
      <c r="B26" s="153" t="str">
        <f>IF('MainStation-OBS'!C32 = "","",'MainStation-OBS'!C32)</f>
        <v>ศาลาแดง / ทวีวัฒนา</v>
      </c>
      <c r="C26" s="151" t="str">
        <f>IFERROR(INDEX('MainStation-OBS'!$B$47:$G$52,IF('MainStation-OBS'!G32="","",'MainStation-OBS'!G32),1),"")</f>
        <v>ปริ่มตลิ่ง</v>
      </c>
      <c r="D26" s="151" t="str">
        <f>IFERROR(INDEX('MainStation-OBS'!$B$47:$G$52,IF('MainStation-OBS'!H32="","",'MainStation-OBS'!H32),2),"")</f>
        <v>ทรงตัวต่อเนื่อง</v>
      </c>
      <c r="E26" s="151" t="str">
        <f>IFERROR(INDEX('MainStation-OBS'!$B$47:$G$52,IF('MainStation-OBS'!I32="","",'MainStation-OBS'!I32),3),"")</f>
        <v>เล็กน้อย</v>
      </c>
      <c r="F26" s="151">
        <f>IF('MainStation-OBS'!J32 = "","",'MainStation-OBS'!J32)</f>
        <v>0</v>
      </c>
      <c r="G26" s="151">
        <f>IF('MainStation-OBS'!Q32 = "","",'MainStation-OBS'!Q32)</f>
        <v>5</v>
      </c>
    </row>
    <row r="27" spans="1:7">
      <c r="A27" s="151" t="str">
        <f>IF('MainStation-OBS'!B33 = "","",'MainStation-OBS'!B33)</f>
        <v>W3</v>
      </c>
      <c r="B27" s="153" t="str">
        <f>IF('MainStation-OBS'!C33 = "","",'MainStation-OBS'!C33)</f>
        <v>บางหว้า ถ.เพชรเกษม﻿﻿</v>
      </c>
      <c r="C27" s="151" t="str">
        <f>IFERROR(INDEX('MainStation-OBS'!$B$47:$G$52,IF('MainStation-OBS'!G33="","",'MainStation-OBS'!G33),1),"")</f>
        <v>ปกติ</v>
      </c>
      <c r="D27" s="151" t="str">
        <f>IFERROR(INDEX('MainStation-OBS'!$B$47:$G$52,IF('MainStation-OBS'!H33="","",'MainStation-OBS'!H33),2),"")</f>
        <v>แกว่งสูงขึ้น</v>
      </c>
      <c r="E27" s="151" t="str">
        <f>IFERROR(INDEX('MainStation-OBS'!$B$47:$G$52,IF('MainStation-OBS'!I33="","",'MainStation-OBS'!I33),3),"")</f>
        <v>สูงมาก</v>
      </c>
      <c r="F27" s="151">
        <f>IF('MainStation-OBS'!J33 = "","",'MainStation-OBS'!J33)</f>
        <v>19.999999999999996</v>
      </c>
      <c r="G27" s="151">
        <f>IF('MainStation-OBS'!Q33 = "","",'MainStation-OBS'!Q33)</f>
        <v>1</v>
      </c>
    </row>
    <row r="28" spans="1:7" ht="69.75">
      <c r="A28" s="151" t="str">
        <f>IF('MainStation-OBS'!B34 = "","",'MainStation-OBS'!B34)</f>
        <v>W4</v>
      </c>
      <c r="B28" s="153" t="str">
        <f>IF('MainStation-OBS'!C34 = "","",'MainStation-OBS'!C34)</f>
        <v xml:space="preserve">ค.ภาษีเจริญ หลักสอง/หนองแขม﻿ </v>
      </c>
      <c r="C28" s="151" t="str">
        <f>IFERROR(INDEX('MainStation-OBS'!$B$47:$G$52,IF('MainStation-OBS'!G34="","",'MainStation-OBS'!G34),1),"")</f>
        <v>เริ่มเสี่ยง</v>
      </c>
      <c r="D28" s="151" t="str">
        <f>IFERROR(INDEX('MainStation-OBS'!$B$47:$G$52,IF('MainStation-OBS'!H34="","",'MainStation-OBS'!H34),2),"")</f>
        <v xml:space="preserve">สูงขึ้นต่อเนื่อง/คงตัวระยะสั้น </v>
      </c>
      <c r="E28" s="151" t="str">
        <f>IFERROR(INDEX('MainStation-OBS'!$B$47:$G$52,IF('MainStation-OBS'!I34="","",'MainStation-OBS'!I34),3),"")</f>
        <v>เล็กน้อย</v>
      </c>
      <c r="F28" s="151">
        <f>IF('MainStation-OBS'!J34 = "","",'MainStation-OBS'!J34)</f>
        <v>-1</v>
      </c>
      <c r="G28" s="151">
        <f>IF('MainStation-OBS'!Q34 = "","",'MainStation-OBS'!Q34)</f>
        <v>2</v>
      </c>
    </row>
    <row r="29" spans="1:7">
      <c r="A29" s="151" t="str">
        <f>IF('MainStation-OBS'!B35 = "","",'MainStation-OBS'!B35)</f>
        <v>W5</v>
      </c>
      <c r="B29" s="153" t="str">
        <f>IF('MainStation-OBS'!C35 = "","",'MainStation-OBS'!C35)</f>
        <v>บางน้ำจืด﻿ สมุทรสาคร</v>
      </c>
      <c r="C29" s="151" t="str">
        <f>IFERROR(INDEX('MainStation-OBS'!$B$47:$G$52,IF('MainStation-OBS'!G35="","",'MainStation-OBS'!G35),1),"")</f>
        <v>ล้น</v>
      </c>
      <c r="D29" s="151" t="str">
        <f>IFERROR(INDEX('MainStation-OBS'!$B$47:$G$52,IF('MainStation-OBS'!H35="","",'MainStation-OBS'!H35),2),"")</f>
        <v>สูงขึ้นต่อเนื่อง</v>
      </c>
      <c r="E29" s="151" t="str">
        <f>IFERROR(INDEX('MainStation-OBS'!$B$47:$G$52,IF('MainStation-OBS'!I35="","",'MainStation-OBS'!I35),3),"")</f>
        <v>สูงมาก</v>
      </c>
      <c r="F29" s="151">
        <f>IF('MainStation-OBS'!J35 = "","",'MainStation-OBS'!J35)</f>
        <v>23</v>
      </c>
      <c r="G29" s="151">
        <f>IF('MainStation-OBS'!Q35 = "","",'MainStation-OBS'!Q35)</f>
        <v>6</v>
      </c>
    </row>
    <row r="30" spans="1:7">
      <c r="A30" s="151" t="str">
        <f>IF('MainStation-OBS'!B36 = "","",'MainStation-OBS'!B36)</f>
        <v>W6</v>
      </c>
      <c r="B30" s="153" t="str">
        <f>IF('MainStation-OBS'!C36 = "","",'MainStation-OBS'!C36)</f>
        <v>ถ.กาญจนภิเษก / บางแวก﻿﻿﻿﻿﻿</v>
      </c>
      <c r="C30" s="151" t="str">
        <f>IFERROR(INDEX('MainStation-OBS'!$B$47:$G$52,IF('MainStation-OBS'!G36="","",'MainStation-OBS'!G36),1),"")</f>
        <v>ปกติ</v>
      </c>
      <c r="D30" s="151" t="str">
        <f>IFERROR(INDEX('MainStation-OBS'!$B$47:$G$52,IF('MainStation-OBS'!H36="","",'MainStation-OBS'!H36),2),"")</f>
        <v>ทรงตัวต่อเนื่อง</v>
      </c>
      <c r="E30" s="151" t="str">
        <f>IFERROR(INDEX('MainStation-OBS'!$B$47:$G$52,IF('MainStation-OBS'!I36="","",'MainStation-OBS'!I36),3),"")</f>
        <v>เล็กน้อย</v>
      </c>
      <c r="F30" s="151">
        <f>IF('MainStation-OBS'!J36 = "","",'MainStation-OBS'!J36)</f>
        <v>0</v>
      </c>
      <c r="G30" s="151">
        <f>IF('MainStation-OBS'!Q36 = "","",'MainStation-OBS'!Q36)</f>
        <v>1</v>
      </c>
    </row>
    <row r="31" spans="1:7">
      <c r="A31" s="151" t="str">
        <f>IF('MainStation-OBS'!B37 = "","",'MainStation-OBS'!B37)</f>
        <v>W7</v>
      </c>
      <c r="B31" s="153" t="str">
        <f>IF('MainStation-OBS'!C37 = "","",'MainStation-OBS'!C37)</f>
        <v>ค.พระยาฯ บางขุนเทียน﻿</v>
      </c>
      <c r="C31" s="151" t="str">
        <f>IFERROR(INDEX('MainStation-OBS'!$B$47:$G$52,IF('MainStation-OBS'!G37="","",'MainStation-OBS'!G37),1),"")</f>
        <v>เสี่ยง</v>
      </c>
      <c r="D31" s="151" t="str">
        <f>IFERROR(INDEX('MainStation-OBS'!$B$47:$G$52,IF('MainStation-OBS'!H37="","",'MainStation-OBS'!H37),2),"")</f>
        <v>ทรงตัวต่อเนื่อง</v>
      </c>
      <c r="E31" s="151" t="str">
        <f>IFERROR(INDEX('MainStation-OBS'!$B$47:$G$52,IF('MainStation-OBS'!I37="","",'MainStation-OBS'!I37),3),"")</f>
        <v>เล็กน้อย</v>
      </c>
      <c r="F31" s="151">
        <f>IF('MainStation-OBS'!J37 = "","",'MainStation-OBS'!J37)</f>
        <v>-1</v>
      </c>
      <c r="G31" s="151">
        <f>IF('MainStation-OBS'!Q37 = "","",'MainStation-OBS'!Q37)</f>
        <v>3</v>
      </c>
    </row>
    <row r="32" spans="1:7">
      <c r="A32" s="151" t="str">
        <f>IF('MainStation-OBS'!B38 = "","",'MainStation-OBS'!B38)</f>
        <v>W8</v>
      </c>
      <c r="B32" s="153" t="str">
        <f>IF('MainStation-OBS'!C38 = "","",'MainStation-OBS'!C38)</f>
        <v>แสมดำ</v>
      </c>
      <c r="C32" s="151" t="str">
        <f>IFERROR(INDEX('MainStation-OBS'!$B$47:$G$52,IF('MainStation-OBS'!G38="","",'MainStation-OBS'!G38),1),"")</f>
        <v>เริ่มเสี่ยง</v>
      </c>
      <c r="D32" s="151" t="str">
        <f>IFERROR(INDEX('MainStation-OBS'!$B$47:$G$52,IF('MainStation-OBS'!H38="","",'MainStation-OBS'!H38),2),"")</f>
        <v>สูงขึ้นต่อเนื่อง</v>
      </c>
      <c r="E32" s="151" t="str">
        <f>IFERROR(INDEX('MainStation-OBS'!$B$47:$G$52,IF('MainStation-OBS'!I38="","",'MainStation-OBS'!I38),3),"")</f>
        <v>สูง</v>
      </c>
      <c r="F32" s="151">
        <f>IF('MainStation-OBS'!J38 = "","",'MainStation-OBS'!J38)</f>
        <v>10.000000000000004</v>
      </c>
      <c r="G32" s="151">
        <f>IF('MainStation-OBS'!Q38 = "","",'MainStation-OBS'!Q38)</f>
        <v>2</v>
      </c>
    </row>
    <row r="33" spans="1:7">
      <c r="A33" s="151" t="str">
        <f>IF('MainStation-OBS'!B39 = "","",'MainStation-OBS'!B39)</f>
        <v>W9</v>
      </c>
      <c r="B33" s="153" t="str">
        <f>IF('MainStation-OBS'!C39 = "","",'MainStation-OBS'!C39)</f>
        <v>ค.มอญ บางเชือกหนัง</v>
      </c>
      <c r="C33" s="151" t="str">
        <f>IFERROR(INDEX('MainStation-OBS'!$B$47:$G$52,IF('MainStation-OBS'!G39="","",'MainStation-OBS'!G39),1),"")</f>
        <v>ล้น</v>
      </c>
      <c r="D33" s="151" t="str">
        <f>IFERROR(INDEX('MainStation-OBS'!$B$47:$G$52,IF('MainStation-OBS'!H39="","",'MainStation-OBS'!H39),2),"")</f>
        <v>สูงขึ้นต่อเนื่อง</v>
      </c>
      <c r="E33" s="151" t="str">
        <f>IFERROR(INDEX('MainStation-OBS'!$B$47:$G$52,IF('MainStation-OBS'!I39="","",'MainStation-OBS'!I39),3),"")</f>
        <v>ปานกลาง</v>
      </c>
      <c r="F33" s="151">
        <f>IF('MainStation-OBS'!J39 = "","",'MainStation-OBS'!J39)</f>
        <v>7.9999999999999849</v>
      </c>
      <c r="G33" s="151">
        <f>IF('MainStation-OBS'!Q39 = "","",'MainStation-OBS'!Q39)</f>
        <v>6</v>
      </c>
    </row>
    <row r="34" spans="1:7">
      <c r="A34" s="151" t="str">
        <f>IF('MainStation-OBS'!B40 = "","",'MainStation-OBS'!B40)</f>
        <v>W10</v>
      </c>
      <c r="B34" s="153" t="str">
        <f>IF('MainStation-OBS'!C40 = "","",'MainStation-OBS'!C40)</f>
        <v>ค.สี่บาท พระราม 2</v>
      </c>
      <c r="C34" s="151" t="str">
        <f>IFERROR(INDEX('MainStation-OBS'!$B$47:$G$52,IF('MainStation-OBS'!G40="","",'MainStation-OBS'!G40),1),"")</f>
        <v>เสี่ยง</v>
      </c>
      <c r="D34" s="151" t="str">
        <f>IFERROR(INDEX('MainStation-OBS'!$B$47:$G$52,IF('MainStation-OBS'!H40="","",'MainStation-OBS'!H40),2),"")</f>
        <v>ทรงตัวต่อเนื่อง</v>
      </c>
      <c r="E34" s="151" t="str">
        <f>IFERROR(INDEX('MainStation-OBS'!$B$47:$G$52,IF('MainStation-OBS'!I40="","",'MainStation-OBS'!I40),3),"")</f>
        <v>เล็กน้อย</v>
      </c>
      <c r="F34" s="151" t="e">
        <f>IF('MainStation-OBS'!#REF! = "","",'MainStation-OBS'!#REF!)</f>
        <v>#REF!</v>
      </c>
    </row>
    <row r="35" spans="1:7">
      <c r="A35" s="151" t="str">
        <f>IF('MainStation-OBS'!B41 = "","",'MainStation-OBS'!B41)</f>
        <v>W11</v>
      </c>
      <c r="B35" s="153" t="str">
        <f>IF('MainStation-OBS'!C41 = "","",'MainStation-OBS'!C41)</f>
        <v>ค.บางกอกใหญ่</v>
      </c>
      <c r="C35" s="151" t="str">
        <f>IFERROR(INDEX('MainStation-OBS'!$B$47:$G$52,IF('MainStation-OBS'!G41="","",'MainStation-OBS'!G41),1),"")</f>
        <v>เสี่ยง</v>
      </c>
      <c r="D35" s="151" t="str">
        <f>IFERROR(INDEX('MainStation-OBS'!$B$47:$G$52,IF('MainStation-OBS'!H41="","",'MainStation-OBS'!H41),2),"")</f>
        <v>แกว่งสูงขึ้น</v>
      </c>
      <c r="E35" s="151" t="str">
        <f>IFERROR(INDEX('MainStation-OBS'!$B$47:$G$52,IF('MainStation-OBS'!I41="","",'MainStation-OBS'!I41),3),"")</f>
        <v>เล็กน้อย</v>
      </c>
      <c r="F35" s="151">
        <f>IF('MainStation-OBS'!J41 = "","",'MainStation-OBS'!J41)</f>
        <v>0</v>
      </c>
    </row>
    <row r="36" spans="1:7">
      <c r="A36" s="151" t="str">
        <f>IF('MainStation-OBS'!B42 = "","",'MainStation-OBS'!B42)</f>
        <v>W12</v>
      </c>
      <c r="B36" s="153" t="str">
        <f>IF('MainStation-OBS'!C42 = "","",'MainStation-OBS'!C42)</f>
        <v>บางคล้อ ค.บางขุนเทียน</v>
      </c>
      <c r="C36" s="151" t="str">
        <f>IFERROR(INDEX('MainStation-OBS'!$B$47:$G$52,IF('MainStation-OBS'!G42="","",'MainStation-OBS'!G42),1),"")</f>
        <v>ปกติ</v>
      </c>
      <c r="D36" s="151" t="str">
        <f>IFERROR(INDEX('MainStation-OBS'!$B$47:$G$52,IF('MainStation-OBS'!H42="","",'MainStation-OBS'!H42),2),"")</f>
        <v>สูงขึ้นต่อเนื่อง</v>
      </c>
      <c r="E36" s="151" t="str">
        <f>IFERROR(INDEX('MainStation-OBS'!$B$47:$G$52,IF('MainStation-OBS'!I42="","",'MainStation-OBS'!I42),3),"")</f>
        <v>สูงมาก</v>
      </c>
      <c r="F36" s="151">
        <f>IF('MainStation-OBS'!J42 = "","",'MainStation-OBS'!J42)</f>
        <v>17.999999999999993</v>
      </c>
    </row>
    <row r="37" spans="1:7">
      <c r="A37" s="151" t="str">
        <f>IF('MainStation-OBS'!B43 = "","",'MainStation-OBS'!B43)</f>
        <v>W13</v>
      </c>
      <c r="B37" s="153" t="str">
        <f>IF('MainStation-OBS'!C43 = "","",'MainStation-OBS'!C43)</f>
        <v>ค.ชักพระ ตลิ่งชัน</v>
      </c>
      <c r="C37" s="151" t="str">
        <f>IFERROR(INDEX('MainStation-OBS'!$B$47:$G$52,IF('MainStation-OBS'!G43="","",'MainStation-OBS'!G43),1),"")</f>
        <v>ล้น</v>
      </c>
      <c r="D37" s="151" t="str">
        <f>IFERROR(INDEX('MainStation-OBS'!$B$47:$G$52,IF('MainStation-OBS'!H43="","",'MainStation-OBS'!H43),2),"")</f>
        <v>สูงขึ้นต่อเนื่อง</v>
      </c>
      <c r="E37" s="151" t="str">
        <f>IFERROR(INDEX('MainStation-OBS'!$B$47:$G$52,IF('MainStation-OBS'!I43="","",'MainStation-OBS'!I43),3),"")</f>
        <v>สูง</v>
      </c>
      <c r="F37" s="151">
        <f>IF('MainStation-OBS'!J43 = "","",'MainStation-OBS'!J43)</f>
        <v>9.0000000000000071</v>
      </c>
    </row>
  </sheetData>
  <mergeCells count="3">
    <mergeCell ref="A2:G2"/>
    <mergeCell ref="A11:G11"/>
    <mergeCell ref="A24:G24"/>
  </mergeCells>
  <phoneticPr fontId="0" type="noConversion"/>
  <conditionalFormatting sqref="B4:B10 C3:D10 B9:D9 B25:D37 B12:D23">
    <cfRule type="containsText" dxfId="11" priority="10" operator="containsText" text="ล้น">
      <formula>NOT(ISERROR(SEARCH("ล้น",B3)))</formula>
    </cfRule>
  </conditionalFormatting>
  <conditionalFormatting sqref="E3:E10 E25:E37 E12:E23">
    <cfRule type="containsText" dxfId="10" priority="3" stopIfTrue="1" operator="containsText" text="สูงมาก">
      <formula>NOT(ISERROR(SEARCH("สูงมาก",E3)))</formula>
    </cfRule>
    <cfRule type="containsText" dxfId="9" priority="4" stopIfTrue="1" operator="containsText" text="สูง">
      <formula>NOT(ISERROR(SEARCH("สูง",E3)))</formula>
    </cfRule>
    <cfRule type="containsText" dxfId="8" priority="5" stopIfTrue="1" operator="containsText" text="ปานกลาง">
      <formula>NOT(ISERROR(SEARCH("ปานกลาง",E3)))</formula>
    </cfRule>
  </conditionalFormatting>
  <conditionalFormatting sqref="C3:C10 C25:C37 C12:C23">
    <cfRule type="containsText" dxfId="7" priority="1" stopIfTrue="1" operator="containsText" text="เสี่ยง">
      <formula>NOT(ISERROR(SEARCH("เสี่ยง",C3)))</formula>
    </cfRule>
    <cfRule type="containsText" dxfId="6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1">
    <webPublishItem id="6389" divId="Status WL-v5 - lag more retard_6389" sourceType="range" sourceRef="A1:G33" destinationFile="C:\Dokumente und Einstellungen\Child\Desktop\Flood2011\WebPage Temp\Status WLv9.htm"/>
  </webPublishItems>
</worksheet>
</file>

<file path=xl/worksheets/sheet11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G42" sqref="A1:G42"/>
    </sheetView>
  </sheetViews>
  <sheetFormatPr defaultColWidth="9.140625" defaultRowHeight="23.25"/>
  <cols>
    <col min="1" max="1" width="4.85546875" customWidth="1"/>
    <col min="2" max="2" width="20.28515625" style="154" bestFit="1" customWidth="1"/>
    <col min="3" max="3" width="9.28515625" bestFit="1" customWidth="1"/>
    <col min="4" max="4" width="13.28515625" customWidth="1"/>
    <col min="5" max="6" width="9.140625" customWidth="1"/>
    <col min="7" max="7" width="10" customWidth="1"/>
  </cols>
  <sheetData>
    <row r="1" spans="1:8" ht="46.5">
      <c r="A1" s="150" t="s">
        <v>211</v>
      </c>
      <c r="B1" s="152" t="s">
        <v>97</v>
      </c>
      <c r="C1" s="150" t="s">
        <v>208</v>
      </c>
      <c r="D1" s="150" t="s">
        <v>200</v>
      </c>
      <c r="E1" s="150" t="s">
        <v>201</v>
      </c>
      <c r="F1" s="150" t="s">
        <v>236</v>
      </c>
      <c r="G1" s="163" t="s">
        <v>282</v>
      </c>
    </row>
    <row r="2" spans="1:8">
      <c r="A2" s="222" t="str">
        <f>IF('MainStation-OBS'!B2 = "","",'MainStation-OBS'!B2)</f>
        <v>ด้านเหนือ</v>
      </c>
      <c r="B2" s="222"/>
      <c r="C2" s="162"/>
      <c r="D2" s="162"/>
      <c r="E2" s="162"/>
      <c r="F2" s="162"/>
    </row>
    <row r="3" spans="1:8">
      <c r="A3" s="151" t="str">
        <f>IF('MainStation-OBS'!B3 = "","",'MainStation-OBS'!B3)</f>
        <v>N1</v>
      </c>
      <c r="B3" s="153" t="str">
        <f>IF('MainStation-OBS'!C3 = "","",'MainStation-OBS'!C3)</f>
        <v>บางบัว ถ.พหลโยธิน</v>
      </c>
      <c r="C3" s="151" t="str">
        <f>IFERROR(INDEX('MainStation-OBS'!$B$47:$G$52,IF('MainStation-OBS'!P3="","",'MainStation-OBS'!P3),1),"")</f>
        <v/>
      </c>
      <c r="D3" s="151" t="str">
        <f>IFERROR(INDEX('MainStation-OBS'!$B$47:$G$52,IF('MainStation-OBS'!H3="","",'MainStation-OBS'!H3),2),"")</f>
        <v>สูงขึ้นต่อเนื่อง</v>
      </c>
      <c r="E3" s="151" t="str">
        <f>IFERROR(INDEX('MainStation-OBS'!$B$47:$G$52,IF('MainStation-OBS'!I3="","",'MainStation-OBS'!I3),3),"")</f>
        <v>น้อย</v>
      </c>
      <c r="F3" s="151">
        <f>IF('MainStation-OBS'!J3 = "","",'MainStation-OBS'!J3)</f>
        <v>2.0000000000000018</v>
      </c>
      <c r="G3" s="151" t="str">
        <f>IF('MainStation-OBS'!M3 = "","",'MainStation-OBS'!M3)</f>
        <v/>
      </c>
      <c r="H3" s="144"/>
    </row>
    <row r="4" spans="1:8" ht="69.75">
      <c r="A4" s="151" t="str">
        <f>IF('MainStation-OBS'!B4 = "","",'MainStation-OBS'!B4)</f>
        <v>N2</v>
      </c>
      <c r="B4" s="153" t="str">
        <f>IF('MainStation-OBS'!C4 = "","",'MainStation-OBS'!C4)</f>
        <v>ค.บางซื่อ﻿﻿</v>
      </c>
      <c r="C4" s="151" t="str">
        <f>IFERROR(INDEX('MainStation-OBS'!$B$47:$G$52,IF('MainStation-OBS'!G4="","",'MainStation-OBS'!G4),1),"")</f>
        <v>ปกติ</v>
      </c>
      <c r="D4" s="151" t="str">
        <f>IFERROR(INDEX('MainStation-OBS'!$B$47:$G$52,IF('MainStation-OBS'!H4="","",'MainStation-OBS'!H4),2),"")</f>
        <v xml:space="preserve">สูงขึ้นต่อเนื่อง/คงตัวระยะสั้น </v>
      </c>
      <c r="E4" s="151" t="str">
        <f>IFERROR(INDEX('MainStation-OBS'!$B$47:$G$52,IF('MainStation-OBS'!I4="","",'MainStation-OBS'!I4),3),"")</f>
        <v>เล็กน้อย</v>
      </c>
      <c r="F4" s="151">
        <f>IF('MainStation-OBS'!J4 = "","",'MainStation-OBS'!J4)</f>
        <v>-1</v>
      </c>
      <c r="G4" s="151">
        <f>IF('MainStation-OBS'!M4 = "","",'MainStation-OBS'!M4)</f>
        <v>30</v>
      </c>
      <c r="H4" s="144"/>
    </row>
    <row r="5" spans="1:8">
      <c r="A5" s="151" t="str">
        <f>IF('MainStation-OBS'!B5 = "","",'MainStation-OBS'!B5)</f>
        <v>N3</v>
      </c>
      <c r="B5" s="153" t="str">
        <f>IF('MainStation-OBS'!C5 = "","",'MainStation-OBS'!C5)</f>
        <v>ค.ลาดพร้าว﻿ โชคชัย 4</v>
      </c>
      <c r="C5" s="151" t="str">
        <f>IFERROR(INDEX('MainStation-OBS'!$B$47:$G$52,IF('MainStation-OBS'!G5="","",'MainStation-OBS'!G5),1),"")</f>
        <v>เสี่ยงมาก</v>
      </c>
      <c r="D5" s="151" t="str">
        <f>IFERROR(INDEX('MainStation-OBS'!$B$47:$G$52,IF('MainStation-OBS'!H5="","",'MainStation-OBS'!H5),2),"")</f>
        <v>สูงขึ้นต่อเนื่อง</v>
      </c>
      <c r="E5" s="151" t="str">
        <f>IFERROR(INDEX('MainStation-OBS'!$B$47:$G$52,IF('MainStation-OBS'!I5="","",'MainStation-OBS'!I5),3),"")</f>
        <v>น้อย</v>
      </c>
      <c r="F5" s="151">
        <f>IF('MainStation-OBS'!J5 = "","",'MainStation-OBS'!J5)</f>
        <v>2.0000000000000018</v>
      </c>
      <c r="G5" s="151" t="str">
        <f>IF('MainStation-OBS'!M5 = "","",'MainStation-OBS'!M5)</f>
        <v/>
      </c>
      <c r="H5" s="144"/>
    </row>
    <row r="6" spans="1:8" ht="69.75">
      <c r="A6" s="151" t="str">
        <f>IF('MainStation-OBS'!B6 = "","",'MainStation-OBS'!B6)</f>
        <v>N4</v>
      </c>
      <c r="B6" s="153" t="str">
        <f>IF('MainStation-OBS'!C6 = "","",'MainStation-OBS'!C6)</f>
        <v>ค.สามเสน﻿﻿﻿ / สามเสน</v>
      </c>
      <c r="C6" s="151" t="str">
        <f>IFERROR(INDEX('MainStation-OBS'!$B$47:$G$52,IF('MainStation-OBS'!G6="","",'MainStation-OBS'!G6),1),"")</f>
        <v>ปกติ</v>
      </c>
      <c r="D6" s="151" t="str">
        <f>IFERROR(INDEX('MainStation-OBS'!$B$47:$G$52,IF('MainStation-OBS'!H6="","",'MainStation-OBS'!H6),2),"")</f>
        <v xml:space="preserve">สูงขึ้นต่อเนื่อง/คงตัวระยะสั้น </v>
      </c>
      <c r="E6" s="151" t="str">
        <f>IFERROR(INDEX('MainStation-OBS'!$B$47:$G$52,IF('MainStation-OBS'!I6="","",'MainStation-OBS'!I6),3),"")</f>
        <v>เล็กน้อย</v>
      </c>
      <c r="F6" s="151">
        <f>IF('MainStation-OBS'!J6 = "","",'MainStation-OBS'!J6)</f>
        <v>-1</v>
      </c>
      <c r="G6" s="151">
        <f>IF('MainStation-OBS'!M6 = "","",'MainStation-OBS'!M6)</f>
        <v>30</v>
      </c>
      <c r="H6" s="144"/>
    </row>
    <row r="7" spans="1:8" ht="46.5">
      <c r="A7" s="151" t="str">
        <f>IF('MainStation-OBS'!B7 = "","",'MainStation-OBS'!B7)</f>
        <v>N5</v>
      </c>
      <c r="B7" s="153" t="str">
        <f>IF('MainStation-OBS'!C7 = "","",'MainStation-OBS'!C7)</f>
        <v>ค.เจ้าคุณสิงห์ วังทองหลาง</v>
      </c>
      <c r="C7" s="151" t="str">
        <f>IFERROR(INDEX('MainStation-OBS'!$B$47:$G$52,IF('MainStation-OBS'!G7="","",'MainStation-OBS'!G7),1),"")</f>
        <v>ปกติ</v>
      </c>
      <c r="D7" s="151" t="str">
        <f>IFERROR(INDEX('MainStation-OBS'!$B$47:$G$52,IF('MainStation-OBS'!H7="","",'MainStation-OBS'!H7),2),"")</f>
        <v>แกว่งสูงขึ้น</v>
      </c>
      <c r="E7" s="151" t="str">
        <f>IFERROR(INDEX('MainStation-OBS'!$B$47:$G$52,IF('MainStation-OBS'!I7="","",'MainStation-OBS'!I7),3),"")</f>
        <v>สูง</v>
      </c>
      <c r="F7" s="151">
        <f>IF('MainStation-OBS'!J7 = "","",'MainStation-OBS'!J7)</f>
        <v>9.9999999999999858</v>
      </c>
      <c r="G7" s="151">
        <f>IF('MainStation-OBS'!M7 = "","",'MainStation-OBS'!M7)</f>
        <v>10</v>
      </c>
      <c r="H7" s="149"/>
    </row>
    <row r="8" spans="1:8">
      <c r="A8" s="151" t="str">
        <f>IF('MainStation-OBS'!B8 = "","",'MainStation-OBS'!B8)</f>
        <v>N6</v>
      </c>
      <c r="B8" s="153" t="str">
        <f>IF('MainStation-OBS'!C8 = "","",'MainStation-OBS'!C8)</f>
        <v>บางกะปิ</v>
      </c>
      <c r="C8" s="151" t="str">
        <f>IFERROR(INDEX('MainStation-OBS'!$B$47:$G$52,IF('MainStation-OBS'!G8="","",'MainStation-OBS'!G8),1),"")</f>
        <v>ปกติ</v>
      </c>
      <c r="D8" s="151" t="str">
        <f>IFERROR(INDEX('MainStation-OBS'!$B$47:$G$52,IF('MainStation-OBS'!H8="","",'MainStation-OBS'!H8),2),"")</f>
        <v>สูงขึ้นต่อเนื่อง</v>
      </c>
      <c r="E8" s="151" t="str">
        <f>IFERROR(INDEX('MainStation-OBS'!$B$47:$G$52,IF('MainStation-OBS'!I8="","",'MainStation-OBS'!I8),3),"")</f>
        <v>น้อย</v>
      </c>
      <c r="F8" s="151">
        <f>IF('MainStation-OBS'!J8 = "","",'MainStation-OBS'!J8)</f>
        <v>1.9999999999999991</v>
      </c>
      <c r="G8" s="151">
        <f>IF('MainStation-OBS'!M8 = "","",'MainStation-OBS'!M8)</f>
        <v>15</v>
      </c>
    </row>
    <row r="9" spans="1:8">
      <c r="A9" s="151" t="str">
        <f>IF('MainStation-OBS'!B9 = "","",'MainStation-OBS'!B9)</f>
        <v>N7</v>
      </c>
      <c r="B9" s="153" t="str">
        <f>IF('MainStation-OBS'!C9 = "","",'MainStation-OBS'!C9)</f>
        <v>อนุเสารวรีย์ชัยสมรภูมิ</v>
      </c>
      <c r="C9" s="151" t="str">
        <f>IFERROR(INDEX('MainStation-OBS'!$B$47:$G$52,IF('MainStation-OBS'!G9="","",'MainStation-OBS'!G9),1),"")</f>
        <v>ปกติ</v>
      </c>
      <c r="D9" s="151" t="str">
        <f>IFERROR(INDEX('MainStation-OBS'!$B$47:$G$52,IF('MainStation-OBS'!H9="","",'MainStation-OBS'!H9),2),"")</f>
        <v>แกว่งสูงขึ้น</v>
      </c>
      <c r="E9" s="151" t="str">
        <f>IFERROR(INDEX('MainStation-OBS'!$B$47:$G$52,IF('MainStation-OBS'!I9="","",'MainStation-OBS'!I9),3),"")</f>
        <v>สูงมาก</v>
      </c>
      <c r="F9" s="151">
        <f>IF('MainStation-OBS'!J9 = "","",'MainStation-OBS'!J9)</f>
        <v>24.000000000000004</v>
      </c>
      <c r="G9" s="151">
        <f>IF('MainStation-OBS'!M9 = "","",'MainStation-OBS'!M9)</f>
        <v>30</v>
      </c>
    </row>
    <row r="10" spans="1:8">
      <c r="A10" s="151" t="str">
        <f>IF('MainStation-OBS'!B10 = "","",'MainStation-OBS'!B10)</f>
        <v>N8</v>
      </c>
      <c r="B10" s="153" t="str">
        <f>IF('MainStation-OBS'!C10 = "","",'MainStation-OBS'!C10)</f>
        <v>ค.สอง</v>
      </c>
      <c r="C10" s="151" t="str">
        <f>IFERROR(INDEX('MainStation-OBS'!$B$47:$G$52,IF('MainStation-OBS'!G10="","",'MainStation-OBS'!G10),1),"")</f>
        <v>ล้น</v>
      </c>
      <c r="D10" s="151" t="str">
        <f>IFERROR(INDEX('MainStation-OBS'!$B$47:$G$52,IF('MainStation-OBS'!H10="","",'MainStation-OBS'!H10),2),"")</f>
        <v/>
      </c>
      <c r="E10" s="151" t="str">
        <f>IFERROR(INDEX('MainStation-OBS'!$B$47:$G$52,IF('MainStation-OBS'!I10="","",'MainStation-OBS'!I10),3),"")</f>
        <v>เล็กน้อย</v>
      </c>
      <c r="F10" s="151">
        <f>IF('MainStation-OBS'!J10 = "","",'MainStation-OBS'!J10)</f>
        <v>0</v>
      </c>
      <c r="G10" s="151" t="str">
        <f>IF('MainStation-OBS'!M10 = "","",'MainStation-OBS'!M10)</f>
        <v/>
      </c>
    </row>
    <row r="11" spans="1:8">
      <c r="A11" s="151" t="str">
        <f>IF('MainStation-OBS'!B11 = "","",'MainStation-OBS'!B11)</f>
        <v>N9</v>
      </c>
      <c r="B11" s="153" t="str">
        <f>IF('MainStation-OBS'!C11 = "","",'MainStation-OBS'!C11)</f>
        <v>ค.พระยาสุเรนทร์</v>
      </c>
      <c r="C11" s="151" t="str">
        <f>IFERROR(INDEX('MainStation-OBS'!$B$47:$G$52,IF('MainStation-OBS'!G11="","",'MainStation-OBS'!G11),1),"")</f>
        <v>ล้น</v>
      </c>
      <c r="D11" s="151" t="str">
        <f>IFERROR(INDEX('MainStation-OBS'!$B$47:$G$52,IF('MainStation-OBS'!H11="","",'MainStation-OBS'!H11),2),"")</f>
        <v/>
      </c>
      <c r="E11" s="151" t="str">
        <f>IFERROR(INDEX('MainStation-OBS'!$B$47:$G$52,IF('MainStation-OBS'!I11="","",'MainStation-OBS'!I11),3),"")</f>
        <v>เล็กน้อย</v>
      </c>
      <c r="F11" s="151">
        <f>IF('MainStation-OBS'!J11 = "","",'MainStation-OBS'!J11)</f>
        <v>0</v>
      </c>
      <c r="G11" s="151" t="str">
        <f>IF('MainStation-OBS'!M11 = "","",'MainStation-OBS'!M11)</f>
        <v/>
      </c>
    </row>
    <row r="12" spans="1:8" ht="23.25" customHeight="1">
      <c r="A12" s="223" t="str">
        <f>IF('MainStation-OBS'!B13 = "","",'MainStation-OBS'!B13)</f>
        <v>ด้านตะวันออก</v>
      </c>
      <c r="B12" s="223"/>
      <c r="C12" s="161"/>
      <c r="D12" s="161"/>
      <c r="E12" s="161"/>
      <c r="F12" s="151" t="str">
        <f>IF('MainStation-OBS'!J13 = "","",'MainStation-OBS'!J13)</f>
        <v/>
      </c>
      <c r="G12" s="151" t="str">
        <f>IF('MainStation-OBS'!M13 = "","",'MainStation-OBS'!M13)</f>
        <v/>
      </c>
    </row>
    <row r="13" spans="1:8">
      <c r="A13" s="151" t="str">
        <f>IF('MainStation-OBS'!B14 = "","",'MainStation-OBS'!B14)</f>
        <v>E1</v>
      </c>
      <c r="B13" s="153" t="str">
        <f>IF('MainStation-OBS'!C14 = "","",'MainStation-OBS'!C14)</f>
        <v xml:space="preserve"> ค.สามวา﻿</v>
      </c>
      <c r="C13" s="151" t="str">
        <f>IFERROR(INDEX('MainStation-OBS'!$B$47:$G$52,IF('MainStation-OBS'!G14="","",'MainStation-OBS'!G14),1),"")</f>
        <v>ล้น</v>
      </c>
      <c r="D13" s="151" t="str">
        <f>IFERROR(INDEX('MainStation-OBS'!$B$47:$G$52,IF('MainStation-OBS'!H14="","",'MainStation-OBS'!H14),2),"")</f>
        <v>สูงขึ้นต่อเนื่อง</v>
      </c>
      <c r="E13" s="151" t="str">
        <f>IFERROR(INDEX('MainStation-OBS'!$B$47:$G$52,IF('MainStation-OBS'!I14="","",'MainStation-OBS'!I14),3),"")</f>
        <v>ปานกลาง</v>
      </c>
      <c r="F13" s="151">
        <f>IF('MainStation-OBS'!J14 = "","",'MainStation-OBS'!J14)</f>
        <v>5.9999999999999831</v>
      </c>
      <c r="G13" s="151" t="str">
        <f>IF('MainStation-OBS'!M14 = "","",'MainStation-OBS'!M14)</f>
        <v/>
      </c>
    </row>
    <row r="14" spans="1:8">
      <c r="A14" s="151" t="str">
        <f>IF('MainStation-OBS'!B15 = "","",'MainStation-OBS'!B15)</f>
        <v>E2</v>
      </c>
      <c r="B14" s="153" t="str">
        <f>IF('MainStation-OBS'!C15 = "","",'MainStation-OBS'!C15)</f>
        <v>บางชัน ถ.รามคำแหง﻿﻿</v>
      </c>
      <c r="C14" s="151" t="str">
        <f>IFERROR(INDEX('MainStation-OBS'!$B$47:$G$52,IF('MainStation-OBS'!G15="","",'MainStation-OBS'!G15),1),"")</f>
        <v>เสี่ยงมาก</v>
      </c>
      <c r="D14" s="151" t="str">
        <f>IFERROR(INDEX('MainStation-OBS'!$B$47:$G$52,IF('MainStation-OBS'!H15="","",'MainStation-OBS'!H15),2),"")</f>
        <v>สูงขึ้นต่อเนื่อง</v>
      </c>
      <c r="E14" s="151" t="str">
        <f>IFERROR(INDEX('MainStation-OBS'!$B$47:$G$52,IF('MainStation-OBS'!I15="","",'MainStation-OBS'!I15),3),"")</f>
        <v>ปานกลาง</v>
      </c>
      <c r="F14" s="151">
        <f>IF('MainStation-OBS'!J15 = "","",'MainStation-OBS'!J15)</f>
        <v>6.0000000000000053</v>
      </c>
      <c r="G14" s="151" t="str">
        <f>IF('MainStation-OBS'!M15 = "","",'MainStation-OBS'!M15)</f>
        <v/>
      </c>
    </row>
    <row r="15" spans="1:8">
      <c r="A15" s="151" t="str">
        <f>IF('MainStation-OBS'!B16 = "","",'MainStation-OBS'!B16)</f>
        <v>E3</v>
      </c>
      <c r="B15" s="153" t="str">
        <f>IF('MainStation-OBS'!C16 = "","",'MainStation-OBS'!C16)</f>
        <v>มีนบุรี ถ.ประชาร่วมใจ﻿﻿</v>
      </c>
      <c r="C15" s="151" t="str">
        <f>IFERROR(INDEX('MainStation-OBS'!$B$47:$G$52,IF('MainStation-OBS'!G16="","",'MainStation-OBS'!G16),1),"")</f>
        <v>เสี่ยง</v>
      </c>
      <c r="D15" s="151" t="str">
        <f>IFERROR(INDEX('MainStation-OBS'!$B$47:$G$52,IF('MainStation-OBS'!H16="","",'MainStation-OBS'!H16),2),"")</f>
        <v>สูงขึ้นต่อเนื่อง</v>
      </c>
      <c r="E15" s="151" t="str">
        <f>IFERROR(INDEX('MainStation-OBS'!$B$47:$G$52,IF('MainStation-OBS'!I16="","",'MainStation-OBS'!I16),3),"")</f>
        <v>สูง</v>
      </c>
      <c r="F15" s="151">
        <f>IF('MainStation-OBS'!J16 = "","",'MainStation-OBS'!J16)</f>
        <v>8.0000000000000071</v>
      </c>
      <c r="G15" s="151" t="str">
        <f>IF('MainStation-OBS'!M16 = "","",'MainStation-OBS'!M16)</f>
        <v/>
      </c>
    </row>
    <row r="16" spans="1:8" ht="69.75">
      <c r="A16" s="151" t="str">
        <f>IF('MainStation-OBS'!B17 = "","",'MainStation-OBS'!B17)</f>
        <v>E4</v>
      </c>
      <c r="B16" s="153" t="str">
        <f>IF('MainStation-OBS'!C17 = "","",'MainStation-OBS'!C17)</f>
        <v>หนองจอก</v>
      </c>
      <c r="C16" s="151" t="str">
        <f>IFERROR(INDEX('MainStation-OBS'!$B$47:$G$52,IF('MainStation-OBS'!G17="","",'MainStation-OBS'!G17),1),"")</f>
        <v>เสี่ยงมาก</v>
      </c>
      <c r="D16" s="151" t="str">
        <f>IFERROR(INDEX('MainStation-OBS'!$B$47:$G$52,IF('MainStation-OBS'!H17="","",'MainStation-OBS'!H17),2),"")</f>
        <v xml:space="preserve">สูงขึ้นต่อเนื่อง/คงตัวระยะสั้น </v>
      </c>
      <c r="E16" s="151" t="str">
        <f>IFERROR(INDEX('MainStation-OBS'!$B$47:$G$52,IF('MainStation-OBS'!I17="","",'MainStation-OBS'!I17),3),"")</f>
        <v>เล็กน้อย</v>
      </c>
      <c r="F16" s="151">
        <f>IF('MainStation-OBS'!J17 = "","",'MainStation-OBS'!J17)</f>
        <v>-1</v>
      </c>
      <c r="G16" s="151" t="str">
        <f>IF('MainStation-OBS'!M17 = "","",'MainStation-OBS'!M17)</f>
        <v/>
      </c>
    </row>
    <row r="17" spans="1:7" ht="69.75">
      <c r="A17" s="151" t="str">
        <f>IF('MainStation-OBS'!B18 = "","",'MainStation-OBS'!B18)</f>
        <v>E5</v>
      </c>
      <c r="B17" s="153" t="str">
        <f>IF('MainStation-OBS'!C18 = "","",'MainStation-OBS'!C18)</f>
        <v>ถ.สังฆสันติสุข หนองจอก</v>
      </c>
      <c r="C17" s="151" t="str">
        <f>IFERROR(INDEX('MainStation-OBS'!$B$47:$G$52,IF('MainStation-OBS'!G18="","",'MainStation-OBS'!G18),1),"")</f>
        <v>เสี่ยง</v>
      </c>
      <c r="D17" s="151" t="str">
        <f>IFERROR(INDEX('MainStation-OBS'!$B$47:$G$52,IF('MainStation-OBS'!H18="","",'MainStation-OBS'!H18),2),"")</f>
        <v xml:space="preserve">สูงขึ้นต่อเนื่อง/คงตัวระยะสั้น </v>
      </c>
      <c r="E17" s="151" t="str">
        <f>IFERROR(INDEX('MainStation-OBS'!$B$47:$G$52,IF('MainStation-OBS'!I18="","",'MainStation-OBS'!I18),3),"")</f>
        <v>เล็กน้อย</v>
      </c>
      <c r="F17" s="151">
        <f>IF('MainStation-OBS'!J18 = "","",'MainStation-OBS'!J18)</f>
        <v>-1</v>
      </c>
      <c r="G17" s="151" t="str">
        <f>IF('MainStation-OBS'!M18 = "","",'MainStation-OBS'!M18)</f>
        <v/>
      </c>
    </row>
    <row r="18" spans="1:7">
      <c r="A18" s="151" t="str">
        <f>IF('MainStation-OBS'!B19 = "","",'MainStation-OBS'!B19)</f>
        <v>E6</v>
      </c>
      <c r="B18" s="153" t="str">
        <f>IF('MainStation-OBS'!C19 = "","",'MainStation-OBS'!C19)</f>
        <v>ลาดกระบัง</v>
      </c>
      <c r="C18" s="151" t="str">
        <f>IFERROR(INDEX('MainStation-OBS'!$B$47:$G$52,IF('MainStation-OBS'!G19="","",'MainStation-OBS'!G19),1),"")</f>
        <v>ปกติ</v>
      </c>
      <c r="D18" s="151" t="str">
        <f>IFERROR(INDEX('MainStation-OBS'!$B$47:$G$52,IF('MainStation-OBS'!H19="","",'MainStation-OBS'!H19),2),"")</f>
        <v>สูงขึ้นต่อเนื่อง</v>
      </c>
      <c r="E18" s="151" t="str">
        <f>IFERROR(INDEX('MainStation-OBS'!$B$47:$G$52,IF('MainStation-OBS'!I19="","",'MainStation-OBS'!I19),3),"")</f>
        <v>ปานกลาง</v>
      </c>
      <c r="F18" s="151">
        <f>IF('MainStation-OBS'!J19 = "","",'MainStation-OBS'!J19)</f>
        <v>2.9999999999999973</v>
      </c>
      <c r="G18" s="151" t="str">
        <f>IF('MainStation-OBS'!M19 = "","",'MainStation-OBS'!M19)</f>
        <v/>
      </c>
    </row>
    <row r="19" spans="1:7">
      <c r="A19" s="151" t="str">
        <f>IF('MainStation-OBS'!B20 = "","",'MainStation-OBS'!B20)</f>
        <v>E7</v>
      </c>
      <c r="B19" s="153" t="str">
        <f>IF('MainStation-OBS'!C20 = "","",'MainStation-OBS'!C20)</f>
        <v>บางนา-ศรีนครินทร์</v>
      </c>
      <c r="C19" s="151" t="str">
        <f>IFERROR(INDEX('MainStation-OBS'!$B$47:$G$52,IF('MainStation-OBS'!G20="","",'MainStation-OBS'!G20),1),"")</f>
        <v>ปกติ</v>
      </c>
      <c r="D19" s="151" t="str">
        <f>IFERROR(INDEX('MainStation-OBS'!$B$47:$G$52,IF('MainStation-OBS'!H20="","",'MainStation-OBS'!H20),2),"")</f>
        <v>สูงขึ้นต่อเนื่อง</v>
      </c>
      <c r="E19" s="151" t="str">
        <f>IFERROR(INDEX('MainStation-OBS'!$B$47:$G$52,IF('MainStation-OBS'!I20="","",'MainStation-OBS'!I20),3),"")</f>
        <v>ปานกลาง</v>
      </c>
      <c r="F19" s="151">
        <f>IF('MainStation-OBS'!J20 = "","",'MainStation-OBS'!J20)</f>
        <v>4.0000000000000036</v>
      </c>
      <c r="G19" s="151" t="str">
        <f>IF('MainStation-OBS'!M20 = "","",'MainStation-OBS'!M20)</f>
        <v/>
      </c>
    </row>
    <row r="20" spans="1:7">
      <c r="A20" s="151" t="str">
        <f>IF('MainStation-OBS'!B21 = "","",'MainStation-OBS'!B21)</f>
        <v>E8</v>
      </c>
      <c r="B20" s="153" t="str">
        <f>IF('MainStation-OBS'!C21 = "","",'MainStation-OBS'!C21)</f>
        <v>ค.หลวงแพ่ง</v>
      </c>
      <c r="C20" s="151" t="str">
        <f>IFERROR(INDEX('MainStation-OBS'!$B$47:$G$52,IF('MainStation-OBS'!G21="","",'MainStation-OBS'!G21),1),"")</f>
        <v>เริ่มเสี่ยง</v>
      </c>
      <c r="D20" s="151" t="str">
        <f>IFERROR(INDEX('MainStation-OBS'!$B$47:$G$52,IF('MainStation-OBS'!H21="","",'MainStation-OBS'!H21),2),"")</f>
        <v>ทรงตัวต่อเนื่อง</v>
      </c>
      <c r="E20" s="151" t="str">
        <f>IFERROR(INDEX('MainStation-OBS'!$B$47:$G$52,IF('MainStation-OBS'!I21="","",'MainStation-OBS'!I21),3),"")</f>
        <v>เล็กน้อย</v>
      </c>
      <c r="F20" s="151">
        <f>IF('MainStation-OBS'!J21 = "","",'MainStation-OBS'!J21)</f>
        <v>0</v>
      </c>
      <c r="G20" s="151" t="str">
        <f>IF('MainStation-OBS'!M21 = "","",'MainStation-OBS'!M21)</f>
        <v/>
      </c>
    </row>
    <row r="21" spans="1:7">
      <c r="A21" s="151" t="str">
        <f>IF('MainStation-OBS'!B22 = "","",'MainStation-OBS'!B22)</f>
        <v>E9</v>
      </c>
      <c r="B21" s="153" t="str">
        <f>IF('MainStation-OBS'!C22 = "","",'MainStation-OBS'!C22)</f>
        <v>รามอินทรา-นวมินทร์</v>
      </c>
      <c r="C21" s="151" t="str">
        <f>IFERROR(INDEX('MainStation-OBS'!$B$47:$G$52,IF('MainStation-OBS'!G22="","",'MainStation-OBS'!G22),1),"")</f>
        <v>เสี่ยง</v>
      </c>
      <c r="D21" s="151" t="str">
        <f>IFERROR(INDEX('MainStation-OBS'!$B$47:$G$52,IF('MainStation-OBS'!H22="","",'MainStation-OBS'!H22),2),"")</f>
        <v>สูงขึ้นต่อเนื่อง</v>
      </c>
      <c r="E21" s="151" t="str">
        <f>IFERROR(INDEX('MainStation-OBS'!$B$47:$G$52,IF('MainStation-OBS'!I22="","",'MainStation-OBS'!I22),3),"")</f>
        <v>ปานกลาง</v>
      </c>
      <c r="F21" s="151">
        <f>IF('MainStation-OBS'!J22 = "","",'MainStation-OBS'!J22)</f>
        <v>4.9999999999999822</v>
      </c>
      <c r="G21" s="151" t="str">
        <f>IF('MainStation-OBS'!M22 = "","",'MainStation-OBS'!M22)</f>
        <v/>
      </c>
    </row>
    <row r="22" spans="1:7">
      <c r="A22" s="151" t="str">
        <f>IF('MainStation-OBS'!B23 = "","",'MainStation-OBS'!B23)</f>
        <v>E10</v>
      </c>
      <c r="B22" s="153" t="str">
        <f>IF('MainStation-OBS'!C23 = "","",'MainStation-OBS'!C23)</f>
        <v>ค.ตัน ถ.เพชรบุรี</v>
      </c>
      <c r="C22" s="151" t="str">
        <f>IFERROR(INDEX('MainStation-OBS'!$B$47:$G$52,IF('MainStation-OBS'!G23="","",'MainStation-OBS'!G23),1),"")</f>
        <v>ปกติ</v>
      </c>
      <c r="D22" s="151" t="str">
        <f>IFERROR(INDEX('MainStation-OBS'!$B$47:$G$52,IF('MainStation-OBS'!H23="","",'MainStation-OBS'!H23),2),"")</f>
        <v>ทรงตัวต่อเนื่อง</v>
      </c>
      <c r="E22" s="151" t="str">
        <f>IFERROR(INDEX('MainStation-OBS'!$B$47:$G$52,IF('MainStation-OBS'!I23="","",'MainStation-OBS'!I23),3),"")</f>
        <v>เล็กน้อย</v>
      </c>
      <c r="F22" s="151">
        <f>IF('MainStation-OBS'!J23 = "","",'MainStation-OBS'!J23)</f>
        <v>-1</v>
      </c>
      <c r="G22" s="151">
        <f>IF('MainStation-OBS'!M23 = "","",'MainStation-OBS'!M23)</f>
        <v>30</v>
      </c>
    </row>
    <row r="23" spans="1:7" ht="46.5">
      <c r="A23" s="151" t="str">
        <f>IF('MainStation-OBS'!B24 = "","",'MainStation-OBS'!B24)</f>
        <v>E11</v>
      </c>
      <c r="B23" s="153" t="str">
        <f>IF('MainStation-OBS'!C24 = "","",'MainStation-OBS'!C24)</f>
        <v>ถ.อ่อนนุช วัดกระทุ่มเสือปลา</v>
      </c>
      <c r="C23" s="151" t="str">
        <f>IFERROR(INDEX('MainStation-OBS'!$B$47:$G$52,IF('MainStation-OBS'!G24="","",'MainStation-OBS'!G24),1),"")</f>
        <v>ปกติ</v>
      </c>
      <c r="D23" s="151" t="str">
        <f>IFERROR(INDEX('MainStation-OBS'!$B$47:$G$52,IF('MainStation-OBS'!H24="","",'MainStation-OBS'!H24),2),"")</f>
        <v>สูงขึ้นต่อเนื่อง</v>
      </c>
      <c r="E23" s="151" t="str">
        <f>IFERROR(INDEX('MainStation-OBS'!$B$47:$G$52,IF('MainStation-OBS'!I24="","",'MainStation-OBS'!I24),3),"")</f>
        <v>น้อย</v>
      </c>
      <c r="F23" s="151">
        <f>IF('MainStation-OBS'!J24 = "","",'MainStation-OBS'!J24)</f>
        <v>1.9999999999999991</v>
      </c>
      <c r="G23" s="151" t="str">
        <f>IF('MainStation-OBS'!M24 = "","",'MainStation-OBS'!M24)</f>
        <v/>
      </c>
    </row>
    <row r="24" spans="1:7">
      <c r="A24" s="151" t="str">
        <f>IF('MainStation-OBS'!B25 = "","",'MainStation-OBS'!B25)</f>
        <v>E12</v>
      </c>
      <c r="B24" s="153" t="str">
        <f>IF('MainStation-OBS'!C25 = "","",'MainStation-OBS'!C25)</f>
        <v>ถ.ศรีนครินทร์-อ่อนนุช</v>
      </c>
      <c r="C24" s="151" t="str">
        <f>IFERROR(INDEX('MainStation-OBS'!$B$47:$G$52,IF('MainStation-OBS'!G25="","",'MainStation-OBS'!G25),1),"")</f>
        <v>ปกติ</v>
      </c>
      <c r="D24" s="151" t="str">
        <f>IFERROR(INDEX('MainStation-OBS'!$B$47:$G$52,IF('MainStation-OBS'!H25="","",'MainStation-OBS'!H25),2),"")</f>
        <v>สูงขึ้นต่อเนื่อง</v>
      </c>
      <c r="E24" s="151" t="str">
        <f>IFERROR(INDEX('MainStation-OBS'!$B$47:$G$52,IF('MainStation-OBS'!I25="","",'MainStation-OBS'!I25),3),"")</f>
        <v>น้อย</v>
      </c>
      <c r="F24" s="151">
        <f>IF('MainStation-OBS'!J25 = "","",'MainStation-OBS'!J25)</f>
        <v>1.9999999999999998</v>
      </c>
      <c r="G24" s="151" t="str">
        <f>IF('MainStation-OBS'!M25 = "","",'MainStation-OBS'!M25)</f>
        <v/>
      </c>
    </row>
    <row r="25" spans="1:7">
      <c r="A25" s="151" t="str">
        <f>IF('MainStation-OBS'!B26 = "","",'MainStation-OBS'!B26)</f>
        <v>E13</v>
      </c>
      <c r="B25" s="153" t="str">
        <f>IF('MainStation-OBS'!C26 = "","",'MainStation-OBS'!C26)</f>
        <v>พระโขนง</v>
      </c>
      <c r="C25" s="151" t="str">
        <f>IFERROR(INDEX('MainStation-OBS'!$B$47:$G$52,IF('MainStation-OBS'!G26="","",'MainStation-OBS'!G26),1),"")</f>
        <v>ปกติ</v>
      </c>
      <c r="D25" s="151" t="str">
        <f>IFERROR(INDEX('MainStation-OBS'!$B$47:$G$52,IF('MainStation-OBS'!H26="","",'MainStation-OBS'!H26),2),"")</f>
        <v>ทรงตัวต่อเนื่อง</v>
      </c>
      <c r="E25" s="151" t="str">
        <f>IFERROR(INDEX('MainStation-OBS'!$B$47:$G$52,IF('MainStation-OBS'!I26="","",'MainStation-OBS'!I26),3),"")</f>
        <v>เล็กน้อย</v>
      </c>
      <c r="F25" s="151">
        <f>IF('MainStation-OBS'!J26 = "","",'MainStation-OBS'!J26)</f>
        <v>-1</v>
      </c>
      <c r="G25" s="151" t="str">
        <f>IF('MainStation-OBS'!M26 = "","",'MainStation-OBS'!M26)</f>
        <v/>
      </c>
    </row>
    <row r="26" spans="1:7">
      <c r="A26" s="151" t="str">
        <f>IF('MainStation-OBS'!B27 = "","",'MainStation-OBS'!B27)</f>
        <v>E14</v>
      </c>
      <c r="B26" s="153" t="str">
        <f>IF('MainStation-OBS'!C27 = "","",'MainStation-OBS'!C27)</f>
        <v>ถ.ร่มเกล้า บึงขวาง</v>
      </c>
      <c r="C26" s="151" t="str">
        <f>IFERROR(INDEX('MainStation-OBS'!$B$47:$G$52,IF('MainStation-OBS'!G27="","",'MainStation-OBS'!G27),1),"")</f>
        <v>เริ่มเสี่ยง</v>
      </c>
      <c r="D26" s="151" t="str">
        <f>IFERROR(INDEX('MainStation-OBS'!$B$47:$G$52,IF('MainStation-OBS'!H27="","",'MainStation-OBS'!H27),2),"")</f>
        <v>สูงขึ้นต่อเนื่อง</v>
      </c>
      <c r="E26" s="151" t="str">
        <f>IFERROR(INDEX('MainStation-OBS'!$B$47:$G$52,IF('MainStation-OBS'!I27="","",'MainStation-OBS'!I27),3),"")</f>
        <v>ปานกลาง</v>
      </c>
      <c r="F26" s="151">
        <f>IF('MainStation-OBS'!J27 = "","",'MainStation-OBS'!J27)</f>
        <v>6.9999999999999947</v>
      </c>
      <c r="G26" s="151"/>
    </row>
    <row r="27" spans="1:7" ht="23.25" customHeight="1">
      <c r="A27" s="223" t="str">
        <f>IF('MainStation-OBS'!B30 = "","",'MainStation-OBS'!B30)</f>
        <v>ด้านตะวันตก</v>
      </c>
      <c r="B27" s="223"/>
      <c r="C27" s="161"/>
      <c r="D27" s="161"/>
      <c r="E27" s="161"/>
      <c r="F27" s="151" t="str">
        <f>IF('MainStation-OBS'!J30 = "","",'MainStation-OBS'!J30)</f>
        <v/>
      </c>
      <c r="G27" s="151" t="str">
        <f>IF('MainStation-OBS'!M30 = "","",'MainStation-OBS'!M30)</f>
        <v/>
      </c>
    </row>
    <row r="28" spans="1:7" ht="69.75">
      <c r="A28" s="151" t="str">
        <f>IF('MainStation-OBS'!B31 = "","",'MainStation-OBS'!B31)</f>
        <v>W1</v>
      </c>
      <c r="B28" s="153" t="str">
        <f>IF('MainStation-OBS'!C31 = "","",'MainStation-OBS'!C31)</f>
        <v>ค.ทวีวัฒนา ศาลาธรรมสพน์</v>
      </c>
      <c r="C28" s="151" t="str">
        <f>IFERROR(INDEX('MainStation-OBS'!$B$47:$G$52,IF('MainStation-OBS'!G31="","",'MainStation-OBS'!G31),1),"")</f>
        <v>ล้น</v>
      </c>
      <c r="D28" s="151" t="str">
        <f>IFERROR(INDEX('MainStation-OBS'!$B$47:$G$52,IF('MainStation-OBS'!H31="","",'MainStation-OBS'!H31),2),"")</f>
        <v xml:space="preserve">สูงขึ้นต่อเนื่อง/คงตัวระยะสั้น </v>
      </c>
      <c r="E28" s="151" t="str">
        <f>IFERROR(INDEX('MainStation-OBS'!$B$47:$G$52,IF('MainStation-OBS'!I31="","",'MainStation-OBS'!I31),3),"")</f>
        <v>เล็กน้อย</v>
      </c>
      <c r="F28" s="151">
        <f>IF('MainStation-OBS'!J31 = "","",'MainStation-OBS'!J31)</f>
        <v>0.99999999999997868</v>
      </c>
      <c r="G28" s="151" t="str">
        <f>IF('MainStation-OBS'!M31 = "","",'MainStation-OBS'!M31)</f>
        <v/>
      </c>
    </row>
    <row r="29" spans="1:7">
      <c r="A29" s="151" t="str">
        <f>IF('MainStation-OBS'!B32 = "","",'MainStation-OBS'!B32)</f>
        <v>W2</v>
      </c>
      <c r="B29" s="153" t="str">
        <f>IF('MainStation-OBS'!C32 = "","",'MainStation-OBS'!C32)</f>
        <v>ศาลาแดง / ทวีวัฒนา</v>
      </c>
      <c r="C29" s="151" t="str">
        <f>IFERROR(INDEX('MainStation-OBS'!$B$47:$G$52,IF('MainStation-OBS'!G32="","",'MainStation-OBS'!G32),1),"")</f>
        <v>ปริ่มตลิ่ง</v>
      </c>
      <c r="D29" s="151" t="str">
        <f>IFERROR(INDEX('MainStation-OBS'!$B$47:$G$52,IF('MainStation-OBS'!H32="","",'MainStation-OBS'!H32),2),"")</f>
        <v>ทรงตัวต่อเนื่อง</v>
      </c>
      <c r="E29" s="151" t="str">
        <f>IFERROR(INDEX('MainStation-OBS'!$B$47:$G$52,IF('MainStation-OBS'!I32="","",'MainStation-OBS'!I32),3),"")</f>
        <v>เล็กน้อย</v>
      </c>
      <c r="F29" s="151">
        <f>IF('MainStation-OBS'!J32 = "","",'MainStation-OBS'!J32)</f>
        <v>0</v>
      </c>
      <c r="G29" s="151" t="str">
        <f>IF('MainStation-OBS'!M32 = "","",'MainStation-OBS'!M32)</f>
        <v/>
      </c>
    </row>
    <row r="30" spans="1:7">
      <c r="A30" s="151" t="str">
        <f>IF('MainStation-OBS'!B33 = "","",'MainStation-OBS'!B33)</f>
        <v>W3</v>
      </c>
      <c r="B30" s="153" t="str">
        <f>IF('MainStation-OBS'!C33 = "","",'MainStation-OBS'!C33)</f>
        <v>บางหว้า ถ.เพชรเกษม﻿﻿</v>
      </c>
      <c r="C30" s="151" t="str">
        <f>IFERROR(INDEX('MainStation-OBS'!$B$47:$G$52,IF('MainStation-OBS'!G33="","",'MainStation-OBS'!G33),1),"")</f>
        <v>ปกติ</v>
      </c>
      <c r="D30" s="151" t="str">
        <f>IFERROR(INDEX('MainStation-OBS'!$B$47:$G$52,IF('MainStation-OBS'!H33="","",'MainStation-OBS'!H33),2),"")</f>
        <v>แกว่งสูงขึ้น</v>
      </c>
      <c r="E30" s="151" t="str">
        <f>IFERROR(INDEX('MainStation-OBS'!$B$47:$G$52,IF('MainStation-OBS'!I33="","",'MainStation-OBS'!I33),3),"")</f>
        <v>สูงมาก</v>
      </c>
      <c r="F30" s="151">
        <f>IF('MainStation-OBS'!J33 = "","",'MainStation-OBS'!J33)</f>
        <v>19.999999999999996</v>
      </c>
      <c r="G30" s="151">
        <f>IF('MainStation-OBS'!M33 = "","",'MainStation-OBS'!M33)</f>
        <v>50</v>
      </c>
    </row>
    <row r="31" spans="1:7" ht="69.75">
      <c r="A31" s="151" t="str">
        <f>IF('MainStation-OBS'!B34 = "","",'MainStation-OBS'!B34)</f>
        <v>W4</v>
      </c>
      <c r="B31" s="153" t="str">
        <f>IF('MainStation-OBS'!C34 = "","",'MainStation-OBS'!C34)</f>
        <v xml:space="preserve">ค.ภาษีเจริญ หลักสอง/หนองแขม﻿ </v>
      </c>
      <c r="C31" s="151" t="str">
        <f>IFERROR(INDEX('MainStation-OBS'!$B$47:$G$52,IF('MainStation-OBS'!G34="","",'MainStation-OBS'!G34),1),"")</f>
        <v>เริ่มเสี่ยง</v>
      </c>
      <c r="D31" s="151" t="str">
        <f>IFERROR(INDEX('MainStation-OBS'!$B$47:$G$52,IF('MainStation-OBS'!H34="","",'MainStation-OBS'!H34),2),"")</f>
        <v xml:space="preserve">สูงขึ้นต่อเนื่อง/คงตัวระยะสั้น </v>
      </c>
      <c r="E31" s="151" t="str">
        <f>IFERROR(INDEX('MainStation-OBS'!$B$47:$G$52,IF('MainStation-OBS'!I34="","",'MainStation-OBS'!I34),3),"")</f>
        <v>เล็กน้อย</v>
      </c>
      <c r="F31" s="151">
        <f>IF('MainStation-OBS'!J34 = "","",'MainStation-OBS'!J34)</f>
        <v>-1</v>
      </c>
      <c r="G31" s="151" t="str">
        <f>IF('MainStation-OBS'!M34 = "","",'MainStation-OBS'!M34)</f>
        <v/>
      </c>
    </row>
    <row r="32" spans="1:7">
      <c r="A32" s="151" t="str">
        <f>IF('MainStation-OBS'!B35 = "","",'MainStation-OBS'!B35)</f>
        <v>W5</v>
      </c>
      <c r="B32" s="153" t="str">
        <f>IF('MainStation-OBS'!C35 = "","",'MainStation-OBS'!C35)</f>
        <v>บางน้ำจืด﻿ สมุทรสาคร</v>
      </c>
      <c r="C32" s="151" t="str">
        <f>IFERROR(INDEX('MainStation-OBS'!$B$47:$G$52,IF('MainStation-OBS'!G35="","",'MainStation-OBS'!G35),1),"")</f>
        <v>ล้น</v>
      </c>
      <c r="D32" s="151" t="str">
        <f>IFERROR(INDEX('MainStation-OBS'!$B$47:$G$52,IF('MainStation-OBS'!H35="","",'MainStation-OBS'!H35),2),"")</f>
        <v>สูงขึ้นต่อเนื่อง</v>
      </c>
      <c r="E32" s="151" t="str">
        <f>IFERROR(INDEX('MainStation-OBS'!$B$47:$G$52,IF('MainStation-OBS'!I35="","",'MainStation-OBS'!I35),3),"")</f>
        <v>สูงมาก</v>
      </c>
      <c r="F32" s="151">
        <f>IF('MainStation-OBS'!J35 = "","",'MainStation-OBS'!J35)</f>
        <v>23</v>
      </c>
      <c r="G32" s="151" t="str">
        <f>IF('MainStation-OBS'!M35 = "","",'MainStation-OBS'!M35)</f>
        <v/>
      </c>
    </row>
    <row r="33" spans="1:7" ht="46.5">
      <c r="A33" s="151" t="str">
        <f>IF('MainStation-OBS'!B36 = "","",'MainStation-OBS'!B36)</f>
        <v>W6</v>
      </c>
      <c r="B33" s="153" t="str">
        <f>IF('MainStation-OBS'!C36 = "","",'MainStation-OBS'!C36)</f>
        <v>ถ.กาญจนภิเษก / บางแวก﻿﻿﻿﻿﻿</v>
      </c>
      <c r="C33" s="151" t="str">
        <f>IFERROR(INDEX('MainStation-OBS'!$B$47:$G$52,IF('MainStation-OBS'!G36="","",'MainStation-OBS'!G36),1),"")</f>
        <v>ปกติ</v>
      </c>
      <c r="D33" s="151" t="str">
        <f>IFERROR(INDEX('MainStation-OBS'!$B$47:$G$52,IF('MainStation-OBS'!H36="","",'MainStation-OBS'!H36),2),"")</f>
        <v>ทรงตัวต่อเนื่อง</v>
      </c>
      <c r="E33" s="151" t="str">
        <f>IFERROR(INDEX('MainStation-OBS'!$B$47:$G$52,IF('MainStation-OBS'!I36="","",'MainStation-OBS'!I36),3),"")</f>
        <v>เล็กน้อย</v>
      </c>
      <c r="F33" s="151">
        <f>IF('MainStation-OBS'!J36 = "","",'MainStation-OBS'!J36)</f>
        <v>0</v>
      </c>
      <c r="G33" s="151" t="str">
        <f>IF('MainStation-OBS'!M36 = "","",'MainStation-OBS'!M36)</f>
        <v/>
      </c>
    </row>
    <row r="34" spans="1:7">
      <c r="A34" s="151" t="str">
        <f>IF('MainStation-OBS'!B37 = "","",'MainStation-OBS'!B37)</f>
        <v>W7</v>
      </c>
      <c r="B34" s="153" t="str">
        <f>IF('MainStation-OBS'!C37 = "","",'MainStation-OBS'!C37)</f>
        <v>ค.พระยาฯ บางขุนเทียน﻿</v>
      </c>
      <c r="C34" s="151" t="str">
        <f>IFERROR(INDEX('MainStation-OBS'!$B$47:$G$52,IF('MainStation-OBS'!G37="","",'MainStation-OBS'!G37),1),"")</f>
        <v>เสี่ยง</v>
      </c>
      <c r="D34" s="151" t="str">
        <f>IFERROR(INDEX('MainStation-OBS'!$B$47:$G$52,IF('MainStation-OBS'!H37="","",'MainStation-OBS'!H37),2),"")</f>
        <v>ทรงตัวต่อเนื่อง</v>
      </c>
      <c r="E34" s="151" t="str">
        <f>IFERROR(INDEX('MainStation-OBS'!$B$47:$G$52,IF('MainStation-OBS'!I37="","",'MainStation-OBS'!I37),3),"")</f>
        <v>เล็กน้อย</v>
      </c>
      <c r="F34" s="151">
        <f>IF('MainStation-OBS'!J37 = "","",'MainStation-OBS'!J37)</f>
        <v>-1</v>
      </c>
      <c r="G34" s="151" t="str">
        <f>IF('MainStation-OBS'!M37 = "","",'MainStation-OBS'!M37)</f>
        <v/>
      </c>
    </row>
    <row r="35" spans="1:7">
      <c r="A35" s="151" t="str">
        <f>IF('MainStation-OBS'!B38 = "","",'MainStation-OBS'!B38)</f>
        <v>W8</v>
      </c>
      <c r="B35" s="153" t="str">
        <f>IF('MainStation-OBS'!C38 = "","",'MainStation-OBS'!C38)</f>
        <v>แสมดำ</v>
      </c>
      <c r="C35" s="151" t="str">
        <f>IFERROR(INDEX('MainStation-OBS'!$B$47:$G$52,IF('MainStation-OBS'!G38="","",'MainStation-OBS'!G38),1),"")</f>
        <v>เริ่มเสี่ยง</v>
      </c>
      <c r="D35" s="151" t="str">
        <f>IFERROR(INDEX('MainStation-OBS'!$B$47:$G$52,IF('MainStation-OBS'!H38="","",'MainStation-OBS'!H38),2),"")</f>
        <v>สูงขึ้นต่อเนื่อง</v>
      </c>
      <c r="E35" s="151" t="str">
        <f>IFERROR(INDEX('MainStation-OBS'!$B$47:$G$52,IF('MainStation-OBS'!I38="","",'MainStation-OBS'!I38),3),"")</f>
        <v>สูง</v>
      </c>
      <c r="F35" s="151">
        <f>IF('MainStation-OBS'!J38 = "","",'MainStation-OBS'!J38)</f>
        <v>10.000000000000004</v>
      </c>
      <c r="G35" s="151">
        <f>IF('MainStation-OBS'!M38 = "","",'MainStation-OBS'!M38)</f>
        <v>100</v>
      </c>
    </row>
    <row r="36" spans="1:7">
      <c r="A36" s="151" t="str">
        <f>IF('MainStation-OBS'!B39 = "","",'MainStation-OBS'!B39)</f>
        <v>W9</v>
      </c>
      <c r="B36" s="153" t="str">
        <f>IF('MainStation-OBS'!C39 = "","",'MainStation-OBS'!C39)</f>
        <v>ค.มอญ บางเชือกหนัง</v>
      </c>
      <c r="C36" s="151" t="str">
        <f>IFERROR(INDEX('MainStation-OBS'!$B$47:$G$52,IF('MainStation-OBS'!G39="","",'MainStation-OBS'!G39),1),"")</f>
        <v>ล้น</v>
      </c>
      <c r="D36" s="151" t="str">
        <f>IFERROR(INDEX('MainStation-OBS'!$B$47:$G$52,IF('MainStation-OBS'!H39="","",'MainStation-OBS'!H39),2),"")</f>
        <v>สูงขึ้นต่อเนื่อง</v>
      </c>
      <c r="E36" s="151" t="str">
        <f>IFERROR(INDEX('MainStation-OBS'!$B$47:$G$52,IF('MainStation-OBS'!I39="","",'MainStation-OBS'!I39),3),"")</f>
        <v>ปานกลาง</v>
      </c>
      <c r="F36" s="151">
        <f>IF('MainStation-OBS'!J39 = "","",'MainStation-OBS'!J39)</f>
        <v>7.9999999999999849</v>
      </c>
      <c r="G36" s="151" t="str">
        <f>IF('MainStation-OBS'!M39 = "","",'MainStation-OBS'!M39)</f>
        <v/>
      </c>
    </row>
    <row r="37" spans="1:7">
      <c r="A37" s="151" t="str">
        <f>IF('MainStation-OBS'!B40 = "","",'MainStation-OBS'!B40)</f>
        <v>W10</v>
      </c>
      <c r="B37" s="153" t="str">
        <f>IF('MainStation-OBS'!C40 = "","",'MainStation-OBS'!C40)</f>
        <v>ค.สี่บาท พระราม 2</v>
      </c>
      <c r="C37" s="151" t="str">
        <f>IFERROR(INDEX('MainStation-OBS'!$B$47:$G$52,IF('MainStation-OBS'!G40="","",'MainStation-OBS'!G40),1),"")</f>
        <v>เสี่ยง</v>
      </c>
      <c r="D37" s="151" t="str">
        <f>IFERROR(INDEX('MainStation-OBS'!$B$47:$G$52,IF('MainStation-OBS'!H40="","",'MainStation-OBS'!H40),2),"")</f>
        <v>ทรงตัวต่อเนื่อง</v>
      </c>
      <c r="E37" s="151" t="str">
        <f>IFERROR(INDEX('MainStation-OBS'!$B$47:$G$52,IF('MainStation-OBS'!I40="","",'MainStation-OBS'!I40),3),"")</f>
        <v>เล็กน้อย</v>
      </c>
      <c r="F37" s="151">
        <f>IF('MainStation-OBS'!J40 = "","",'MainStation-OBS'!J40)</f>
        <v>-1</v>
      </c>
      <c r="G37" s="151" t="str">
        <f>IF('MainStation-OBS'!M40 = "","",'MainStation-OBS'!M40)</f>
        <v/>
      </c>
    </row>
    <row r="38" spans="1:7">
      <c r="A38" s="151" t="str">
        <f>IF('MainStation-OBS'!B41 = "","",'MainStation-OBS'!B41)</f>
        <v>W11</v>
      </c>
      <c r="B38" s="153" t="str">
        <f>IF('MainStation-OBS'!C41 = "","",'MainStation-OBS'!C41)</f>
        <v>ค.บางกอกใหญ่</v>
      </c>
      <c r="C38" s="151" t="str">
        <f>IFERROR(INDEX('MainStation-OBS'!$B$47:$G$52,IF('MainStation-OBS'!G41="","",'MainStation-OBS'!G41),1),"")</f>
        <v>เสี่ยง</v>
      </c>
      <c r="D38" s="151" t="str">
        <f>IFERROR(INDEX('MainStation-OBS'!$B$47:$G$52,IF('MainStation-OBS'!H41="","",'MainStation-OBS'!H41),2),"")</f>
        <v>แกว่งสูงขึ้น</v>
      </c>
      <c r="E38" s="151" t="str">
        <f>IFERROR(INDEX('MainStation-OBS'!$B$47:$G$52,IF('MainStation-OBS'!I41="","",'MainStation-OBS'!I41),3),"")</f>
        <v>เล็กน้อย</v>
      </c>
      <c r="F38" s="151">
        <f>IF('MainStation-OBS'!J41 = "","",'MainStation-OBS'!J41)</f>
        <v>0</v>
      </c>
      <c r="G38" s="151">
        <f>IF('MainStation-OBS'!L41 = "","",'MainStation-OBS'!L41)</f>
        <v>4.9999999999999991</v>
      </c>
    </row>
    <row r="39" spans="1:7">
      <c r="A39" s="151" t="str">
        <f>IF('MainStation-OBS'!B42 = "","",'MainStation-OBS'!B42)</f>
        <v>W12</v>
      </c>
      <c r="B39" s="153" t="str">
        <f>IF('MainStation-OBS'!C42 = "","",'MainStation-OBS'!C42)</f>
        <v>บางคล้อ ค.บางขุนเทียน</v>
      </c>
      <c r="C39" s="151" t="str">
        <f>IFERROR(INDEX('MainStation-OBS'!$B$47:$G$52,IF('MainStation-OBS'!G42="","",'MainStation-OBS'!G42),1),"")</f>
        <v>ปกติ</v>
      </c>
      <c r="D39" s="151" t="str">
        <f>IFERROR(INDEX('MainStation-OBS'!$B$47:$G$52,IF('MainStation-OBS'!H42="","",'MainStation-OBS'!H42),2),"")</f>
        <v>สูงขึ้นต่อเนื่อง</v>
      </c>
      <c r="E39" s="151" t="str">
        <f>IFERROR(INDEX('MainStation-OBS'!$B$47:$G$52,IF('MainStation-OBS'!I42="","",'MainStation-OBS'!I42),3),"")</f>
        <v>สูงมาก</v>
      </c>
      <c r="F39" s="151">
        <f>IF('MainStation-OBS'!J42 = "","",'MainStation-OBS'!J42)</f>
        <v>17.999999999999993</v>
      </c>
      <c r="G39" s="151" t="str">
        <f>IF('MainStation-OBS'!M42 = "","",'MainStation-OBS'!M42)</f>
        <v/>
      </c>
    </row>
    <row r="40" spans="1:7">
      <c r="A40" s="151" t="str">
        <f>IF('MainStation-OBS'!B43 = "","",'MainStation-OBS'!B43)</f>
        <v>W13</v>
      </c>
      <c r="B40" s="153" t="str">
        <f>IF('MainStation-OBS'!C43 = "","",'MainStation-OBS'!C43)</f>
        <v>ค.ชักพระ ตลิ่งชัน</v>
      </c>
      <c r="C40" s="151" t="str">
        <f>IFERROR(INDEX('MainStation-OBS'!$B$47:$G$52,IF('MainStation-OBS'!G43="","",'MainStation-OBS'!G43),1),"")</f>
        <v>ล้น</v>
      </c>
      <c r="D40" s="151" t="str">
        <f>IFERROR(INDEX('MainStation-OBS'!$B$47:$G$52,IF('MainStation-OBS'!H43="","",'MainStation-OBS'!H43),2),"")</f>
        <v>สูงขึ้นต่อเนื่อง</v>
      </c>
      <c r="E40" s="151" t="str">
        <f>IFERROR(INDEX('MainStation-OBS'!$B$47:$G$52,IF('MainStation-OBS'!I43="","",'MainStation-OBS'!I43),3),"")</f>
        <v>สูง</v>
      </c>
      <c r="F40" s="151">
        <f>IF('MainStation-OBS'!J43 = "","",'MainStation-OBS'!J43)</f>
        <v>9.0000000000000071</v>
      </c>
    </row>
    <row r="41" spans="1:7">
      <c r="A41" s="151" t="str">
        <f>IF('MainStation-OBS'!B44 = "","",'MainStation-OBS'!B44)</f>
        <v>W14</v>
      </c>
      <c r="B41" s="153" t="str">
        <f>IF('MainStation-OBS'!C44 = "","",'MainStation-OBS'!C44)</f>
        <v>ทางรถไฟสายใต้</v>
      </c>
      <c r="C41" s="151" t="str">
        <f>IFERROR(INDEX('MainStation-OBS'!$B$47:$G$52,IF('MainStation-OBS'!G44="","",'MainStation-OBS'!G44),1),"")</f>
        <v>ล้น</v>
      </c>
      <c r="D41" s="151" t="str">
        <f>IFERROR(INDEX('MainStation-OBS'!$B$47:$G$52,IF('MainStation-OBS'!H44="","",'MainStation-OBS'!H44),2),"")</f>
        <v/>
      </c>
      <c r="E41" s="151" t="str">
        <f>IFERROR(INDEX('MainStation-OBS'!$B$47:$G$52,IF('MainStation-OBS'!I44="","",'MainStation-OBS'!I44),3),"")</f>
        <v>เล็กน้อย</v>
      </c>
      <c r="F41" s="151">
        <f>IF('MainStation-OBS'!J44 = "","",'MainStation-OBS'!J44)</f>
        <v>0</v>
      </c>
    </row>
    <row r="42" spans="1:7">
      <c r="A42" s="151" t="str">
        <f>IF('MainStation-OBS'!B45 = "","",'MainStation-OBS'!B45)</f>
        <v>W15</v>
      </c>
      <c r="B42" s="153" t="str">
        <f>IF('MainStation-OBS'!C45 = "","",'MainStation-OBS'!C45)</f>
        <v>สำเหร่</v>
      </c>
      <c r="C42" s="151" t="str">
        <f>IFERROR(INDEX('MainStation-OBS'!$B$47:$G$52,IF('MainStation-OBS'!G45="","",'MainStation-OBS'!G45),1),"")</f>
        <v>เริ่มเสี่ยง</v>
      </c>
      <c r="D42" s="151" t="str">
        <f>IFERROR(INDEX('MainStation-OBS'!$B$47:$G$52,IF('MainStation-OBS'!H45="","",'MainStation-OBS'!H45),2),"")</f>
        <v>สูงขึ้นต่อเนื่อง</v>
      </c>
      <c r="E42" s="151" t="str">
        <f>IFERROR(INDEX('MainStation-OBS'!$B$47:$G$52,IF('MainStation-OBS'!I45="","",'MainStation-OBS'!I45),3),"")</f>
        <v>เล็กน้อย</v>
      </c>
      <c r="F42" s="151">
        <f>IF('MainStation-OBS'!J45 = "","",'MainStation-OBS'!J45)</f>
        <v>-1</v>
      </c>
    </row>
  </sheetData>
  <mergeCells count="3">
    <mergeCell ref="A2:B2"/>
    <mergeCell ref="A12:B12"/>
    <mergeCell ref="A27:B27"/>
  </mergeCells>
  <conditionalFormatting sqref="B4:B11 C3:D11 B9:D11 B13:D26 B28:D42">
    <cfRule type="containsText" dxfId="5" priority="6" operator="containsText" text="ล้น">
      <formula>NOT(ISERROR(SEARCH("ล้น",B3)))</formula>
    </cfRule>
  </conditionalFormatting>
  <conditionalFormatting sqref="E3:E11 E13:E26 E28:E42">
    <cfRule type="containsText" dxfId="4" priority="3" stopIfTrue="1" operator="containsText" text="สูงมาก">
      <formula>NOT(ISERROR(SEARCH("สูงมาก",E3)))</formula>
    </cfRule>
    <cfRule type="containsText" dxfId="3" priority="4" stopIfTrue="1" operator="containsText" text="สูง">
      <formula>NOT(ISERROR(SEARCH("สูง",E3)))</formula>
    </cfRule>
    <cfRule type="containsText" dxfId="2" priority="5" stopIfTrue="1" operator="containsText" text="ปานกลาง">
      <formula>NOT(ISERROR(SEARCH("ปานกลาง",E3)))</formula>
    </cfRule>
  </conditionalFormatting>
  <conditionalFormatting sqref="C3:C11 C13:C26 C28:C42">
    <cfRule type="containsText" dxfId="1" priority="1" stopIfTrue="1" operator="containsText" text="เสี่ยง">
      <formula>NOT(ISERROR(SEARCH("เสี่ยง",C3)))</formula>
    </cfRule>
    <cfRule type="containsText" dxfId="0" priority="2" stopIfTrue="1" operator="containsText" text="ปริ่มตลิ่ง">
      <formula>NOT(ISERROR(SEARCH("ปริ่มตลิ่ง",C3)))</formula>
    </cfRule>
  </conditionalFormatting>
  <pageMargins left="0.7" right="0.7" top="0.75" bottom="0.75" header="0.3" footer="0.3"/>
  <webPublishItems count="5">
    <webPublishItem id="23185" divId="Status WL-v5 - lag more retard_23185" sourceType="range" sourceRef="A1:F36" destinationFile="C:\Dokumente und Einstellungen\Child\Desktop\Flood2011\WebPage Temp\Status WL-v8.htm"/>
    <webPublishItem id="29931" divId="Status WL-v6 4-11-2011_29931" sourceType="range" sourceRef="A1:F42" destinationFile="C:\Dokumente und Einstellungen\Child\Desktop\Flood2011\WebPage Temp\Status WL-v12.htm"/>
    <webPublishItem id="9513" divId="Status WL-v6_9513" sourceType="range" sourceRef="A1:G39" destinationFile="C:\Dokumente und Einstellungen\Child\Desktop\Flood2011\WebPage Temp\Status WL-v9.htm"/>
    <webPublishItem id="9521" divId="Status WL-v6_9521" sourceType="range" sourceRef="A1:G40" destinationFile="C:\Dokumente und Einstellungen\Child\Desktop\Flood2011\WebPage Temp\Status WL-v6 3-11-2011.htm"/>
    <webPublishItem id="9040" divId="Status WL-v6 4-11-2011_9040" sourceType="range" sourceRef="A1:G42" destinationFile="D:\Flood2011\WebPage Temp\Status WL-v4.htm"/>
  </webPublishItems>
</worksheet>
</file>

<file path=xl/worksheets/sheet12.xml><?xml version="1.0" encoding="utf-8"?>
<worksheet xmlns="http://schemas.openxmlformats.org/spreadsheetml/2006/main" xmlns:r="http://schemas.openxmlformats.org/officeDocument/2006/relationships">
  <dimension ref="A1:G39"/>
  <sheetViews>
    <sheetView topLeftCell="A15" workbookViewId="0">
      <selection activeCell="A2" sqref="A2:G39"/>
    </sheetView>
  </sheetViews>
  <sheetFormatPr defaultColWidth="9.140625" defaultRowHeight="23.25"/>
  <cols>
    <col min="1" max="1" width="8" bestFit="1" customWidth="1"/>
    <col min="2" max="2" width="12.5703125" bestFit="1" customWidth="1"/>
  </cols>
  <sheetData>
    <row r="1" spans="1:7">
      <c r="A1" t="s">
        <v>244</v>
      </c>
      <c r="B1" t="s">
        <v>245</v>
      </c>
      <c r="C1" t="str">
        <f>'MainStation-OBS'!E1</f>
        <v>UTM-X</v>
      </c>
      <c r="D1" t="str">
        <f>'MainStation-OBS'!F1</f>
        <v>UTM-Y</v>
      </c>
      <c r="E1" t="s">
        <v>246</v>
      </c>
      <c r="F1" t="s">
        <v>247</v>
      </c>
      <c r="G1" t="s">
        <v>248</v>
      </c>
    </row>
    <row r="2" spans="1:7">
      <c r="A2" t="str">
        <f>'MainStation-OBS'!A3</f>
        <v>E04</v>
      </c>
      <c r="B2" t="str">
        <f>'MainStation-OBS'!B3</f>
        <v>N1</v>
      </c>
      <c r="C2">
        <f>'MainStation-OBS'!E3</f>
        <v>671297.04</v>
      </c>
      <c r="D2">
        <f>'MainStation-OBS'!F3</f>
        <v>1532587.5</v>
      </c>
      <c r="E2">
        <f>'MainStation-OBS'!G3</f>
        <v>3</v>
      </c>
      <c r="F2">
        <f>'MainStation-OBS'!H3</f>
        <v>6</v>
      </c>
      <c r="G2">
        <f>'MainStation-OBS'!I3</f>
        <v>2</v>
      </c>
    </row>
    <row r="3" spans="1:7">
      <c r="A3" t="str">
        <f>'MainStation-OBS'!A4</f>
        <v>E10</v>
      </c>
      <c r="B3" t="str">
        <f>'MainStation-OBS'!B4</f>
        <v>N2</v>
      </c>
      <c r="C3">
        <f>'MainStation-OBS'!E4</f>
        <v>671297.04</v>
      </c>
      <c r="D3">
        <f>'MainStation-OBS'!F4</f>
        <v>1527587.5</v>
      </c>
      <c r="E3">
        <f>'MainStation-OBS'!G4</f>
        <v>1</v>
      </c>
      <c r="F3">
        <f>'MainStation-OBS'!H4</f>
        <v>5</v>
      </c>
      <c r="G3">
        <f>'MainStation-OBS'!I4</f>
        <v>1</v>
      </c>
    </row>
    <row r="4" spans="1:7">
      <c r="A4" t="str">
        <f>'MainStation-OBS'!A5</f>
        <v>E12</v>
      </c>
      <c r="B4" t="str">
        <f>'MainStation-OBS'!B5</f>
        <v>N3</v>
      </c>
      <c r="C4">
        <f>'MainStation-OBS'!E5</f>
        <v>671298.04</v>
      </c>
      <c r="D4">
        <f>'MainStation-OBS'!F5</f>
        <v>1522587.5</v>
      </c>
      <c r="E4">
        <f>'MainStation-OBS'!G5</f>
        <v>4</v>
      </c>
      <c r="F4">
        <f>'MainStation-OBS'!H5</f>
        <v>6</v>
      </c>
      <c r="G4">
        <f>'MainStation-OBS'!I5</f>
        <v>2</v>
      </c>
    </row>
    <row r="5" spans="1:7">
      <c r="A5" t="str">
        <f>'MainStation-OBS'!A6</f>
        <v>E13</v>
      </c>
      <c r="B5" t="str">
        <f>'MainStation-OBS'!B6</f>
        <v>N4</v>
      </c>
      <c r="C5">
        <f>'MainStation-OBS'!E6</f>
        <v>671299.04</v>
      </c>
      <c r="D5">
        <f>'MainStation-OBS'!F6</f>
        <v>1517587.5</v>
      </c>
      <c r="E5">
        <f>'MainStation-OBS'!G6</f>
        <v>1</v>
      </c>
      <c r="F5">
        <f>'MainStation-OBS'!H6</f>
        <v>5</v>
      </c>
      <c r="G5">
        <f>'MainStation-OBS'!I6</f>
        <v>1</v>
      </c>
    </row>
    <row r="6" spans="1:7">
      <c r="A6" t="str">
        <f>'MainStation-OBS'!A7</f>
        <v>E14</v>
      </c>
      <c r="B6" t="str">
        <f>'MainStation-OBS'!B7</f>
        <v>N5</v>
      </c>
      <c r="C6">
        <f>'MainStation-OBS'!E7</f>
        <v>671300.04</v>
      </c>
      <c r="D6">
        <f>'MainStation-OBS'!F7</f>
        <v>1512587.5</v>
      </c>
      <c r="E6">
        <f>'MainStation-OBS'!G7</f>
        <v>1</v>
      </c>
      <c r="F6">
        <f>'MainStation-OBS'!H7</f>
        <v>4</v>
      </c>
      <c r="G6">
        <f>'MainStation-OBS'!I7</f>
        <v>4</v>
      </c>
    </row>
    <row r="7" spans="1:7">
      <c r="A7" t="str">
        <f>'MainStation-OBS'!A8</f>
        <v>E17</v>
      </c>
      <c r="B7" t="str">
        <f>'MainStation-OBS'!B8</f>
        <v>N6</v>
      </c>
      <c r="C7">
        <f>'MainStation-OBS'!E8</f>
        <v>671301.04</v>
      </c>
      <c r="D7">
        <f>'MainStation-OBS'!F8</f>
        <v>1507587.5</v>
      </c>
      <c r="E7">
        <f>'MainStation-OBS'!G8</f>
        <v>1</v>
      </c>
      <c r="F7">
        <f>'MainStation-OBS'!H8</f>
        <v>6</v>
      </c>
      <c r="G7">
        <f>'MainStation-OBS'!I8</f>
        <v>2</v>
      </c>
    </row>
    <row r="8" spans="1:7">
      <c r="A8" t="str">
        <f>'MainStation-OBS'!A14</f>
        <v>E03</v>
      </c>
      <c r="B8" t="str">
        <f>'MainStation-OBS'!B14</f>
        <v>E1</v>
      </c>
      <c r="C8">
        <f>'MainStation-OBS'!E14</f>
        <v>684169.61</v>
      </c>
      <c r="D8">
        <f>'MainStation-OBS'!F14</f>
        <v>1532868.58</v>
      </c>
      <c r="E8">
        <f>'MainStation-OBS'!G14</f>
        <v>6</v>
      </c>
      <c r="F8">
        <f>'MainStation-OBS'!H14</f>
        <v>6</v>
      </c>
      <c r="G8">
        <f>'MainStation-OBS'!I14</f>
        <v>3</v>
      </c>
    </row>
    <row r="9" spans="1:7">
      <c r="A9" t="str">
        <f>'MainStation-OBS'!A15</f>
        <v>E11</v>
      </c>
      <c r="B9" t="str">
        <f>'MainStation-OBS'!B15</f>
        <v>E2</v>
      </c>
      <c r="C9">
        <f>'MainStation-OBS'!E15</f>
        <v>684169.61</v>
      </c>
      <c r="D9">
        <f>'MainStation-OBS'!F15</f>
        <v>1527868.58</v>
      </c>
      <c r="E9">
        <f>'MainStation-OBS'!G15</f>
        <v>4</v>
      </c>
      <c r="F9">
        <f>'MainStation-OBS'!H15</f>
        <v>6</v>
      </c>
      <c r="G9">
        <f>'MainStation-OBS'!I15</f>
        <v>3</v>
      </c>
    </row>
    <row r="10" spans="1:7">
      <c r="A10" t="str">
        <f>'MainStation-OBS'!A16</f>
        <v>E07</v>
      </c>
      <c r="B10" t="str">
        <f>'MainStation-OBS'!B16</f>
        <v>E3</v>
      </c>
      <c r="C10">
        <f>'MainStation-OBS'!E16</f>
        <v>684169.61</v>
      </c>
      <c r="D10">
        <f>'MainStation-OBS'!F16</f>
        <v>1522868.58</v>
      </c>
      <c r="E10">
        <f>'MainStation-OBS'!G16</f>
        <v>3</v>
      </c>
      <c r="F10">
        <f>'MainStation-OBS'!H16</f>
        <v>6</v>
      </c>
      <c r="G10">
        <f>'MainStation-OBS'!I16</f>
        <v>4</v>
      </c>
    </row>
    <row r="11" spans="1:7">
      <c r="A11" t="str">
        <f>'MainStation-OBS'!A17</f>
        <v>E34</v>
      </c>
      <c r="B11" t="str">
        <f>'MainStation-OBS'!B17</f>
        <v>E4</v>
      </c>
      <c r="C11">
        <f>'MainStation-OBS'!E17</f>
        <v>684169.61</v>
      </c>
      <c r="D11">
        <f>'MainStation-OBS'!F17</f>
        <v>1517868.58</v>
      </c>
      <c r="E11">
        <f>'MainStation-OBS'!G17</f>
        <v>4</v>
      </c>
      <c r="F11">
        <f>'MainStation-OBS'!H17</f>
        <v>5</v>
      </c>
      <c r="G11">
        <f>'MainStation-OBS'!I17</f>
        <v>1</v>
      </c>
    </row>
    <row r="12" spans="1:7">
      <c r="A12" t="str">
        <f>'MainStation-OBS'!A18</f>
        <v>E43</v>
      </c>
      <c r="B12" t="str">
        <f>'MainStation-OBS'!B18</f>
        <v>E5</v>
      </c>
      <c r="C12">
        <f>'MainStation-OBS'!E18</f>
        <v>684169.61</v>
      </c>
      <c r="D12">
        <f>'MainStation-OBS'!F18</f>
        <v>1512868.58</v>
      </c>
      <c r="E12">
        <f>'MainStation-OBS'!G18</f>
        <v>3</v>
      </c>
      <c r="F12">
        <f>'MainStation-OBS'!H18</f>
        <v>5</v>
      </c>
      <c r="G12">
        <f>'MainStation-OBS'!I18</f>
        <v>1</v>
      </c>
    </row>
    <row r="13" spans="1:7">
      <c r="A13" t="str">
        <f>'MainStation-OBS'!A19</f>
        <v>E21</v>
      </c>
      <c r="B13" t="str">
        <f>'MainStation-OBS'!B19</f>
        <v>E6</v>
      </c>
      <c r="C13">
        <f>'MainStation-OBS'!E19</f>
        <v>684169.61</v>
      </c>
      <c r="D13">
        <f>'MainStation-OBS'!F19</f>
        <v>1507868.58</v>
      </c>
      <c r="E13">
        <f>'MainStation-OBS'!G19</f>
        <v>1</v>
      </c>
      <c r="F13">
        <f>'MainStation-OBS'!H19</f>
        <v>6</v>
      </c>
      <c r="G13">
        <f>'MainStation-OBS'!I19</f>
        <v>3</v>
      </c>
    </row>
    <row r="14" spans="1:7">
      <c r="A14" t="str">
        <f>'MainStation-OBS'!A20</f>
        <v>E32</v>
      </c>
      <c r="B14" t="str">
        <f>'MainStation-OBS'!B20</f>
        <v>E7</v>
      </c>
      <c r="C14">
        <f>'MainStation-OBS'!E20</f>
        <v>684169.61</v>
      </c>
      <c r="D14">
        <f>'MainStation-OBS'!F20</f>
        <v>1502868.58</v>
      </c>
      <c r="E14">
        <f>'MainStation-OBS'!G20</f>
        <v>1</v>
      </c>
      <c r="F14">
        <f>'MainStation-OBS'!H20</f>
        <v>6</v>
      </c>
      <c r="G14">
        <f>'MainStation-OBS'!I20</f>
        <v>3</v>
      </c>
    </row>
    <row r="15" spans="1:7">
      <c r="A15" t="str">
        <f>'MainStation-OBS'!A21</f>
        <v>E45</v>
      </c>
      <c r="B15" t="str">
        <f>'MainStation-OBS'!B21</f>
        <v>E8</v>
      </c>
      <c r="C15">
        <f>'MainStation-OBS'!E21</f>
        <v>684169.61</v>
      </c>
      <c r="D15">
        <f>'MainStation-OBS'!F21</f>
        <v>1497868.58</v>
      </c>
      <c r="E15">
        <f>'MainStation-OBS'!G21</f>
        <v>2</v>
      </c>
      <c r="F15">
        <f>'MainStation-OBS'!H21</f>
        <v>2</v>
      </c>
      <c r="G15">
        <f>'MainStation-OBS'!I21</f>
        <v>1</v>
      </c>
    </row>
    <row r="16" spans="1:7">
      <c r="A16" t="str">
        <f>'MainStation-OBS'!A31</f>
        <v>W01</v>
      </c>
      <c r="B16" t="str">
        <f>'MainStation-OBS'!B31</f>
        <v>W1</v>
      </c>
      <c r="C16">
        <f>'MainStation-OBS'!E31</f>
        <v>643520</v>
      </c>
      <c r="D16">
        <f>'MainStation-OBS'!F31</f>
        <v>1526434.41</v>
      </c>
      <c r="E16">
        <f>'MainStation-OBS'!G31</f>
        <v>6</v>
      </c>
      <c r="F16">
        <f>'MainStation-OBS'!H31</f>
        <v>5</v>
      </c>
      <c r="G16">
        <f>'MainStation-OBS'!I31</f>
        <v>1</v>
      </c>
    </row>
    <row r="17" spans="1:7">
      <c r="A17" t="str">
        <f>'MainStation-OBS'!A32</f>
        <v>W23</v>
      </c>
      <c r="B17" t="str">
        <f>'MainStation-OBS'!B32</f>
        <v>W2</v>
      </c>
      <c r="C17">
        <f>'MainStation-OBS'!E32</f>
        <v>643520</v>
      </c>
      <c r="D17">
        <f>'MainStation-OBS'!F32</f>
        <v>1521434.41</v>
      </c>
      <c r="E17">
        <f>'MainStation-OBS'!G32</f>
        <v>5</v>
      </c>
      <c r="F17">
        <f>'MainStation-OBS'!H32</f>
        <v>2</v>
      </c>
      <c r="G17">
        <f>'MainStation-OBS'!I32</f>
        <v>1</v>
      </c>
    </row>
    <row r="18" spans="1:7">
      <c r="A18" t="str">
        <f>'MainStation-OBS'!A33</f>
        <v>W08</v>
      </c>
      <c r="B18" t="str">
        <f>'MainStation-OBS'!B33</f>
        <v>W3</v>
      </c>
      <c r="C18">
        <f>'MainStation-OBS'!E33</f>
        <v>643520</v>
      </c>
      <c r="D18">
        <f>'MainStation-OBS'!F33</f>
        <v>1516434.41</v>
      </c>
      <c r="E18">
        <f>'MainStation-OBS'!G33</f>
        <v>1</v>
      </c>
      <c r="F18">
        <f>'MainStation-OBS'!H33</f>
        <v>4</v>
      </c>
      <c r="G18">
        <f>'MainStation-OBS'!I33</f>
        <v>5</v>
      </c>
    </row>
    <row r="19" spans="1:7">
      <c r="A19" t="str">
        <f>'MainStation-OBS'!A34</f>
        <v>W12</v>
      </c>
      <c r="B19" t="str">
        <f>'MainStation-OBS'!B34</f>
        <v>W4</v>
      </c>
      <c r="C19">
        <f>'MainStation-OBS'!E34</f>
        <v>643520</v>
      </c>
      <c r="D19">
        <f>'MainStation-OBS'!F34</f>
        <v>1511434.41</v>
      </c>
      <c r="E19">
        <f>'MainStation-OBS'!G34</f>
        <v>2</v>
      </c>
      <c r="F19">
        <f>'MainStation-OBS'!H34</f>
        <v>5</v>
      </c>
      <c r="G19">
        <f>'MainStation-OBS'!I34</f>
        <v>1</v>
      </c>
    </row>
    <row r="20" spans="1:7">
      <c r="A20" t="str">
        <f>'MainStation-OBS'!A35</f>
        <v>W24</v>
      </c>
      <c r="B20" t="str">
        <f>'MainStation-OBS'!B35</f>
        <v>W5</v>
      </c>
      <c r="C20">
        <f>'MainStation-OBS'!E35</f>
        <v>643520</v>
      </c>
      <c r="D20">
        <f>'MainStation-OBS'!F35</f>
        <v>1506434.41</v>
      </c>
      <c r="E20">
        <f>'MainStation-OBS'!G35</f>
        <v>6</v>
      </c>
      <c r="F20">
        <f>'MainStation-OBS'!H35</f>
        <v>6</v>
      </c>
      <c r="G20">
        <f>'MainStation-OBS'!I35</f>
        <v>5</v>
      </c>
    </row>
    <row r="21" spans="1:7">
      <c r="A21" t="str">
        <f>'MainStation-OBS'!A36</f>
        <v>W05</v>
      </c>
      <c r="B21" t="str">
        <f>'MainStation-OBS'!B36</f>
        <v>W6</v>
      </c>
      <c r="C21">
        <f>'MainStation-OBS'!E36</f>
        <v>643520</v>
      </c>
      <c r="D21">
        <f>'MainStation-OBS'!F36</f>
        <v>1501434.41</v>
      </c>
      <c r="E21">
        <f>'MainStation-OBS'!G36</f>
        <v>1</v>
      </c>
      <c r="F21">
        <f>'MainStation-OBS'!H36</f>
        <v>2</v>
      </c>
      <c r="G21">
        <f>'MainStation-OBS'!I36</f>
        <v>1</v>
      </c>
    </row>
    <row r="22" spans="1:7">
      <c r="A22" t="str">
        <f>'MainStation-OBS'!A37</f>
        <v>W18</v>
      </c>
      <c r="B22" t="str">
        <f>'MainStation-OBS'!B37</f>
        <v>W7</v>
      </c>
      <c r="C22">
        <f>'MainStation-OBS'!E37</f>
        <v>643520</v>
      </c>
      <c r="D22">
        <f>'MainStation-OBS'!F37</f>
        <v>1496434.41</v>
      </c>
      <c r="E22">
        <f>'MainStation-OBS'!G37</f>
        <v>3</v>
      </c>
      <c r="F22">
        <f>'MainStation-OBS'!H37</f>
        <v>2</v>
      </c>
      <c r="G22">
        <f>'MainStation-OBS'!I37</f>
        <v>1</v>
      </c>
    </row>
    <row r="23" spans="1:7">
      <c r="A23" t="str">
        <f>'MainStation-OBS'!A38</f>
        <v>W17</v>
      </c>
      <c r="B23" t="str">
        <f>'MainStation-OBS'!B38</f>
        <v>W8</v>
      </c>
      <c r="C23">
        <f>'MainStation-OBS'!E38</f>
        <v>643520</v>
      </c>
      <c r="D23">
        <f>'MainStation-OBS'!F38</f>
        <v>1491434.41</v>
      </c>
      <c r="E23">
        <f>'MainStation-OBS'!G38</f>
        <v>2</v>
      </c>
      <c r="F23">
        <f>'MainStation-OBS'!H38</f>
        <v>6</v>
      </c>
      <c r="G23">
        <f>'MainStation-OBS'!I38</f>
        <v>4</v>
      </c>
    </row>
    <row r="24" spans="1:7">
      <c r="A24" t="str">
        <f>'MainStation-OBS'!A39</f>
        <v>W22</v>
      </c>
      <c r="B24" t="str">
        <f>'MainStation-OBS'!B39</f>
        <v>W9</v>
      </c>
      <c r="C24">
        <f>'MainStation-OBS'!E39</f>
        <v>643521</v>
      </c>
      <c r="D24">
        <f>'MainStation-OBS'!F39</f>
        <v>1486434.41</v>
      </c>
      <c r="E24">
        <f>'MainStation-OBS'!G39</f>
        <v>6</v>
      </c>
      <c r="F24">
        <f>'MainStation-OBS'!H39</f>
        <v>6</v>
      </c>
      <c r="G24">
        <f>'MainStation-OBS'!I39</f>
        <v>3</v>
      </c>
    </row>
    <row r="25" spans="1:7">
      <c r="A25" t="str">
        <f>'MainStation-OBS'!A23</f>
        <v>E19</v>
      </c>
      <c r="B25" t="str">
        <f>'MainStation-OBS'!B23</f>
        <v>E10</v>
      </c>
      <c r="C25">
        <f>'MainStation-OBS'!E23</f>
        <v>0</v>
      </c>
      <c r="D25">
        <f>'MainStation-OBS'!F23</f>
        <v>0</v>
      </c>
      <c r="E25">
        <f>'MainStation-OBS'!G23</f>
        <v>1</v>
      </c>
      <c r="F25">
        <f>'MainStation-OBS'!H23</f>
        <v>2</v>
      </c>
      <c r="G25">
        <f>'MainStation-OBS'!I23</f>
        <v>1</v>
      </c>
    </row>
    <row r="26" spans="1:7">
      <c r="A26" t="str">
        <f>'MainStation-OBS'!A9</f>
        <v>E16</v>
      </c>
      <c r="B26" t="str">
        <f>'MainStation-OBS'!B9</f>
        <v>N7</v>
      </c>
      <c r="C26">
        <f>'MainStation-OBS'!E9</f>
        <v>0</v>
      </c>
      <c r="D26">
        <f>'MainStation-OBS'!F9</f>
        <v>0</v>
      </c>
      <c r="E26">
        <f>'MainStation-OBS'!G9</f>
        <v>1</v>
      </c>
      <c r="F26">
        <f>'MainStation-OBS'!H9</f>
        <v>4</v>
      </c>
      <c r="G26">
        <f>'MainStation-OBS'!I9</f>
        <v>5</v>
      </c>
    </row>
    <row r="27" spans="1:7">
      <c r="A27" t="str">
        <f>'MainStation-OBS'!A40</f>
        <v>W13</v>
      </c>
      <c r="B27" t="str">
        <f>'MainStation-OBS'!B40</f>
        <v>W10</v>
      </c>
      <c r="C27">
        <f>'MainStation-OBS'!E40</f>
        <v>0</v>
      </c>
      <c r="D27">
        <f>'MainStation-OBS'!F40</f>
        <v>0</v>
      </c>
      <c r="E27">
        <f>'MainStation-OBS'!G40</f>
        <v>3</v>
      </c>
      <c r="F27">
        <f>'MainStation-OBS'!H40</f>
        <v>2</v>
      </c>
      <c r="G27">
        <f>'MainStation-OBS'!I40</f>
        <v>1</v>
      </c>
    </row>
    <row r="28" spans="1:7">
      <c r="A28" t="str">
        <f>'MainStation-OBS'!A24</f>
        <v>E22</v>
      </c>
      <c r="B28" t="str">
        <f>'MainStation-OBS'!B24</f>
        <v>E11</v>
      </c>
      <c r="C28">
        <f>'MainStation-OBS'!E24</f>
        <v>0</v>
      </c>
      <c r="D28">
        <f>'MainStation-OBS'!F24</f>
        <v>0</v>
      </c>
      <c r="E28">
        <f>'MainStation-OBS'!G24</f>
        <v>1</v>
      </c>
      <c r="F28">
        <f>'MainStation-OBS'!H24</f>
        <v>6</v>
      </c>
      <c r="G28">
        <f>'MainStation-OBS'!I24</f>
        <v>2</v>
      </c>
    </row>
    <row r="29" spans="1:7">
      <c r="A29" t="str">
        <f>'MainStation-OBS'!A25</f>
        <v>E24</v>
      </c>
      <c r="B29" t="str">
        <f>'MainStation-OBS'!B25</f>
        <v>E12</v>
      </c>
      <c r="C29">
        <f>'MainStation-OBS'!E25</f>
        <v>0</v>
      </c>
      <c r="D29">
        <f>'MainStation-OBS'!F25</f>
        <v>0</v>
      </c>
      <c r="E29">
        <f>'MainStation-OBS'!G25</f>
        <v>1</v>
      </c>
      <c r="F29">
        <f>'MainStation-OBS'!H25</f>
        <v>6</v>
      </c>
      <c r="G29">
        <f>'MainStation-OBS'!I25</f>
        <v>2</v>
      </c>
    </row>
    <row r="30" spans="1:7">
      <c r="A30" t="str">
        <f>'MainStation-OBS'!A41</f>
        <v>W16</v>
      </c>
      <c r="B30" t="str">
        <f>'MainStation-OBS'!B41</f>
        <v>W11</v>
      </c>
      <c r="C30">
        <f>'MainStation-OBS'!E41</f>
        <v>0</v>
      </c>
      <c r="D30">
        <f>'MainStation-OBS'!F41</f>
        <v>0</v>
      </c>
      <c r="E30">
        <f>'MainStation-OBS'!G41</f>
        <v>3</v>
      </c>
      <c r="F30">
        <f>'MainStation-OBS'!H41</f>
        <v>4</v>
      </c>
      <c r="G30">
        <f>'MainStation-OBS'!I41</f>
        <v>1</v>
      </c>
    </row>
    <row r="31" spans="1:7">
      <c r="A31" t="str">
        <f>'MainStation-OBS'!A42</f>
        <v>W10</v>
      </c>
      <c r="B31" t="str">
        <f>'MainStation-OBS'!B42</f>
        <v>W12</v>
      </c>
      <c r="C31">
        <f>'MainStation-OBS'!E42</f>
        <v>0</v>
      </c>
      <c r="D31">
        <f>'MainStation-OBS'!F42</f>
        <v>0</v>
      </c>
      <c r="E31">
        <f>'MainStation-OBS'!G42</f>
        <v>1</v>
      </c>
      <c r="F31">
        <f>'MainStation-OBS'!H42</f>
        <v>6</v>
      </c>
      <c r="G31">
        <f>'MainStation-OBS'!I42</f>
        <v>5</v>
      </c>
    </row>
    <row r="32" spans="1:7">
      <c r="A32" t="str">
        <f>'MainStation-OBS'!A22</f>
        <v>E06</v>
      </c>
      <c r="B32" t="str">
        <f>'MainStation-OBS'!B22</f>
        <v>E9</v>
      </c>
      <c r="C32">
        <f>'MainStation-OBS'!E22</f>
        <v>0</v>
      </c>
      <c r="D32">
        <f>'MainStation-OBS'!F22</f>
        <v>0</v>
      </c>
      <c r="E32">
        <f>'MainStation-OBS'!G22</f>
        <v>3</v>
      </c>
      <c r="F32">
        <f>'MainStation-OBS'!H22</f>
        <v>6</v>
      </c>
      <c r="G32">
        <f>'MainStation-OBS'!I22</f>
        <v>3</v>
      </c>
    </row>
    <row r="33" spans="1:7">
      <c r="A33" t="str">
        <f>'MainStation-OBS'!A43</f>
        <v>W03</v>
      </c>
      <c r="B33" t="str">
        <f>'MainStation-OBS'!B43</f>
        <v>W13</v>
      </c>
      <c r="C33">
        <f>'MainStation-OBS'!E43</f>
        <v>0</v>
      </c>
      <c r="D33">
        <f>'MainStation-OBS'!F43</f>
        <v>0</v>
      </c>
      <c r="E33">
        <f>'MainStation-OBS'!G43</f>
        <v>6</v>
      </c>
      <c r="F33">
        <f>'MainStation-OBS'!H43</f>
        <v>6</v>
      </c>
      <c r="G33">
        <f>'MainStation-OBS'!I43</f>
        <v>4</v>
      </c>
    </row>
    <row r="34" spans="1:7">
      <c r="A34" t="str">
        <f>'MainStation-OBS'!A26</f>
        <v>E26</v>
      </c>
      <c r="B34" t="str">
        <f>'MainStation-OBS'!B26</f>
        <v>E13</v>
      </c>
      <c r="C34">
        <f>'MainStation-OBS'!E26</f>
        <v>0</v>
      </c>
      <c r="D34">
        <f>'MainStation-OBS'!F26</f>
        <v>0</v>
      </c>
      <c r="E34">
        <f>'MainStation-OBS'!G26</f>
        <v>1</v>
      </c>
      <c r="F34">
        <f>'MainStation-OBS'!H26</f>
        <v>2</v>
      </c>
      <c r="G34">
        <f>'MainStation-OBS'!I26</f>
        <v>1</v>
      </c>
    </row>
    <row r="35" spans="1:7">
      <c r="A35" t="str">
        <f>'MainStation-OBS'!A10</f>
        <v>E01</v>
      </c>
      <c r="B35" t="str">
        <f>'MainStation-OBS'!B10</f>
        <v>N8</v>
      </c>
      <c r="C35">
        <f>'MainStation-OBS'!E10</f>
        <v>0</v>
      </c>
      <c r="D35">
        <f>'MainStation-OBS'!F10</f>
        <v>0</v>
      </c>
      <c r="E35">
        <f>'MainStation-OBS'!G10</f>
        <v>6</v>
      </c>
      <c r="F35">
        <f>'MainStation-OBS'!H10</f>
        <v>0</v>
      </c>
      <c r="G35">
        <f>'MainStation-OBS'!I10</f>
        <v>1</v>
      </c>
    </row>
    <row r="36" spans="1:7">
      <c r="A36" t="str">
        <f>'MainStation-OBS'!A11</f>
        <v>E02</v>
      </c>
      <c r="B36" t="str">
        <f>'MainStation-OBS'!B11</f>
        <v>N9</v>
      </c>
      <c r="C36">
        <f>'MainStation-OBS'!E11</f>
        <v>0</v>
      </c>
      <c r="D36">
        <f>'MainStation-OBS'!F11</f>
        <v>0</v>
      </c>
      <c r="E36">
        <f>'MainStation-OBS'!G11</f>
        <v>6</v>
      </c>
      <c r="F36">
        <f>'MainStation-OBS'!H11</f>
        <v>0</v>
      </c>
      <c r="G36">
        <f>'MainStation-OBS'!I11</f>
        <v>1</v>
      </c>
    </row>
    <row r="37" spans="1:7">
      <c r="A37" t="str">
        <f>'MainStation-OBS'!A27</f>
        <v>E09</v>
      </c>
      <c r="B37" t="str">
        <f>'MainStation-OBS'!B27</f>
        <v>E14</v>
      </c>
      <c r="C37">
        <f>'MainStation-OBS'!E27</f>
        <v>0</v>
      </c>
      <c r="D37">
        <f>'MainStation-OBS'!F27</f>
        <v>0</v>
      </c>
      <c r="E37">
        <f>'MainStation-OBS'!G27</f>
        <v>2</v>
      </c>
      <c r="F37">
        <f>'MainStation-OBS'!H27</f>
        <v>6</v>
      </c>
      <c r="G37">
        <f>'MainStation-OBS'!I27</f>
        <v>3</v>
      </c>
    </row>
    <row r="38" spans="1:7">
      <c r="A38" t="str">
        <f>'MainStation-OBS'!A44</f>
        <v>W02</v>
      </c>
      <c r="B38" t="str">
        <f>'MainStation-OBS'!B44</f>
        <v>W14</v>
      </c>
      <c r="C38">
        <f>'MainStation-OBS'!E44</f>
        <v>0</v>
      </c>
      <c r="D38">
        <f>'MainStation-OBS'!F44</f>
        <v>0</v>
      </c>
      <c r="E38">
        <f>'MainStation-OBS'!G44</f>
        <v>6</v>
      </c>
      <c r="F38">
        <f>'MainStation-OBS'!H44</f>
        <v>0</v>
      </c>
      <c r="G38">
        <f>'MainStation-OBS'!I44</f>
        <v>1</v>
      </c>
    </row>
    <row r="39" spans="1:7">
      <c r="A39" t="str">
        <f>'MainStation-OBS'!A45</f>
        <v>W09</v>
      </c>
      <c r="B39" t="str">
        <f>'MainStation-OBS'!B45</f>
        <v>W15</v>
      </c>
      <c r="C39">
        <f>'MainStation-OBS'!E45</f>
        <v>0</v>
      </c>
      <c r="D39">
        <f>'MainStation-OBS'!F45</f>
        <v>0</v>
      </c>
      <c r="E39">
        <f>'MainStation-OBS'!G45</f>
        <v>2</v>
      </c>
      <c r="F39">
        <f>'MainStation-OBS'!H45</f>
        <v>6</v>
      </c>
      <c r="G39">
        <f>'MainStation-OBS'!I45</f>
        <v>1</v>
      </c>
    </row>
  </sheetData>
  <phoneticPr fontId="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4"/>
  <sheetViews>
    <sheetView topLeftCell="A16" workbookViewId="0"/>
  </sheetViews>
  <sheetFormatPr defaultRowHeight="23.25"/>
  <sheetData>
    <row r="1" spans="1:7">
      <c r="A1" t="s">
        <v>291</v>
      </c>
      <c r="B1" t="s">
        <v>245</v>
      </c>
      <c r="C1" t="str">
        <f>'MainStation-OBS'!E1</f>
        <v>UTM-X</v>
      </c>
      <c r="D1" t="str">
        <f>'MainStation-OBS'!F1</f>
        <v>UTM-Y</v>
      </c>
      <c r="E1" t="s">
        <v>246</v>
      </c>
      <c r="F1" t="s">
        <v>247</v>
      </c>
      <c r="G1" t="s">
        <v>248</v>
      </c>
    </row>
    <row r="2" spans="1:7">
      <c r="A2" t="str">
        <f>'MainStation-OBS'!A3</f>
        <v>E04</v>
      </c>
      <c r="B2" t="str">
        <f>'MainStation-OBS'!B3</f>
        <v>N1</v>
      </c>
      <c r="C2">
        <f>'MainStation-OBS'!E3</f>
        <v>671297.04</v>
      </c>
      <c r="D2">
        <f>'MainStation-OBS'!F3</f>
        <v>1532587.5</v>
      </c>
      <c r="E2">
        <f>'MainStation-OBS'!G3</f>
        <v>3</v>
      </c>
      <c r="F2">
        <f>'MainStation-OBS'!H3</f>
        <v>6</v>
      </c>
      <c r="G2">
        <f>'MainStation-OBS'!I3</f>
        <v>2</v>
      </c>
    </row>
    <row r="3" spans="1:7">
      <c r="A3" t="str">
        <f>'MainStation-OBS'!A4</f>
        <v>E10</v>
      </c>
      <c r="B3" t="str">
        <f>'MainStation-OBS'!B4</f>
        <v>N2</v>
      </c>
      <c r="C3">
        <f>'MainStation-OBS'!E4</f>
        <v>671297.04</v>
      </c>
      <c r="D3">
        <f>'MainStation-OBS'!F4</f>
        <v>1527587.5</v>
      </c>
      <c r="E3">
        <f>'MainStation-OBS'!G4</f>
        <v>1</v>
      </c>
      <c r="F3">
        <f>'MainStation-OBS'!H4</f>
        <v>5</v>
      </c>
      <c r="G3">
        <f>'MainStation-OBS'!I4</f>
        <v>1</v>
      </c>
    </row>
    <row r="4" spans="1:7">
      <c r="A4" t="str">
        <f>'MainStation-OBS'!A5</f>
        <v>E12</v>
      </c>
      <c r="B4" t="str">
        <f>'MainStation-OBS'!B5</f>
        <v>N3</v>
      </c>
      <c r="C4">
        <f>'MainStation-OBS'!E5</f>
        <v>671298.04</v>
      </c>
      <c r="D4">
        <f>'MainStation-OBS'!F5</f>
        <v>1522587.5</v>
      </c>
      <c r="E4">
        <f>'MainStation-OBS'!G5</f>
        <v>4</v>
      </c>
      <c r="F4">
        <f>'MainStation-OBS'!H5</f>
        <v>6</v>
      </c>
      <c r="G4">
        <f>'MainStation-OBS'!I5</f>
        <v>2</v>
      </c>
    </row>
    <row r="5" spans="1:7">
      <c r="A5" t="str">
        <f>'MainStation-OBS'!A6</f>
        <v>E13</v>
      </c>
      <c r="B5" t="str">
        <f>'MainStation-OBS'!B6</f>
        <v>N4</v>
      </c>
      <c r="C5">
        <f>'MainStation-OBS'!E6</f>
        <v>671299.04</v>
      </c>
      <c r="D5">
        <f>'MainStation-OBS'!F6</f>
        <v>1517587.5</v>
      </c>
      <c r="E5">
        <f>'MainStation-OBS'!G6</f>
        <v>1</v>
      </c>
      <c r="F5">
        <f>'MainStation-OBS'!H6</f>
        <v>5</v>
      </c>
      <c r="G5">
        <f>'MainStation-OBS'!I6</f>
        <v>1</v>
      </c>
    </row>
    <row r="6" spans="1:7">
      <c r="A6" t="str">
        <f>'MainStation-OBS'!A7</f>
        <v>E14</v>
      </c>
      <c r="B6" t="str">
        <f>'MainStation-OBS'!B7</f>
        <v>N5</v>
      </c>
      <c r="C6">
        <f>'MainStation-OBS'!E7</f>
        <v>671300.04</v>
      </c>
      <c r="D6">
        <f>'MainStation-OBS'!F7</f>
        <v>1512587.5</v>
      </c>
      <c r="E6">
        <f>'MainStation-OBS'!G7</f>
        <v>1</v>
      </c>
      <c r="F6">
        <f>'MainStation-OBS'!H7</f>
        <v>4</v>
      </c>
      <c r="G6">
        <f>'MainStation-OBS'!I7</f>
        <v>4</v>
      </c>
    </row>
    <row r="7" spans="1:7">
      <c r="A7" t="str">
        <f>'MainStation-OBS'!A8</f>
        <v>E17</v>
      </c>
      <c r="B7" t="str">
        <f>'MainStation-OBS'!B8</f>
        <v>N6</v>
      </c>
      <c r="C7">
        <f>'MainStation-OBS'!E8</f>
        <v>671301.04</v>
      </c>
      <c r="D7">
        <f>'MainStation-OBS'!F8</f>
        <v>1507587.5</v>
      </c>
      <c r="E7">
        <f>'MainStation-OBS'!G8</f>
        <v>1</v>
      </c>
      <c r="F7">
        <f>'MainStation-OBS'!H8</f>
        <v>6</v>
      </c>
      <c r="G7">
        <f>'MainStation-OBS'!I8</f>
        <v>2</v>
      </c>
    </row>
    <row r="8" spans="1:7">
      <c r="A8" t="str">
        <f>'MainStation-OBS'!A14</f>
        <v>E03</v>
      </c>
      <c r="B8" t="str">
        <f>'MainStation-OBS'!B14</f>
        <v>E1</v>
      </c>
      <c r="C8">
        <f>'MainStation-OBS'!E14</f>
        <v>684169.61</v>
      </c>
      <c r="D8">
        <f>'MainStation-OBS'!F14</f>
        <v>1532868.58</v>
      </c>
      <c r="E8">
        <f>'MainStation-OBS'!G14</f>
        <v>6</v>
      </c>
      <c r="F8">
        <f>'MainStation-OBS'!H14</f>
        <v>6</v>
      </c>
      <c r="G8">
        <f>'MainStation-OBS'!I14</f>
        <v>3</v>
      </c>
    </row>
    <row r="9" spans="1:7">
      <c r="A9" t="str">
        <f>'MainStation-OBS'!A15</f>
        <v>E11</v>
      </c>
      <c r="B9" t="str">
        <f>'MainStation-OBS'!B15</f>
        <v>E2</v>
      </c>
      <c r="C9">
        <f>'MainStation-OBS'!E15</f>
        <v>684169.61</v>
      </c>
      <c r="D9">
        <f>'MainStation-OBS'!F15</f>
        <v>1527868.58</v>
      </c>
      <c r="E9">
        <f>'MainStation-OBS'!G15</f>
        <v>4</v>
      </c>
      <c r="F9">
        <f>'MainStation-OBS'!H15</f>
        <v>6</v>
      </c>
      <c r="G9">
        <f>'MainStation-OBS'!I15</f>
        <v>3</v>
      </c>
    </row>
    <row r="10" spans="1:7">
      <c r="A10" t="str">
        <f>'MainStation-OBS'!A16</f>
        <v>E07</v>
      </c>
      <c r="B10" t="str">
        <f>'MainStation-OBS'!B16</f>
        <v>E3</v>
      </c>
      <c r="C10">
        <f>'MainStation-OBS'!E16</f>
        <v>684169.61</v>
      </c>
      <c r="D10">
        <f>'MainStation-OBS'!F16</f>
        <v>1522868.58</v>
      </c>
      <c r="E10">
        <f>'MainStation-OBS'!G16</f>
        <v>3</v>
      </c>
      <c r="F10">
        <f>'MainStation-OBS'!H16</f>
        <v>6</v>
      </c>
      <c r="G10">
        <f>'MainStation-OBS'!I16</f>
        <v>4</v>
      </c>
    </row>
    <row r="11" spans="1:7">
      <c r="A11" t="str">
        <f>'MainStation-OBS'!A17</f>
        <v>E34</v>
      </c>
      <c r="B11" t="str">
        <f>'MainStation-OBS'!B17</f>
        <v>E4</v>
      </c>
      <c r="C11">
        <f>'MainStation-OBS'!E17</f>
        <v>684169.61</v>
      </c>
      <c r="D11">
        <f>'MainStation-OBS'!F17</f>
        <v>1517868.58</v>
      </c>
      <c r="E11">
        <f>'MainStation-OBS'!G17</f>
        <v>4</v>
      </c>
      <c r="F11">
        <f>'MainStation-OBS'!H17</f>
        <v>5</v>
      </c>
      <c r="G11">
        <f>'MainStation-OBS'!I17</f>
        <v>1</v>
      </c>
    </row>
    <row r="12" spans="1:7">
      <c r="A12" t="str">
        <f>'MainStation-OBS'!A18</f>
        <v>E43</v>
      </c>
      <c r="B12" t="str">
        <f>'MainStation-OBS'!B18</f>
        <v>E5</v>
      </c>
      <c r="C12">
        <f>'MainStation-OBS'!E18</f>
        <v>684169.61</v>
      </c>
      <c r="D12">
        <f>'MainStation-OBS'!F18</f>
        <v>1512868.58</v>
      </c>
      <c r="E12">
        <f>'MainStation-OBS'!G18</f>
        <v>3</v>
      </c>
      <c r="F12">
        <f>'MainStation-OBS'!H18</f>
        <v>5</v>
      </c>
      <c r="G12">
        <f>'MainStation-OBS'!I18</f>
        <v>1</v>
      </c>
    </row>
    <row r="13" spans="1:7">
      <c r="A13" t="str">
        <f>'MainStation-OBS'!A19</f>
        <v>E21</v>
      </c>
      <c r="B13" t="str">
        <f>'MainStation-OBS'!B19</f>
        <v>E6</v>
      </c>
      <c r="C13">
        <f>'MainStation-OBS'!E19</f>
        <v>684169.61</v>
      </c>
      <c r="D13">
        <f>'MainStation-OBS'!F19</f>
        <v>1507868.58</v>
      </c>
      <c r="E13">
        <f>'MainStation-OBS'!G19</f>
        <v>1</v>
      </c>
      <c r="F13">
        <f>'MainStation-OBS'!H19</f>
        <v>6</v>
      </c>
      <c r="G13">
        <f>'MainStation-OBS'!I19</f>
        <v>3</v>
      </c>
    </row>
    <row r="14" spans="1:7">
      <c r="A14" t="str">
        <f>'MainStation-OBS'!A20</f>
        <v>E32</v>
      </c>
      <c r="B14" t="str">
        <f>'MainStation-OBS'!B20</f>
        <v>E7</v>
      </c>
      <c r="C14">
        <f>'MainStation-OBS'!E20</f>
        <v>684169.61</v>
      </c>
      <c r="D14">
        <f>'MainStation-OBS'!F20</f>
        <v>1502868.58</v>
      </c>
      <c r="E14">
        <f>'MainStation-OBS'!G20</f>
        <v>1</v>
      </c>
      <c r="F14">
        <f>'MainStation-OBS'!H20</f>
        <v>6</v>
      </c>
      <c r="G14">
        <f>'MainStation-OBS'!I20</f>
        <v>3</v>
      </c>
    </row>
    <row r="15" spans="1:7">
      <c r="A15" t="str">
        <f>'MainStation-OBS'!A21</f>
        <v>E45</v>
      </c>
      <c r="B15" t="str">
        <f>'MainStation-OBS'!B21</f>
        <v>E8</v>
      </c>
      <c r="C15">
        <f>'MainStation-OBS'!E21</f>
        <v>684169.61</v>
      </c>
      <c r="D15">
        <f>'MainStation-OBS'!F21</f>
        <v>1497868.58</v>
      </c>
      <c r="E15">
        <f>'MainStation-OBS'!G21</f>
        <v>2</v>
      </c>
      <c r="F15">
        <f>'MainStation-OBS'!H21</f>
        <v>2</v>
      </c>
      <c r="G15">
        <f>'MainStation-OBS'!I21</f>
        <v>1</v>
      </c>
    </row>
    <row r="16" spans="1:7">
      <c r="A16" t="str">
        <f>'MainStation-OBS'!A31</f>
        <v>W01</v>
      </c>
      <c r="B16" t="str">
        <f>'MainStation-OBS'!B31</f>
        <v>W1</v>
      </c>
      <c r="C16">
        <f>'MainStation-OBS'!E31</f>
        <v>643520</v>
      </c>
      <c r="D16">
        <f>'MainStation-OBS'!F31</f>
        <v>1526434.41</v>
      </c>
      <c r="E16">
        <f>'MainStation-OBS'!G31</f>
        <v>6</v>
      </c>
      <c r="F16">
        <f>'MainStation-OBS'!H31</f>
        <v>5</v>
      </c>
      <c r="G16">
        <f>'MainStation-OBS'!I31</f>
        <v>1</v>
      </c>
    </row>
    <row r="17" spans="1:7">
      <c r="A17" t="str">
        <f>'MainStation-OBS'!A32</f>
        <v>W23</v>
      </c>
      <c r="B17" t="str">
        <f>'MainStation-OBS'!B32</f>
        <v>W2</v>
      </c>
      <c r="C17">
        <f>'MainStation-OBS'!E32</f>
        <v>643520</v>
      </c>
      <c r="D17">
        <f>'MainStation-OBS'!F32</f>
        <v>1521434.41</v>
      </c>
      <c r="E17">
        <f>'MainStation-OBS'!G32</f>
        <v>5</v>
      </c>
      <c r="F17">
        <f>'MainStation-OBS'!H32</f>
        <v>2</v>
      </c>
      <c r="G17">
        <f>'MainStation-OBS'!I32</f>
        <v>1</v>
      </c>
    </row>
    <row r="18" spans="1:7">
      <c r="A18" t="str">
        <f>'MainStation-OBS'!A33</f>
        <v>W08</v>
      </c>
      <c r="B18" t="str">
        <f>'MainStation-OBS'!B33</f>
        <v>W3</v>
      </c>
      <c r="C18">
        <f>'MainStation-OBS'!E33</f>
        <v>643520</v>
      </c>
      <c r="D18">
        <f>'MainStation-OBS'!F33</f>
        <v>1516434.41</v>
      </c>
      <c r="E18">
        <f>'MainStation-OBS'!G33</f>
        <v>1</v>
      </c>
      <c r="F18">
        <f>'MainStation-OBS'!H33</f>
        <v>4</v>
      </c>
      <c r="G18">
        <f>'MainStation-OBS'!I33</f>
        <v>5</v>
      </c>
    </row>
    <row r="19" spans="1:7">
      <c r="A19" t="str">
        <f>'MainStation-OBS'!A34</f>
        <v>W12</v>
      </c>
      <c r="B19" t="str">
        <f>'MainStation-OBS'!B34</f>
        <v>W4</v>
      </c>
      <c r="C19">
        <f>'MainStation-OBS'!E34</f>
        <v>643520</v>
      </c>
      <c r="D19">
        <f>'MainStation-OBS'!F34</f>
        <v>1511434.41</v>
      </c>
      <c r="E19">
        <f>'MainStation-OBS'!G34</f>
        <v>2</v>
      </c>
      <c r="F19">
        <f>'MainStation-OBS'!H34</f>
        <v>5</v>
      </c>
      <c r="G19">
        <f>'MainStation-OBS'!I34</f>
        <v>1</v>
      </c>
    </row>
    <row r="20" spans="1:7">
      <c r="A20" t="str">
        <f>'MainStation-OBS'!A35</f>
        <v>W24</v>
      </c>
      <c r="B20" t="str">
        <f>'MainStation-OBS'!B35</f>
        <v>W5</v>
      </c>
      <c r="C20">
        <f>'MainStation-OBS'!E35</f>
        <v>643520</v>
      </c>
      <c r="D20">
        <f>'MainStation-OBS'!F35</f>
        <v>1506434.41</v>
      </c>
      <c r="E20">
        <f>'MainStation-OBS'!G35</f>
        <v>6</v>
      </c>
      <c r="F20">
        <f>'MainStation-OBS'!H35</f>
        <v>6</v>
      </c>
      <c r="G20">
        <f>'MainStation-OBS'!I35</f>
        <v>5</v>
      </c>
    </row>
    <row r="21" spans="1:7">
      <c r="A21" t="str">
        <f>'MainStation-OBS'!A36</f>
        <v>W05</v>
      </c>
      <c r="B21" t="str">
        <f>'MainStation-OBS'!B36</f>
        <v>W6</v>
      </c>
      <c r="C21">
        <f>'MainStation-OBS'!E36</f>
        <v>643520</v>
      </c>
      <c r="D21">
        <f>'MainStation-OBS'!F36</f>
        <v>1501434.41</v>
      </c>
      <c r="E21">
        <f>'MainStation-OBS'!G36</f>
        <v>1</v>
      </c>
      <c r="F21">
        <f>'MainStation-OBS'!H36</f>
        <v>2</v>
      </c>
      <c r="G21">
        <f>'MainStation-OBS'!I36</f>
        <v>1</v>
      </c>
    </row>
    <row r="22" spans="1:7">
      <c r="A22" t="str">
        <f>'MainStation-OBS'!A37</f>
        <v>W18</v>
      </c>
      <c r="B22" t="str">
        <f>'MainStation-OBS'!B37</f>
        <v>W7</v>
      </c>
      <c r="C22">
        <f>'MainStation-OBS'!E37</f>
        <v>643520</v>
      </c>
      <c r="D22">
        <f>'MainStation-OBS'!F37</f>
        <v>1496434.41</v>
      </c>
      <c r="E22">
        <f>'MainStation-OBS'!G37</f>
        <v>3</v>
      </c>
      <c r="F22">
        <f>'MainStation-OBS'!H37</f>
        <v>2</v>
      </c>
      <c r="G22">
        <f>'MainStation-OBS'!I37</f>
        <v>1</v>
      </c>
    </row>
    <row r="23" spans="1:7">
      <c r="A23" t="str">
        <f>'MainStation-OBS'!A38</f>
        <v>W17</v>
      </c>
      <c r="B23" t="str">
        <f>'MainStation-OBS'!B38</f>
        <v>W8</v>
      </c>
      <c r="C23">
        <f>'MainStation-OBS'!E38</f>
        <v>643520</v>
      </c>
      <c r="D23">
        <f>'MainStation-OBS'!F38</f>
        <v>1491434.41</v>
      </c>
      <c r="E23">
        <f>'MainStation-OBS'!G38</f>
        <v>2</v>
      </c>
      <c r="F23">
        <f>'MainStation-OBS'!H38</f>
        <v>6</v>
      </c>
      <c r="G23">
        <f>'MainStation-OBS'!I38</f>
        <v>4</v>
      </c>
    </row>
    <row r="24" spans="1:7">
      <c r="A24" t="str">
        <f>'MainStation-OBS'!A39</f>
        <v>W22</v>
      </c>
      <c r="B24" t="str">
        <f>'MainStation-OBS'!B39</f>
        <v>W9</v>
      </c>
      <c r="C24">
        <f>'MainStation-OBS'!E39</f>
        <v>643521</v>
      </c>
      <c r="D24">
        <f>'MainStation-OBS'!F39</f>
        <v>1486434.41</v>
      </c>
      <c r="E24">
        <f>'MainStation-OBS'!G39</f>
        <v>6</v>
      </c>
      <c r="F24">
        <f>'MainStation-OBS'!H39</f>
        <v>6</v>
      </c>
      <c r="G24">
        <f>'MainStation-OBS'!I39</f>
        <v>3</v>
      </c>
    </row>
    <row r="25" spans="1:7">
      <c r="A25" t="str">
        <f>'MainStation-OBS'!A23</f>
        <v>E19</v>
      </c>
      <c r="B25" t="str">
        <f>'MainStation-OBS'!B23</f>
        <v>E10</v>
      </c>
      <c r="C25">
        <f>'MainStation-OBS'!E23</f>
        <v>0</v>
      </c>
      <c r="D25">
        <f>'MainStation-OBS'!F23</f>
        <v>0</v>
      </c>
      <c r="E25">
        <f>'MainStation-OBS'!G23</f>
        <v>1</v>
      </c>
      <c r="F25">
        <f>'MainStation-OBS'!H23</f>
        <v>2</v>
      </c>
      <c r="G25">
        <f>'MainStation-OBS'!I23</f>
        <v>1</v>
      </c>
    </row>
    <row r="26" spans="1:7">
      <c r="A26" t="str">
        <f>'MainStation-OBS'!A9</f>
        <v>E16</v>
      </c>
      <c r="B26" t="str">
        <f>'MainStation-OBS'!B9</f>
        <v>N7</v>
      </c>
      <c r="C26">
        <f>'MainStation-OBS'!E9</f>
        <v>0</v>
      </c>
      <c r="D26">
        <f>'MainStation-OBS'!F9</f>
        <v>0</v>
      </c>
      <c r="E26">
        <f>'MainStation-OBS'!G9</f>
        <v>1</v>
      </c>
      <c r="F26">
        <f>'MainStation-OBS'!H9</f>
        <v>4</v>
      </c>
      <c r="G26">
        <f>'MainStation-OBS'!I9</f>
        <v>5</v>
      </c>
    </row>
    <row r="27" spans="1:7">
      <c r="A27" t="str">
        <f>'MainStation-OBS'!A40</f>
        <v>W13</v>
      </c>
      <c r="B27" t="str">
        <f>'MainStation-OBS'!B40</f>
        <v>W10</v>
      </c>
      <c r="C27">
        <f>'MainStation-OBS'!E40</f>
        <v>0</v>
      </c>
      <c r="D27">
        <f>'MainStation-OBS'!F40</f>
        <v>0</v>
      </c>
      <c r="E27">
        <f>'MainStation-OBS'!G40</f>
        <v>3</v>
      </c>
      <c r="F27">
        <f>'MainStation-OBS'!H40</f>
        <v>2</v>
      </c>
      <c r="G27">
        <f>'MainStation-OBS'!I40</f>
        <v>1</v>
      </c>
    </row>
    <row r="28" spans="1:7">
      <c r="A28" t="str">
        <f>'MainStation-OBS'!A24</f>
        <v>E22</v>
      </c>
      <c r="B28" t="str">
        <f>'MainStation-OBS'!B24</f>
        <v>E11</v>
      </c>
      <c r="C28">
        <f>'MainStation-OBS'!E24</f>
        <v>0</v>
      </c>
      <c r="D28">
        <f>'MainStation-OBS'!F24</f>
        <v>0</v>
      </c>
      <c r="E28">
        <f>'MainStation-OBS'!G24</f>
        <v>1</v>
      </c>
      <c r="F28">
        <f>'MainStation-OBS'!H24</f>
        <v>6</v>
      </c>
      <c r="G28">
        <f>'MainStation-OBS'!I24</f>
        <v>2</v>
      </c>
    </row>
    <row r="29" spans="1:7">
      <c r="A29" t="str">
        <f>'MainStation-OBS'!A25</f>
        <v>E24</v>
      </c>
      <c r="B29" t="str">
        <f>'MainStation-OBS'!B25</f>
        <v>E12</v>
      </c>
      <c r="C29">
        <f>'MainStation-OBS'!E25</f>
        <v>0</v>
      </c>
      <c r="D29">
        <f>'MainStation-OBS'!F25</f>
        <v>0</v>
      </c>
      <c r="E29">
        <f>'MainStation-OBS'!G25</f>
        <v>1</v>
      </c>
      <c r="F29">
        <f>'MainStation-OBS'!H25</f>
        <v>6</v>
      </c>
      <c r="G29">
        <f>'MainStation-OBS'!I25</f>
        <v>2</v>
      </c>
    </row>
    <row r="30" spans="1:7">
      <c r="A30" t="str">
        <f>'MainStation-OBS'!A41</f>
        <v>W16</v>
      </c>
      <c r="B30" t="str">
        <f>'MainStation-OBS'!B41</f>
        <v>W11</v>
      </c>
      <c r="C30">
        <f>'MainStation-OBS'!E41</f>
        <v>0</v>
      </c>
      <c r="D30">
        <f>'MainStation-OBS'!F41</f>
        <v>0</v>
      </c>
      <c r="E30">
        <f>'MainStation-OBS'!G41</f>
        <v>3</v>
      </c>
      <c r="F30">
        <f>'MainStation-OBS'!H41</f>
        <v>4</v>
      </c>
      <c r="G30">
        <f>'MainStation-OBS'!I41</f>
        <v>1</v>
      </c>
    </row>
    <row r="31" spans="1:7">
      <c r="A31" t="str">
        <f>'MainStation-OBS'!A42</f>
        <v>W10</v>
      </c>
      <c r="B31" t="str">
        <f>'MainStation-OBS'!B42</f>
        <v>W12</v>
      </c>
      <c r="C31">
        <f>'MainStation-OBS'!E42</f>
        <v>0</v>
      </c>
      <c r="D31">
        <f>'MainStation-OBS'!F42</f>
        <v>0</v>
      </c>
      <c r="E31">
        <f>'MainStation-OBS'!G42</f>
        <v>1</v>
      </c>
      <c r="F31">
        <f>'MainStation-OBS'!H42</f>
        <v>6</v>
      </c>
      <c r="G31">
        <f>'MainStation-OBS'!I42</f>
        <v>5</v>
      </c>
    </row>
    <row r="32" spans="1:7">
      <c r="A32" t="str">
        <f>'MainStation-OBS'!A22</f>
        <v>E06</v>
      </c>
      <c r="B32" t="str">
        <f>'MainStation-OBS'!B22</f>
        <v>E9</v>
      </c>
      <c r="C32">
        <f>'MainStation-OBS'!E22</f>
        <v>0</v>
      </c>
      <c r="D32">
        <f>'MainStation-OBS'!F22</f>
        <v>0</v>
      </c>
      <c r="E32">
        <f>'MainStation-OBS'!G22</f>
        <v>3</v>
      </c>
      <c r="F32">
        <f>'MainStation-OBS'!H22</f>
        <v>6</v>
      </c>
      <c r="G32">
        <f>'MainStation-OBS'!I22</f>
        <v>3</v>
      </c>
    </row>
    <row r="33" spans="1:7">
      <c r="A33" t="str">
        <f>'MainStation-OBS'!A43</f>
        <v>W03</v>
      </c>
      <c r="B33" t="str">
        <f>'MainStation-OBS'!B43</f>
        <v>W13</v>
      </c>
      <c r="C33">
        <f>'MainStation-OBS'!E43</f>
        <v>0</v>
      </c>
      <c r="D33">
        <f>'MainStation-OBS'!F43</f>
        <v>0</v>
      </c>
      <c r="E33">
        <f>'MainStation-OBS'!G43</f>
        <v>6</v>
      </c>
      <c r="F33">
        <f>'MainStation-OBS'!H43</f>
        <v>6</v>
      </c>
      <c r="G33">
        <f>'MainStation-OBS'!I43</f>
        <v>4</v>
      </c>
    </row>
    <row r="34" spans="1:7">
      <c r="A34" t="str">
        <f>'MainStation-OBS'!A26</f>
        <v>E26</v>
      </c>
      <c r="B34" t="str">
        <f>'MainStation-OBS'!B26</f>
        <v>E13</v>
      </c>
      <c r="C34">
        <f>'MainStation-OBS'!E26</f>
        <v>0</v>
      </c>
      <c r="D34">
        <f>'MainStation-OBS'!F26</f>
        <v>0</v>
      </c>
      <c r="E34">
        <f>'MainStation-OBS'!G26</f>
        <v>1</v>
      </c>
      <c r="F34">
        <f>'MainStation-OBS'!H26</f>
        <v>2</v>
      </c>
      <c r="G34">
        <f>'MainStation-OBS'!I26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4"/>
  <sheetViews>
    <sheetView workbookViewId="0">
      <selection activeCell="C73" sqref="C73:E124"/>
    </sheetView>
  </sheetViews>
  <sheetFormatPr defaultColWidth="9.140625" defaultRowHeight="23.25"/>
  <cols>
    <col min="1" max="1" width="9.140625" customWidth="1"/>
    <col min="2" max="3" width="10.140625" bestFit="1" customWidth="1"/>
    <col min="4" max="4" width="10.140625" customWidth="1"/>
    <col min="5" max="5" width="23" bestFit="1" customWidth="1"/>
    <col min="6" max="6" width="6.7109375" bestFit="1" customWidth="1"/>
  </cols>
  <sheetData>
    <row r="1" spans="1:6" ht="24" thickBot="1">
      <c r="A1" t="s">
        <v>33</v>
      </c>
      <c r="B1" s="21" t="s">
        <v>35</v>
      </c>
      <c r="C1" t="s">
        <v>32</v>
      </c>
      <c r="D1" t="s">
        <v>34</v>
      </c>
      <c r="E1" t="s">
        <v>36</v>
      </c>
      <c r="F1" s="21" t="s">
        <v>7</v>
      </c>
    </row>
    <row r="2" spans="1:6">
      <c r="A2" s="26">
        <v>12</v>
      </c>
      <c r="B2" s="27">
        <v>541</v>
      </c>
      <c r="C2" s="51">
        <f t="shared" ref="C2:C16" si="0">DATE(2011,10,A2)</f>
        <v>40828</v>
      </c>
      <c r="D2" s="52">
        <f t="shared" ref="D2:D16" si="1">TIME(B2/100,MOD(B2,100),0)</f>
        <v>0.23680555555555557</v>
      </c>
      <c r="E2" s="53">
        <f t="shared" ref="E2:E16" si="2">C2+D2</f>
        <v>40828.236805555556</v>
      </c>
      <c r="F2" s="28">
        <v>3.35</v>
      </c>
    </row>
    <row r="3" spans="1:6">
      <c r="A3" s="26">
        <v>12</v>
      </c>
      <c r="B3" s="27">
        <v>1132</v>
      </c>
      <c r="C3" s="51">
        <f t="shared" si="0"/>
        <v>40828</v>
      </c>
      <c r="D3" s="52">
        <f t="shared" si="1"/>
        <v>0.48055555555555557</v>
      </c>
      <c r="E3" s="53">
        <f t="shared" si="2"/>
        <v>40828.480555555558</v>
      </c>
      <c r="F3" s="28">
        <v>1.93</v>
      </c>
    </row>
    <row r="4" spans="1:6">
      <c r="A4" s="26">
        <v>12</v>
      </c>
      <c r="B4" s="27">
        <v>1653</v>
      </c>
      <c r="C4" s="51">
        <f t="shared" si="0"/>
        <v>40828</v>
      </c>
      <c r="D4" s="52">
        <f t="shared" si="1"/>
        <v>0.70347222222222217</v>
      </c>
      <c r="E4" s="53">
        <f t="shared" si="2"/>
        <v>40828.703472222223</v>
      </c>
      <c r="F4" s="28">
        <v>3.31</v>
      </c>
    </row>
    <row r="5" spans="1:6">
      <c r="A5" s="26">
        <v>12</v>
      </c>
      <c r="B5" s="27">
        <v>2344</v>
      </c>
      <c r="C5" s="51">
        <f t="shared" si="0"/>
        <v>40828</v>
      </c>
      <c r="D5" s="52">
        <f t="shared" si="1"/>
        <v>0.98888888888888893</v>
      </c>
      <c r="E5" s="53">
        <f t="shared" si="2"/>
        <v>40828.988888888889</v>
      </c>
      <c r="F5" s="28">
        <v>1.1599999999999999</v>
      </c>
    </row>
    <row r="6" spans="1:6">
      <c r="A6" s="26">
        <v>13</v>
      </c>
      <c r="B6" s="27">
        <v>617</v>
      </c>
      <c r="C6" s="51">
        <f t="shared" si="0"/>
        <v>40829</v>
      </c>
      <c r="D6" s="52">
        <f t="shared" si="1"/>
        <v>0.26180555555555557</v>
      </c>
      <c r="E6" s="53">
        <f t="shared" si="2"/>
        <v>40829.261805555558</v>
      </c>
      <c r="F6" s="28">
        <v>3.49</v>
      </c>
    </row>
    <row r="7" spans="1:6">
      <c r="A7" s="26">
        <v>13</v>
      </c>
      <c r="B7" s="27">
        <v>1208</v>
      </c>
      <c r="C7" s="51">
        <f t="shared" si="0"/>
        <v>40829</v>
      </c>
      <c r="D7" s="52">
        <f t="shared" si="1"/>
        <v>0.50555555555555554</v>
      </c>
      <c r="E7" s="53">
        <f t="shared" si="2"/>
        <v>40829.505555555559</v>
      </c>
      <c r="F7" s="28">
        <v>2.0499999999999998</v>
      </c>
    </row>
    <row r="8" spans="1:6">
      <c r="A8" s="26">
        <v>13</v>
      </c>
      <c r="B8" s="27">
        <v>1714</v>
      </c>
      <c r="C8" s="51">
        <f t="shared" si="0"/>
        <v>40829</v>
      </c>
      <c r="D8" s="52">
        <f t="shared" si="1"/>
        <v>0.71805555555555556</v>
      </c>
      <c r="E8" s="53">
        <f t="shared" si="2"/>
        <v>40829.718055555553</v>
      </c>
      <c r="F8" s="28">
        <v>3.28</v>
      </c>
    </row>
    <row r="9" spans="1:6">
      <c r="A9" s="26">
        <v>14</v>
      </c>
      <c r="B9" s="27">
        <v>10</v>
      </c>
      <c r="C9" s="51">
        <f t="shared" si="0"/>
        <v>40830</v>
      </c>
      <c r="D9" s="52">
        <f t="shared" si="1"/>
        <v>6.9444444444444441E-3</v>
      </c>
      <c r="E9" s="53">
        <f t="shared" si="2"/>
        <v>40830.006944444445</v>
      </c>
      <c r="F9" s="28">
        <v>1.02</v>
      </c>
    </row>
    <row r="10" spans="1:6">
      <c r="A10" s="26">
        <v>14</v>
      </c>
      <c r="B10" s="27">
        <v>652</v>
      </c>
      <c r="C10" s="51">
        <f t="shared" si="0"/>
        <v>40830</v>
      </c>
      <c r="D10" s="52">
        <f t="shared" si="1"/>
        <v>0.28611111111111115</v>
      </c>
      <c r="E10" s="53">
        <f t="shared" si="2"/>
        <v>40830.286111111112</v>
      </c>
      <c r="F10" s="28">
        <v>3.56</v>
      </c>
    </row>
    <row r="11" spans="1:6">
      <c r="A11" s="26">
        <v>14</v>
      </c>
      <c r="B11" s="27">
        <v>1241</v>
      </c>
      <c r="C11" s="51">
        <f t="shared" si="0"/>
        <v>40830</v>
      </c>
      <c r="D11" s="52">
        <f t="shared" si="1"/>
        <v>0.52847222222222223</v>
      </c>
      <c r="E11" s="53">
        <f t="shared" si="2"/>
        <v>40830.52847222222</v>
      </c>
      <c r="F11" s="28">
        <v>2.1800000000000002</v>
      </c>
    </row>
    <row r="12" spans="1:6">
      <c r="A12" s="26">
        <v>14</v>
      </c>
      <c r="B12" s="27">
        <v>1735</v>
      </c>
      <c r="C12" s="51">
        <f t="shared" si="0"/>
        <v>40830</v>
      </c>
      <c r="D12" s="52">
        <f t="shared" si="1"/>
        <v>0.73263888888888884</v>
      </c>
      <c r="E12" s="53">
        <f t="shared" si="2"/>
        <v>40830.732638888891</v>
      </c>
      <c r="F12" s="28">
        <v>3.24</v>
      </c>
    </row>
    <row r="13" spans="1:6">
      <c r="A13" s="26">
        <v>15</v>
      </c>
      <c r="B13" s="27">
        <v>36</v>
      </c>
      <c r="C13" s="51">
        <f t="shared" si="0"/>
        <v>40831</v>
      </c>
      <c r="D13" s="52">
        <f t="shared" si="1"/>
        <v>2.4999999999999998E-2</v>
      </c>
      <c r="E13" s="53">
        <f t="shared" si="2"/>
        <v>40831.025000000001</v>
      </c>
      <c r="F13" s="28">
        <v>0.92</v>
      </c>
    </row>
    <row r="14" spans="1:6">
      <c r="A14" s="26">
        <v>15</v>
      </c>
      <c r="B14" s="27">
        <v>728</v>
      </c>
      <c r="C14" s="51">
        <f t="shared" si="0"/>
        <v>40831</v>
      </c>
      <c r="D14" s="52">
        <f t="shared" si="1"/>
        <v>0.31111111111111112</v>
      </c>
      <c r="E14" s="53">
        <f t="shared" si="2"/>
        <v>40831.311111111114</v>
      </c>
      <c r="F14" s="28">
        <v>3.59</v>
      </c>
    </row>
    <row r="15" spans="1:6">
      <c r="A15" s="26">
        <v>15</v>
      </c>
      <c r="B15" s="27">
        <v>1312</v>
      </c>
      <c r="C15" s="51">
        <f t="shared" si="0"/>
        <v>40831</v>
      </c>
      <c r="D15" s="52">
        <f t="shared" si="1"/>
        <v>0.54999999999999993</v>
      </c>
      <c r="E15" s="53">
        <f t="shared" si="2"/>
        <v>40831.550000000003</v>
      </c>
      <c r="F15" s="28">
        <v>2.3199999999999998</v>
      </c>
    </row>
    <row r="16" spans="1:6">
      <c r="A16" s="26">
        <v>15</v>
      </c>
      <c r="B16" s="27">
        <v>1755</v>
      </c>
      <c r="C16" s="51">
        <f t="shared" si="0"/>
        <v>40831</v>
      </c>
      <c r="D16" s="52">
        <f t="shared" si="1"/>
        <v>0.74652777777777779</v>
      </c>
      <c r="E16" s="53">
        <f t="shared" si="2"/>
        <v>40831.746527777781</v>
      </c>
      <c r="F16" s="28">
        <v>3.21</v>
      </c>
    </row>
    <row r="17" spans="1:6">
      <c r="A17" s="29">
        <v>16</v>
      </c>
      <c r="B17" s="27">
        <v>102</v>
      </c>
      <c r="C17" s="51">
        <f t="shared" ref="C17:C48" si="3">DATE(2011,10,A17)</f>
        <v>40832</v>
      </c>
      <c r="D17" s="52">
        <f>TIME(B17/100,MOD(B17,100),0)</f>
        <v>4.3055555555555562E-2</v>
      </c>
      <c r="E17" s="53">
        <f>C17+D17</f>
        <v>40832.043055555558</v>
      </c>
      <c r="F17" s="28">
        <v>0.87</v>
      </c>
    </row>
    <row r="18" spans="1:6">
      <c r="A18" s="29">
        <v>16</v>
      </c>
      <c r="B18" s="27">
        <v>808</v>
      </c>
      <c r="C18" s="51">
        <f t="shared" si="3"/>
        <v>40832</v>
      </c>
      <c r="D18" s="52">
        <f>TIME(B18/100,MOD(B18,100),0)</f>
        <v>0.33888888888888885</v>
      </c>
      <c r="E18" s="53">
        <f t="shared" ref="E18:E73" si="4">C18+D18</f>
        <v>40832.338888888888</v>
      </c>
      <c r="F18" s="28">
        <v>3.58</v>
      </c>
    </row>
    <row r="19" spans="1:6">
      <c r="A19" s="29">
        <v>16</v>
      </c>
      <c r="B19" s="27">
        <v>1341</v>
      </c>
      <c r="C19" s="51">
        <f t="shared" si="3"/>
        <v>40832</v>
      </c>
      <c r="D19" s="52">
        <f t="shared" ref="D19:D72" si="5">TIME(B19/100,MOD(B19,100),0)</f>
        <v>0.57013888888888886</v>
      </c>
      <c r="E19" s="53">
        <f t="shared" si="4"/>
        <v>40832.570138888892</v>
      </c>
      <c r="F19" s="28">
        <v>2.4500000000000002</v>
      </c>
    </row>
    <row r="20" spans="1:6">
      <c r="A20" s="29">
        <v>16</v>
      </c>
      <c r="B20" s="27">
        <v>1814</v>
      </c>
      <c r="C20" s="51">
        <f t="shared" si="3"/>
        <v>40832</v>
      </c>
      <c r="D20" s="52">
        <f t="shared" si="5"/>
        <v>0.7597222222222223</v>
      </c>
      <c r="E20" s="53">
        <f t="shared" si="4"/>
        <v>40832.759722222225</v>
      </c>
      <c r="F20" s="28">
        <v>3.18</v>
      </c>
    </row>
    <row r="21" spans="1:6">
      <c r="A21" s="29">
        <v>17</v>
      </c>
      <c r="B21" s="27">
        <v>132</v>
      </c>
      <c r="C21" s="51">
        <f t="shared" si="3"/>
        <v>40833</v>
      </c>
      <c r="D21" s="52">
        <f t="shared" si="5"/>
        <v>6.3888888888888884E-2</v>
      </c>
      <c r="E21" s="53">
        <f t="shared" si="4"/>
        <v>40833.063888888886</v>
      </c>
      <c r="F21" s="28">
        <v>0.86</v>
      </c>
    </row>
    <row r="22" spans="1:6">
      <c r="A22" s="29">
        <v>17</v>
      </c>
      <c r="B22" s="27">
        <v>852</v>
      </c>
      <c r="C22" s="51">
        <f t="shared" si="3"/>
        <v>40833</v>
      </c>
      <c r="D22" s="52">
        <f t="shared" si="5"/>
        <v>0.36944444444444446</v>
      </c>
      <c r="E22" s="53">
        <f t="shared" si="4"/>
        <v>40833.369444444441</v>
      </c>
      <c r="F22" s="28">
        <v>3.54</v>
      </c>
    </row>
    <row r="23" spans="1:6">
      <c r="A23" s="29">
        <v>17</v>
      </c>
      <c r="B23" s="27">
        <v>1412</v>
      </c>
      <c r="C23" s="51">
        <f t="shared" si="3"/>
        <v>40833</v>
      </c>
      <c r="D23" s="52">
        <f t="shared" si="5"/>
        <v>0.59166666666666667</v>
      </c>
      <c r="E23" s="53">
        <f t="shared" si="4"/>
        <v>40833.591666666667</v>
      </c>
      <c r="F23" s="28">
        <v>2.6</v>
      </c>
    </row>
    <row r="24" spans="1:6">
      <c r="A24" s="29">
        <v>17</v>
      </c>
      <c r="B24" s="27">
        <v>1833</v>
      </c>
      <c r="C24" s="51">
        <f t="shared" si="3"/>
        <v>40833</v>
      </c>
      <c r="D24" s="52">
        <f t="shared" si="5"/>
        <v>0.7729166666666667</v>
      </c>
      <c r="E24" s="53">
        <f t="shared" si="4"/>
        <v>40833.772916666669</v>
      </c>
      <c r="F24" s="28">
        <v>3.14</v>
      </c>
    </row>
    <row r="25" spans="1:6">
      <c r="A25" s="29">
        <v>18</v>
      </c>
      <c r="B25" s="27">
        <v>203</v>
      </c>
      <c r="C25" s="51">
        <f t="shared" si="3"/>
        <v>40834</v>
      </c>
      <c r="D25" s="52">
        <f t="shared" si="5"/>
        <v>8.5416666666666655E-2</v>
      </c>
      <c r="E25" s="53">
        <f t="shared" si="4"/>
        <v>40834.085416666669</v>
      </c>
      <c r="F25" s="28">
        <v>0.9</v>
      </c>
    </row>
    <row r="26" spans="1:6">
      <c r="A26" s="29">
        <v>18</v>
      </c>
      <c r="B26" s="27">
        <v>944</v>
      </c>
      <c r="C26" s="51">
        <f t="shared" si="3"/>
        <v>40834</v>
      </c>
      <c r="D26" s="52">
        <f t="shared" si="5"/>
        <v>0.4055555555555555</v>
      </c>
      <c r="E26" s="53">
        <f t="shared" si="4"/>
        <v>40834.405555555553</v>
      </c>
      <c r="F26" s="28">
        <v>3.48</v>
      </c>
    </row>
    <row r="27" spans="1:6">
      <c r="A27" s="29">
        <v>18</v>
      </c>
      <c r="B27" s="27">
        <v>1449</v>
      </c>
      <c r="C27" s="51">
        <f t="shared" si="3"/>
        <v>40834</v>
      </c>
      <c r="D27" s="52">
        <f t="shared" si="5"/>
        <v>0.61736111111111114</v>
      </c>
      <c r="E27" s="53">
        <f t="shared" si="4"/>
        <v>40834.617361111108</v>
      </c>
      <c r="F27" s="28">
        <v>2.75</v>
      </c>
    </row>
    <row r="28" spans="1:6">
      <c r="A28" s="29">
        <v>18</v>
      </c>
      <c r="B28" s="27">
        <v>1852</v>
      </c>
      <c r="C28" s="51">
        <f t="shared" si="3"/>
        <v>40834</v>
      </c>
      <c r="D28" s="52">
        <f t="shared" si="5"/>
        <v>0.78611111111111109</v>
      </c>
      <c r="E28" s="53">
        <f t="shared" si="4"/>
        <v>40834.786111111112</v>
      </c>
      <c r="F28" s="28">
        <v>3.1</v>
      </c>
    </row>
    <row r="29" spans="1:6">
      <c r="A29" s="29">
        <v>19</v>
      </c>
      <c r="B29" s="27">
        <v>237</v>
      </c>
      <c r="C29" s="51">
        <f t="shared" si="3"/>
        <v>40835</v>
      </c>
      <c r="D29" s="52">
        <f t="shared" si="5"/>
        <v>0.10902777777777778</v>
      </c>
      <c r="E29" s="53">
        <f t="shared" si="4"/>
        <v>40835.109027777777</v>
      </c>
      <c r="F29" s="28">
        <v>0.98</v>
      </c>
    </row>
    <row r="30" spans="1:6">
      <c r="A30" s="29">
        <v>19</v>
      </c>
      <c r="B30" s="27">
        <v>1042</v>
      </c>
      <c r="C30" s="51">
        <f t="shared" si="3"/>
        <v>40835</v>
      </c>
      <c r="D30" s="52">
        <f t="shared" si="5"/>
        <v>0.4458333333333333</v>
      </c>
      <c r="E30" s="53">
        <f t="shared" si="4"/>
        <v>40835.445833333331</v>
      </c>
      <c r="F30" s="28">
        <v>3.42</v>
      </c>
    </row>
    <row r="31" spans="1:6">
      <c r="A31" s="29">
        <v>19</v>
      </c>
      <c r="B31" s="27">
        <v>1540</v>
      </c>
      <c r="C31" s="51">
        <f t="shared" si="3"/>
        <v>40835</v>
      </c>
      <c r="D31" s="52">
        <f t="shared" si="5"/>
        <v>0.65277777777777779</v>
      </c>
      <c r="E31" s="53">
        <f t="shared" si="4"/>
        <v>40835.652777777781</v>
      </c>
      <c r="F31" s="28">
        <v>2.88</v>
      </c>
    </row>
    <row r="32" spans="1:6">
      <c r="A32" s="29">
        <v>19</v>
      </c>
      <c r="B32" s="27">
        <v>1905</v>
      </c>
      <c r="C32" s="51">
        <f t="shared" si="3"/>
        <v>40835</v>
      </c>
      <c r="D32" s="52">
        <f t="shared" si="5"/>
        <v>0.79513888888888884</v>
      </c>
      <c r="E32" s="53">
        <f t="shared" si="4"/>
        <v>40835.795138888891</v>
      </c>
      <c r="F32" s="28">
        <v>3.04</v>
      </c>
    </row>
    <row r="33" spans="1:6">
      <c r="A33" s="29">
        <v>20</v>
      </c>
      <c r="B33" s="27">
        <v>313</v>
      </c>
      <c r="C33" s="51">
        <f t="shared" si="3"/>
        <v>40836</v>
      </c>
      <c r="D33" s="52">
        <f t="shared" si="5"/>
        <v>0.13402777777777777</v>
      </c>
      <c r="E33" s="53">
        <f t="shared" si="4"/>
        <v>40836.134027777778</v>
      </c>
      <c r="F33" s="28">
        <v>1.1100000000000001</v>
      </c>
    </row>
    <row r="34" spans="1:6">
      <c r="A34" s="29">
        <v>20</v>
      </c>
      <c r="B34" s="27">
        <v>1145</v>
      </c>
      <c r="C34" s="51">
        <f t="shared" si="3"/>
        <v>40836</v>
      </c>
      <c r="D34" s="52">
        <f t="shared" si="5"/>
        <v>0.48958333333333331</v>
      </c>
      <c r="E34" s="53">
        <f t="shared" si="4"/>
        <v>40836.489583333336</v>
      </c>
      <c r="F34" s="28">
        <v>3.38</v>
      </c>
    </row>
    <row r="35" spans="1:6">
      <c r="A35" s="29">
        <v>21</v>
      </c>
      <c r="B35" s="27">
        <v>357</v>
      </c>
      <c r="C35" s="51">
        <f t="shared" si="3"/>
        <v>40837</v>
      </c>
      <c r="D35" s="52">
        <f t="shared" si="5"/>
        <v>0.16458333333333333</v>
      </c>
      <c r="E35" s="53">
        <f t="shared" si="4"/>
        <v>40837.164583333331</v>
      </c>
      <c r="F35" s="28">
        <v>1.28</v>
      </c>
    </row>
    <row r="36" spans="1:6">
      <c r="A36" s="29">
        <v>21</v>
      </c>
      <c r="B36" s="27">
        <v>1246</v>
      </c>
      <c r="C36" s="51">
        <f t="shared" si="3"/>
        <v>40837</v>
      </c>
      <c r="D36" s="52">
        <f t="shared" si="5"/>
        <v>0.53194444444444444</v>
      </c>
      <c r="E36" s="53">
        <f t="shared" si="4"/>
        <v>40837.531944444447</v>
      </c>
      <c r="F36" s="28">
        <v>3.36</v>
      </c>
    </row>
    <row r="37" spans="1:6">
      <c r="A37" s="29">
        <v>22</v>
      </c>
      <c r="B37" s="27">
        <v>502</v>
      </c>
      <c r="C37" s="51">
        <f t="shared" si="3"/>
        <v>40838</v>
      </c>
      <c r="D37" s="52">
        <f t="shared" si="5"/>
        <v>0.20972222222222223</v>
      </c>
      <c r="E37" s="53">
        <f t="shared" si="4"/>
        <v>40838.209722222222</v>
      </c>
      <c r="F37" s="28">
        <v>1.5</v>
      </c>
    </row>
    <row r="38" spans="1:6">
      <c r="A38" s="29">
        <v>22</v>
      </c>
      <c r="B38" s="27">
        <v>1339</v>
      </c>
      <c r="C38" s="51">
        <f t="shared" si="3"/>
        <v>40838</v>
      </c>
      <c r="D38" s="52">
        <f t="shared" si="5"/>
        <v>0.56874999999999998</v>
      </c>
      <c r="E38" s="53">
        <f t="shared" si="4"/>
        <v>40838.568749999999</v>
      </c>
      <c r="F38" s="28">
        <v>3.37</v>
      </c>
    </row>
    <row r="39" spans="1:6">
      <c r="A39" s="29">
        <v>23</v>
      </c>
      <c r="B39" s="27">
        <v>637</v>
      </c>
      <c r="C39" s="51">
        <f t="shared" si="3"/>
        <v>40839</v>
      </c>
      <c r="D39" s="52">
        <f t="shared" si="5"/>
        <v>0.27569444444444446</v>
      </c>
      <c r="E39" s="53">
        <f t="shared" si="4"/>
        <v>40839.275694444441</v>
      </c>
      <c r="F39" s="28">
        <v>1.71</v>
      </c>
    </row>
    <row r="40" spans="1:6">
      <c r="A40" s="29">
        <v>23</v>
      </c>
      <c r="B40" s="27">
        <v>1422</v>
      </c>
      <c r="C40" s="51">
        <f t="shared" si="3"/>
        <v>40839</v>
      </c>
      <c r="D40" s="52">
        <f t="shared" si="5"/>
        <v>0.59861111111111109</v>
      </c>
      <c r="E40" s="53">
        <f t="shared" si="4"/>
        <v>40839.598611111112</v>
      </c>
      <c r="F40" s="28">
        <v>3.39</v>
      </c>
    </row>
    <row r="41" spans="1:6">
      <c r="A41" s="29">
        <v>23</v>
      </c>
      <c r="B41" s="27">
        <v>2127</v>
      </c>
      <c r="C41" s="51">
        <f t="shared" si="3"/>
        <v>40839</v>
      </c>
      <c r="D41" s="52">
        <f t="shared" si="5"/>
        <v>0.89374999999999993</v>
      </c>
      <c r="E41" s="53">
        <f t="shared" si="4"/>
        <v>40839.893750000003</v>
      </c>
      <c r="F41" s="28">
        <v>2.21</v>
      </c>
    </row>
    <row r="42" spans="1:6">
      <c r="A42" s="29">
        <v>24</v>
      </c>
      <c r="B42" s="27">
        <v>212</v>
      </c>
      <c r="C42" s="51">
        <f t="shared" si="3"/>
        <v>40840</v>
      </c>
      <c r="D42" s="52">
        <f t="shared" si="5"/>
        <v>9.1666666666666674E-2</v>
      </c>
      <c r="E42" s="53">
        <f t="shared" si="4"/>
        <v>40840.091666666667</v>
      </c>
      <c r="F42" s="28">
        <v>2.63</v>
      </c>
    </row>
    <row r="43" spans="1:6">
      <c r="A43" s="29">
        <v>24</v>
      </c>
      <c r="B43" s="27">
        <v>809</v>
      </c>
      <c r="C43" s="51">
        <f t="shared" si="3"/>
        <v>40840</v>
      </c>
      <c r="D43" s="52">
        <f t="shared" si="5"/>
        <v>0.33958333333333335</v>
      </c>
      <c r="E43" s="53">
        <f t="shared" si="4"/>
        <v>40840.339583333334</v>
      </c>
      <c r="F43" s="28">
        <v>1.86</v>
      </c>
    </row>
    <row r="44" spans="1:6">
      <c r="A44" s="29">
        <v>24</v>
      </c>
      <c r="B44" s="27">
        <v>1455</v>
      </c>
      <c r="C44" s="51">
        <f t="shared" si="3"/>
        <v>40840</v>
      </c>
      <c r="D44" s="52">
        <f t="shared" si="5"/>
        <v>0.62152777777777779</v>
      </c>
      <c r="E44" s="53">
        <f t="shared" si="4"/>
        <v>40840.621527777781</v>
      </c>
      <c r="F44" s="28">
        <v>3.39</v>
      </c>
    </row>
    <row r="45" spans="1:6">
      <c r="A45" s="29">
        <v>24</v>
      </c>
      <c r="B45" s="27">
        <v>2150</v>
      </c>
      <c r="C45" s="51">
        <f t="shared" si="3"/>
        <v>40840</v>
      </c>
      <c r="D45" s="52">
        <f t="shared" si="5"/>
        <v>0.90972222222222221</v>
      </c>
      <c r="E45" s="53">
        <f t="shared" si="4"/>
        <v>40840.909722222219</v>
      </c>
      <c r="F45" s="28">
        <v>1.81</v>
      </c>
    </row>
    <row r="46" spans="1:6">
      <c r="A46" s="29">
        <v>25</v>
      </c>
      <c r="B46" s="27">
        <v>338</v>
      </c>
      <c r="C46" s="51">
        <f t="shared" si="3"/>
        <v>40841</v>
      </c>
      <c r="D46" s="52">
        <f t="shared" si="5"/>
        <v>0.15138888888888888</v>
      </c>
      <c r="E46" s="53">
        <f t="shared" si="4"/>
        <v>40841.151388888888</v>
      </c>
      <c r="F46" s="28">
        <v>2.98</v>
      </c>
    </row>
    <row r="47" spans="1:6">
      <c r="A47" s="29">
        <v>25</v>
      </c>
      <c r="B47" s="27">
        <v>926</v>
      </c>
      <c r="C47" s="51">
        <f t="shared" si="3"/>
        <v>40841</v>
      </c>
      <c r="D47" s="52">
        <f t="shared" si="5"/>
        <v>0.39305555555555555</v>
      </c>
      <c r="E47" s="53">
        <f t="shared" si="4"/>
        <v>40841.393055555556</v>
      </c>
      <c r="F47" s="28">
        <v>1.96</v>
      </c>
    </row>
    <row r="48" spans="1:6">
      <c r="A48" s="29">
        <v>25</v>
      </c>
      <c r="B48" s="27">
        <v>1525</v>
      </c>
      <c r="C48" s="51">
        <f t="shared" si="3"/>
        <v>40841</v>
      </c>
      <c r="D48" s="52">
        <f t="shared" si="5"/>
        <v>0.64236111111111105</v>
      </c>
      <c r="E48" s="53">
        <f t="shared" si="4"/>
        <v>40841.642361111109</v>
      </c>
      <c r="F48" s="28">
        <v>3.4</v>
      </c>
    </row>
    <row r="49" spans="1:6">
      <c r="A49" s="29">
        <v>25</v>
      </c>
      <c r="B49" s="27">
        <v>2221</v>
      </c>
      <c r="C49" s="51">
        <f t="shared" ref="C49:C72" si="6">DATE(2011,10,A49)</f>
        <v>40841</v>
      </c>
      <c r="D49" s="52">
        <f t="shared" si="5"/>
        <v>0.93125000000000002</v>
      </c>
      <c r="E49" s="53">
        <f t="shared" si="4"/>
        <v>40841.931250000001</v>
      </c>
      <c r="F49" s="28">
        <v>1.39</v>
      </c>
    </row>
    <row r="50" spans="1:6">
      <c r="A50" s="29">
        <v>26</v>
      </c>
      <c r="B50" s="27">
        <v>443</v>
      </c>
      <c r="C50" s="51">
        <f t="shared" si="6"/>
        <v>40842</v>
      </c>
      <c r="D50" s="52">
        <f t="shared" si="5"/>
        <v>0.19652777777777777</v>
      </c>
      <c r="E50" s="53">
        <f t="shared" si="4"/>
        <v>40842.196527777778</v>
      </c>
      <c r="F50" s="28">
        <v>3.33</v>
      </c>
    </row>
    <row r="51" spans="1:6">
      <c r="A51" s="29">
        <v>26</v>
      </c>
      <c r="B51" s="27">
        <v>1029</v>
      </c>
      <c r="C51" s="51">
        <f t="shared" si="6"/>
        <v>40842</v>
      </c>
      <c r="D51" s="52">
        <f t="shared" si="5"/>
        <v>0.4368055555555555</v>
      </c>
      <c r="E51" s="53">
        <f t="shared" si="4"/>
        <v>40842.436805555553</v>
      </c>
      <c r="F51" s="28">
        <v>2.06</v>
      </c>
    </row>
    <row r="52" spans="1:6">
      <c r="A52" s="29">
        <v>26</v>
      </c>
      <c r="B52" s="27">
        <v>1554</v>
      </c>
      <c r="C52" s="51">
        <f t="shared" si="6"/>
        <v>40842</v>
      </c>
      <c r="D52" s="52">
        <f t="shared" si="5"/>
        <v>0.66249999999999998</v>
      </c>
      <c r="E52" s="53">
        <f t="shared" si="4"/>
        <v>40842.662499999999</v>
      </c>
      <c r="F52" s="28">
        <v>3.4</v>
      </c>
    </row>
    <row r="53" spans="1:6">
      <c r="A53" s="29">
        <v>26</v>
      </c>
      <c r="B53" s="27">
        <v>2256</v>
      </c>
      <c r="C53" s="51">
        <f t="shared" si="6"/>
        <v>40842</v>
      </c>
      <c r="D53" s="52">
        <f t="shared" si="5"/>
        <v>0.9555555555555556</v>
      </c>
      <c r="E53" s="53">
        <f t="shared" si="4"/>
        <v>40842.955555555556</v>
      </c>
      <c r="F53" s="28">
        <v>1</v>
      </c>
    </row>
    <row r="54" spans="1:6">
      <c r="A54" s="29">
        <v>27</v>
      </c>
      <c r="B54" s="27">
        <v>539</v>
      </c>
      <c r="C54" s="51">
        <f t="shared" si="6"/>
        <v>40843</v>
      </c>
      <c r="D54" s="52">
        <f t="shared" si="5"/>
        <v>0.23541666666666669</v>
      </c>
      <c r="E54" s="53">
        <f t="shared" si="4"/>
        <v>40843.23541666667</v>
      </c>
      <c r="F54" s="28">
        <v>3.62</v>
      </c>
    </row>
    <row r="55" spans="1:6">
      <c r="A55" s="29">
        <v>27</v>
      </c>
      <c r="B55" s="27">
        <v>1123</v>
      </c>
      <c r="C55" s="51">
        <f t="shared" si="6"/>
        <v>40843</v>
      </c>
      <c r="D55" s="52">
        <f t="shared" si="5"/>
        <v>0.47430555555555554</v>
      </c>
      <c r="E55" s="53">
        <f t="shared" si="4"/>
        <v>40843.474305555559</v>
      </c>
      <c r="F55" s="28">
        <v>2.2000000000000002</v>
      </c>
    </row>
    <row r="56" spans="1:6">
      <c r="A56" s="29">
        <v>27</v>
      </c>
      <c r="B56" s="27">
        <v>1623</v>
      </c>
      <c r="C56" s="51">
        <f t="shared" si="6"/>
        <v>40843</v>
      </c>
      <c r="D56" s="52">
        <f t="shared" si="5"/>
        <v>0.68263888888888891</v>
      </c>
      <c r="E56" s="53">
        <f t="shared" si="4"/>
        <v>40843.682638888888</v>
      </c>
      <c r="F56" s="28">
        <v>3.39</v>
      </c>
    </row>
    <row r="57" spans="1:6">
      <c r="A57" s="29">
        <v>27</v>
      </c>
      <c r="B57" s="27">
        <v>2333</v>
      </c>
      <c r="C57" s="51">
        <f t="shared" si="6"/>
        <v>40843</v>
      </c>
      <c r="D57" s="52">
        <f t="shared" si="5"/>
        <v>0.98125000000000007</v>
      </c>
      <c r="E57" s="53">
        <f t="shared" si="4"/>
        <v>40843.981249999997</v>
      </c>
      <c r="F57" s="28">
        <v>0.69</v>
      </c>
    </row>
    <row r="58" spans="1:6">
      <c r="A58" s="29">
        <v>28</v>
      </c>
      <c r="B58" s="27">
        <v>633</v>
      </c>
      <c r="C58" s="51">
        <f t="shared" si="6"/>
        <v>40844</v>
      </c>
      <c r="D58" s="52">
        <f t="shared" si="5"/>
        <v>0.27291666666666664</v>
      </c>
      <c r="E58" s="53">
        <f t="shared" si="4"/>
        <v>40844.272916666669</v>
      </c>
      <c r="F58" s="28">
        <v>3.8</v>
      </c>
    </row>
    <row r="59" spans="1:6">
      <c r="A59" s="29">
        <v>28</v>
      </c>
      <c r="B59" s="27">
        <v>1214</v>
      </c>
      <c r="C59" s="51">
        <f t="shared" si="6"/>
        <v>40844</v>
      </c>
      <c r="D59" s="52">
        <f t="shared" si="5"/>
        <v>0.50972222222222219</v>
      </c>
      <c r="E59" s="53">
        <f t="shared" si="4"/>
        <v>40844.509722222225</v>
      </c>
      <c r="F59" s="28">
        <v>2.37</v>
      </c>
    </row>
    <row r="60" spans="1:6">
      <c r="A60" s="29">
        <v>28</v>
      </c>
      <c r="B60" s="27">
        <v>1651</v>
      </c>
      <c r="C60" s="51">
        <f t="shared" si="6"/>
        <v>40844</v>
      </c>
      <c r="D60" s="52">
        <f t="shared" si="5"/>
        <v>0.70208333333333339</v>
      </c>
      <c r="E60" s="53">
        <f t="shared" si="4"/>
        <v>40844.70208333333</v>
      </c>
      <c r="F60" s="28">
        <v>3.37</v>
      </c>
    </row>
    <row r="61" spans="1:6">
      <c r="A61" s="29">
        <v>29</v>
      </c>
      <c r="B61" s="27">
        <v>13</v>
      </c>
      <c r="C61" s="51">
        <f t="shared" si="6"/>
        <v>40845</v>
      </c>
      <c r="D61" s="52">
        <f t="shared" si="5"/>
        <v>9.0277777777777787E-3</v>
      </c>
      <c r="E61" s="53">
        <f t="shared" si="4"/>
        <v>40845.009027777778</v>
      </c>
      <c r="F61" s="28">
        <v>0.5</v>
      </c>
    </row>
    <row r="62" spans="1:6">
      <c r="A62" s="29">
        <v>29</v>
      </c>
      <c r="B62" s="27">
        <v>729</v>
      </c>
      <c r="C62" s="51">
        <f t="shared" si="6"/>
        <v>40845</v>
      </c>
      <c r="D62" s="52">
        <f t="shared" si="5"/>
        <v>0.31180555555555556</v>
      </c>
      <c r="E62" s="53">
        <f t="shared" si="4"/>
        <v>40845.311805555553</v>
      </c>
      <c r="F62" s="28">
        <v>3.87</v>
      </c>
    </row>
    <row r="63" spans="1:6">
      <c r="A63" s="29">
        <v>29</v>
      </c>
      <c r="B63" s="27">
        <v>1302</v>
      </c>
      <c r="C63" s="51">
        <f t="shared" si="6"/>
        <v>40845</v>
      </c>
      <c r="D63" s="52">
        <f t="shared" si="5"/>
        <v>0.54305555555555551</v>
      </c>
      <c r="E63" s="53">
        <f t="shared" si="4"/>
        <v>40845.543055555558</v>
      </c>
      <c r="F63" s="28">
        <v>2.57</v>
      </c>
    </row>
    <row r="64" spans="1:6">
      <c r="A64" s="29">
        <v>29</v>
      </c>
      <c r="B64" s="27">
        <v>1719</v>
      </c>
      <c r="C64" s="51">
        <f t="shared" si="6"/>
        <v>40845</v>
      </c>
      <c r="D64" s="52">
        <f t="shared" si="5"/>
        <v>0.72152777777777777</v>
      </c>
      <c r="E64" s="53">
        <f t="shared" si="4"/>
        <v>40845.72152777778</v>
      </c>
      <c r="F64" s="28">
        <v>3.33</v>
      </c>
    </row>
    <row r="65" spans="1:6">
      <c r="A65" s="29">
        <v>30</v>
      </c>
      <c r="B65" s="27">
        <v>53</v>
      </c>
      <c r="C65" s="51">
        <f t="shared" si="6"/>
        <v>40846</v>
      </c>
      <c r="D65" s="52">
        <f t="shared" si="5"/>
        <v>3.6805555555555557E-2</v>
      </c>
      <c r="E65" s="53">
        <f t="shared" si="4"/>
        <v>40846.036805555559</v>
      </c>
      <c r="F65" s="28">
        <v>0.44</v>
      </c>
    </row>
    <row r="66" spans="1:6">
      <c r="A66" s="29">
        <v>30</v>
      </c>
      <c r="B66" s="27">
        <v>827</v>
      </c>
      <c r="C66" s="51">
        <f t="shared" si="6"/>
        <v>40846</v>
      </c>
      <c r="D66" s="52">
        <f t="shared" si="5"/>
        <v>0.3520833333333333</v>
      </c>
      <c r="E66" s="53">
        <f t="shared" si="4"/>
        <v>40846.352083333331</v>
      </c>
      <c r="F66" s="28">
        <v>3.84</v>
      </c>
    </row>
    <row r="67" spans="1:6">
      <c r="A67" s="29">
        <v>30</v>
      </c>
      <c r="B67" s="27">
        <v>1351</v>
      </c>
      <c r="C67" s="51">
        <f t="shared" si="6"/>
        <v>40846</v>
      </c>
      <c r="D67" s="52">
        <f t="shared" si="5"/>
        <v>0.57708333333333328</v>
      </c>
      <c r="E67" s="53">
        <f t="shared" si="4"/>
        <v>40846.57708333333</v>
      </c>
      <c r="F67" s="28">
        <v>2.75</v>
      </c>
    </row>
    <row r="68" spans="1:6">
      <c r="A68" s="29">
        <v>30</v>
      </c>
      <c r="B68" s="27">
        <v>1748</v>
      </c>
      <c r="C68" s="51">
        <f t="shared" si="6"/>
        <v>40846</v>
      </c>
      <c r="D68" s="52">
        <f t="shared" si="5"/>
        <v>0.7416666666666667</v>
      </c>
      <c r="E68" s="53">
        <f t="shared" si="4"/>
        <v>40846.741666666669</v>
      </c>
      <c r="F68" s="28">
        <v>3.28</v>
      </c>
    </row>
    <row r="69" spans="1:6">
      <c r="A69" s="29">
        <v>31</v>
      </c>
      <c r="B69" s="27">
        <v>133</v>
      </c>
      <c r="C69" s="51">
        <f t="shared" si="6"/>
        <v>40847</v>
      </c>
      <c r="D69" s="52">
        <f t="shared" si="5"/>
        <v>6.458333333333334E-2</v>
      </c>
      <c r="E69" s="53">
        <f t="shared" si="4"/>
        <v>40847.064583333333</v>
      </c>
      <c r="F69" s="28">
        <v>0.48</v>
      </c>
    </row>
    <row r="70" spans="1:6">
      <c r="A70" s="29">
        <v>31</v>
      </c>
      <c r="B70" s="27">
        <v>925</v>
      </c>
      <c r="C70" s="51">
        <f t="shared" si="6"/>
        <v>40847</v>
      </c>
      <c r="D70" s="52">
        <f t="shared" si="5"/>
        <v>0.3923611111111111</v>
      </c>
      <c r="E70" s="53">
        <f t="shared" si="4"/>
        <v>40847.392361111109</v>
      </c>
      <c r="F70" s="28">
        <v>3.76</v>
      </c>
    </row>
    <row r="71" spans="1:6">
      <c r="A71" s="29">
        <v>31</v>
      </c>
      <c r="B71" s="27">
        <v>1442</v>
      </c>
      <c r="C71" s="51">
        <f t="shared" si="6"/>
        <v>40847</v>
      </c>
      <c r="D71" s="52">
        <f t="shared" si="5"/>
        <v>0.61249999999999993</v>
      </c>
      <c r="E71" s="53">
        <f t="shared" si="4"/>
        <v>40847.612500000003</v>
      </c>
      <c r="F71" s="28">
        <v>2.89</v>
      </c>
    </row>
    <row r="72" spans="1:6">
      <c r="A72" s="29">
        <v>31</v>
      </c>
      <c r="B72" s="27">
        <v>1821</v>
      </c>
      <c r="C72" s="51">
        <f t="shared" si="6"/>
        <v>40847</v>
      </c>
      <c r="D72" s="52">
        <f t="shared" si="5"/>
        <v>0.76458333333333339</v>
      </c>
      <c r="E72" s="53">
        <f t="shared" si="4"/>
        <v>40847.76458333333</v>
      </c>
      <c r="F72" s="28">
        <v>3.2</v>
      </c>
    </row>
    <row r="73" spans="1:6">
      <c r="A73" s="26">
        <v>1</v>
      </c>
      <c r="B73" s="27">
        <v>213</v>
      </c>
      <c r="C73" s="51">
        <f>DATE(2011,11,A73)</f>
        <v>40848</v>
      </c>
      <c r="D73" s="52">
        <f>TIME(B73/100,MOD(B73,100),0)</f>
        <v>9.2361111111111116E-2</v>
      </c>
      <c r="E73" s="53">
        <f t="shared" si="4"/>
        <v>40848.092361111114</v>
      </c>
      <c r="F73" s="28">
        <v>0.61</v>
      </c>
    </row>
    <row r="74" spans="1:6">
      <c r="A74" s="26">
        <v>1</v>
      </c>
      <c r="B74" s="27">
        <v>1022</v>
      </c>
      <c r="C74" s="51">
        <f t="shared" ref="C74:C124" si="7">DATE(2011,11,A74)</f>
        <v>40848</v>
      </c>
      <c r="D74" s="52">
        <f t="shared" ref="D74:D124" si="8">TIME(B74/100,MOD(B74,100),0)</f>
        <v>0.43194444444444446</v>
      </c>
      <c r="E74" s="53">
        <f t="shared" ref="E74:E124" si="9">C74+D74</f>
        <v>40848.431944444441</v>
      </c>
      <c r="F74" s="28">
        <v>3.67</v>
      </c>
    </row>
    <row r="75" spans="1:6">
      <c r="A75" s="26">
        <v>1</v>
      </c>
      <c r="B75" s="27">
        <v>1545</v>
      </c>
      <c r="C75" s="51">
        <f t="shared" si="7"/>
        <v>40848</v>
      </c>
      <c r="D75" s="52">
        <f t="shared" si="8"/>
        <v>0.65625</v>
      </c>
      <c r="E75" s="53">
        <f t="shared" si="9"/>
        <v>40848.65625</v>
      </c>
      <c r="F75" s="28">
        <v>2.94</v>
      </c>
    </row>
    <row r="76" spans="1:6">
      <c r="A76" s="26">
        <v>1</v>
      </c>
      <c r="B76" s="27">
        <v>1855</v>
      </c>
      <c r="C76" s="51">
        <f t="shared" si="7"/>
        <v>40848</v>
      </c>
      <c r="D76" s="52">
        <f t="shared" si="8"/>
        <v>0.78819444444444453</v>
      </c>
      <c r="E76" s="53">
        <f t="shared" si="9"/>
        <v>40848.788194444445</v>
      </c>
      <c r="F76" s="28">
        <v>3.09</v>
      </c>
    </row>
    <row r="77" spans="1:6">
      <c r="A77" s="26">
        <v>2</v>
      </c>
      <c r="B77" s="27">
        <v>252</v>
      </c>
      <c r="C77" s="51">
        <f t="shared" si="7"/>
        <v>40849</v>
      </c>
      <c r="D77" s="52">
        <f t="shared" si="8"/>
        <v>0.11944444444444445</v>
      </c>
      <c r="E77" s="53">
        <f t="shared" si="9"/>
        <v>40849.119444444441</v>
      </c>
      <c r="F77" s="28">
        <v>0.82</v>
      </c>
    </row>
    <row r="78" spans="1:6">
      <c r="A78" s="26">
        <v>2</v>
      </c>
      <c r="B78" s="27">
        <v>1114</v>
      </c>
      <c r="C78" s="51">
        <f t="shared" si="7"/>
        <v>40849</v>
      </c>
      <c r="D78" s="52">
        <f t="shared" si="8"/>
        <v>0.4680555555555555</v>
      </c>
      <c r="E78" s="53">
        <f t="shared" si="9"/>
        <v>40849.468055555553</v>
      </c>
      <c r="F78" s="28">
        <v>3.57</v>
      </c>
    </row>
    <row r="79" spans="1:6">
      <c r="A79" s="26">
        <v>3</v>
      </c>
      <c r="B79" s="27">
        <v>334</v>
      </c>
      <c r="C79" s="51">
        <f t="shared" si="7"/>
        <v>40850</v>
      </c>
      <c r="D79" s="52">
        <f t="shared" si="8"/>
        <v>0.14861111111111111</v>
      </c>
      <c r="E79" s="53">
        <f t="shared" si="9"/>
        <v>40850.148611111108</v>
      </c>
      <c r="F79" s="28">
        <v>1.08</v>
      </c>
    </row>
    <row r="80" spans="1:6">
      <c r="A80" s="26">
        <v>3</v>
      </c>
      <c r="B80" s="27">
        <v>1156</v>
      </c>
      <c r="C80" s="51">
        <f t="shared" si="7"/>
        <v>40850</v>
      </c>
      <c r="D80" s="52">
        <f t="shared" si="8"/>
        <v>0.49722222222222223</v>
      </c>
      <c r="E80" s="53">
        <f t="shared" si="9"/>
        <v>40850.49722222222</v>
      </c>
      <c r="F80" s="28">
        <v>3.49</v>
      </c>
    </row>
    <row r="81" spans="1:6">
      <c r="A81" s="26">
        <v>4</v>
      </c>
      <c r="B81" s="27">
        <v>419</v>
      </c>
      <c r="C81" s="51">
        <f t="shared" si="7"/>
        <v>40851</v>
      </c>
      <c r="D81" s="52">
        <f t="shared" si="8"/>
        <v>0.17986111111111111</v>
      </c>
      <c r="E81" s="53">
        <f t="shared" si="9"/>
        <v>40851.179861111108</v>
      </c>
      <c r="F81" s="28">
        <v>1.4</v>
      </c>
    </row>
    <row r="82" spans="1:6">
      <c r="A82" s="26">
        <v>4</v>
      </c>
      <c r="B82" s="27">
        <v>1233</v>
      </c>
      <c r="C82" s="51">
        <f t="shared" si="7"/>
        <v>40851</v>
      </c>
      <c r="D82" s="52">
        <f t="shared" si="8"/>
        <v>0.5229166666666667</v>
      </c>
      <c r="E82" s="53">
        <f t="shared" si="9"/>
        <v>40851.522916666669</v>
      </c>
      <c r="F82" s="28">
        <v>3.41</v>
      </c>
    </row>
    <row r="83" spans="1:6">
      <c r="A83" s="26">
        <v>5</v>
      </c>
      <c r="B83" s="27">
        <v>512</v>
      </c>
      <c r="C83" s="51">
        <f t="shared" si="7"/>
        <v>40852</v>
      </c>
      <c r="D83" s="52">
        <f t="shared" si="8"/>
        <v>0.21666666666666667</v>
      </c>
      <c r="E83" s="53">
        <f t="shared" si="9"/>
        <v>40852.216666666667</v>
      </c>
      <c r="F83" s="28">
        <v>1.76</v>
      </c>
    </row>
    <row r="84" spans="1:6">
      <c r="A84" s="26">
        <v>5</v>
      </c>
      <c r="B84" s="27">
        <v>1310</v>
      </c>
      <c r="C84" s="51">
        <f t="shared" si="7"/>
        <v>40852</v>
      </c>
      <c r="D84" s="52">
        <f t="shared" si="8"/>
        <v>0.54861111111111105</v>
      </c>
      <c r="E84" s="53">
        <f t="shared" si="9"/>
        <v>40852.548611111109</v>
      </c>
      <c r="F84" s="28">
        <v>3.35</v>
      </c>
    </row>
    <row r="85" spans="1:6">
      <c r="A85" s="26">
        <v>5</v>
      </c>
      <c r="B85" s="27">
        <v>2103</v>
      </c>
      <c r="C85" s="51">
        <f t="shared" si="7"/>
        <v>40852</v>
      </c>
      <c r="D85" s="52">
        <f t="shared" si="8"/>
        <v>0.87708333333333333</v>
      </c>
      <c r="E85" s="53">
        <f t="shared" si="9"/>
        <v>40852.877083333333</v>
      </c>
      <c r="F85" s="28">
        <v>2.19</v>
      </c>
    </row>
    <row r="86" spans="1:6">
      <c r="A86" s="26">
        <v>6</v>
      </c>
      <c r="B86" s="27">
        <v>113</v>
      </c>
      <c r="C86" s="51">
        <f t="shared" si="7"/>
        <v>40853</v>
      </c>
      <c r="D86" s="52">
        <f t="shared" si="8"/>
        <v>5.0694444444444452E-2</v>
      </c>
      <c r="E86" s="53">
        <f t="shared" si="9"/>
        <v>40853.050694444442</v>
      </c>
      <c r="F86" s="28">
        <v>2.41</v>
      </c>
    </row>
    <row r="87" spans="1:6">
      <c r="A87" s="26">
        <v>6</v>
      </c>
      <c r="B87" s="27">
        <v>626</v>
      </c>
      <c r="C87" s="51">
        <f t="shared" si="7"/>
        <v>40853</v>
      </c>
      <c r="D87" s="52">
        <f t="shared" si="8"/>
        <v>0.26805555555555555</v>
      </c>
      <c r="E87" s="53">
        <f t="shared" si="9"/>
        <v>40853.268055555556</v>
      </c>
      <c r="F87" s="28">
        <v>2.09</v>
      </c>
    </row>
    <row r="88" spans="1:6">
      <c r="A88" s="26">
        <v>6</v>
      </c>
      <c r="B88" s="27">
        <v>1345</v>
      </c>
      <c r="C88" s="51">
        <f t="shared" si="7"/>
        <v>40853</v>
      </c>
      <c r="D88" s="52">
        <f t="shared" si="8"/>
        <v>0.57291666666666663</v>
      </c>
      <c r="E88" s="53">
        <f t="shared" si="9"/>
        <v>40853.572916666664</v>
      </c>
      <c r="F88" s="28">
        <v>3.29</v>
      </c>
    </row>
    <row r="89" spans="1:6">
      <c r="A89" s="26">
        <v>6</v>
      </c>
      <c r="B89" s="27">
        <v>2122</v>
      </c>
      <c r="C89" s="51">
        <f t="shared" si="7"/>
        <v>40853</v>
      </c>
      <c r="D89" s="52">
        <f t="shared" si="8"/>
        <v>0.89027777777777783</v>
      </c>
      <c r="E89" s="53">
        <f t="shared" si="9"/>
        <v>40853.890277777777</v>
      </c>
      <c r="F89" s="28">
        <v>1.9</v>
      </c>
    </row>
    <row r="90" spans="1:6">
      <c r="A90" s="26">
        <v>7</v>
      </c>
      <c r="B90" s="27">
        <v>334</v>
      </c>
      <c r="C90" s="51">
        <f t="shared" si="7"/>
        <v>40854</v>
      </c>
      <c r="D90" s="52">
        <f t="shared" si="8"/>
        <v>0.14861111111111111</v>
      </c>
      <c r="E90" s="53">
        <f t="shared" si="9"/>
        <v>40854.148611111108</v>
      </c>
      <c r="F90" s="28">
        <v>2.66</v>
      </c>
    </row>
    <row r="91" spans="1:6">
      <c r="A91" s="26">
        <v>7</v>
      </c>
      <c r="B91" s="27">
        <v>815</v>
      </c>
      <c r="C91" s="51">
        <f t="shared" si="7"/>
        <v>40854</v>
      </c>
      <c r="D91" s="52">
        <f t="shared" si="8"/>
        <v>0.34375</v>
      </c>
      <c r="E91" s="53">
        <f t="shared" si="9"/>
        <v>40854.34375</v>
      </c>
      <c r="F91" s="28">
        <v>2.3199999999999998</v>
      </c>
    </row>
    <row r="92" spans="1:6">
      <c r="A92" s="26">
        <v>7</v>
      </c>
      <c r="B92" s="27">
        <v>1419</v>
      </c>
      <c r="C92" s="51">
        <f t="shared" si="7"/>
        <v>40854</v>
      </c>
      <c r="D92" s="52">
        <f t="shared" si="8"/>
        <v>0.59652777777777777</v>
      </c>
      <c r="E92" s="53">
        <f t="shared" si="9"/>
        <v>40854.59652777778</v>
      </c>
      <c r="F92" s="28">
        <v>3.24</v>
      </c>
    </row>
    <row r="93" spans="1:6">
      <c r="A93" s="26">
        <v>7</v>
      </c>
      <c r="B93" s="27">
        <v>2145</v>
      </c>
      <c r="C93" s="51">
        <f t="shared" si="7"/>
        <v>40854</v>
      </c>
      <c r="D93" s="52">
        <f t="shared" si="8"/>
        <v>0.90625</v>
      </c>
      <c r="E93" s="53">
        <f t="shared" si="9"/>
        <v>40854.90625</v>
      </c>
      <c r="F93" s="28">
        <v>1.61</v>
      </c>
    </row>
    <row r="94" spans="1:6">
      <c r="A94" s="26">
        <v>8</v>
      </c>
      <c r="B94" s="27">
        <v>433</v>
      </c>
      <c r="C94" s="51">
        <f t="shared" si="7"/>
        <v>40855</v>
      </c>
      <c r="D94" s="52">
        <f t="shared" si="8"/>
        <v>0.18958333333333333</v>
      </c>
      <c r="E94" s="53">
        <f t="shared" si="9"/>
        <v>40855.189583333333</v>
      </c>
      <c r="F94" s="28">
        <v>2.99</v>
      </c>
    </row>
    <row r="95" spans="1:6">
      <c r="A95" s="26">
        <v>8</v>
      </c>
      <c r="B95" s="27">
        <v>939</v>
      </c>
      <c r="C95" s="51">
        <f t="shared" si="7"/>
        <v>40855</v>
      </c>
      <c r="D95" s="52">
        <f t="shared" si="8"/>
        <v>0.40208333333333335</v>
      </c>
      <c r="E95" s="53">
        <f t="shared" si="9"/>
        <v>40855.402083333334</v>
      </c>
      <c r="F95" s="28">
        <v>2.41</v>
      </c>
    </row>
    <row r="96" spans="1:6">
      <c r="A96" s="26">
        <v>8</v>
      </c>
      <c r="B96" s="27">
        <v>1451</v>
      </c>
      <c r="C96" s="51">
        <f t="shared" si="7"/>
        <v>40855</v>
      </c>
      <c r="D96" s="52">
        <f t="shared" si="8"/>
        <v>0.61875000000000002</v>
      </c>
      <c r="E96" s="53">
        <f t="shared" si="9"/>
        <v>40855.618750000001</v>
      </c>
      <c r="F96" s="28">
        <v>3.21</v>
      </c>
    </row>
    <row r="97" spans="1:6">
      <c r="A97" s="26">
        <v>8</v>
      </c>
      <c r="B97" s="27">
        <v>2212</v>
      </c>
      <c r="C97" s="51">
        <f t="shared" si="7"/>
        <v>40855</v>
      </c>
      <c r="D97" s="52">
        <f t="shared" si="8"/>
        <v>0.92499999999999993</v>
      </c>
      <c r="E97" s="53">
        <f t="shared" si="9"/>
        <v>40855.925000000003</v>
      </c>
      <c r="F97" s="28">
        <v>1.34</v>
      </c>
    </row>
    <row r="98" spans="1:6">
      <c r="A98" s="26">
        <v>9</v>
      </c>
      <c r="B98" s="27">
        <v>514</v>
      </c>
      <c r="C98" s="51">
        <f t="shared" si="7"/>
        <v>40856</v>
      </c>
      <c r="D98" s="52">
        <f t="shared" si="8"/>
        <v>0.21805555555555556</v>
      </c>
      <c r="E98" s="53">
        <f t="shared" si="9"/>
        <v>40856.218055555553</v>
      </c>
      <c r="F98" s="28">
        <v>3.29</v>
      </c>
    </row>
    <row r="99" spans="1:6">
      <c r="A99" s="26">
        <v>9</v>
      </c>
      <c r="B99" s="27">
        <v>1039</v>
      </c>
      <c r="C99" s="51">
        <f t="shared" si="7"/>
        <v>40856</v>
      </c>
      <c r="D99" s="52">
        <f t="shared" si="8"/>
        <v>0.44375000000000003</v>
      </c>
      <c r="E99" s="53">
        <f t="shared" si="9"/>
        <v>40856.443749999999</v>
      </c>
      <c r="F99" s="28">
        <v>2.44</v>
      </c>
    </row>
    <row r="100" spans="1:6">
      <c r="A100" s="26">
        <v>9</v>
      </c>
      <c r="B100" s="27">
        <v>1521</v>
      </c>
      <c r="C100" s="51">
        <f t="shared" si="7"/>
        <v>40856</v>
      </c>
      <c r="D100" s="52">
        <f t="shared" si="8"/>
        <v>0.63958333333333328</v>
      </c>
      <c r="E100" s="53">
        <f t="shared" si="9"/>
        <v>40856.63958333333</v>
      </c>
      <c r="F100" s="28">
        <v>3.18</v>
      </c>
    </row>
    <row r="101" spans="1:6">
      <c r="A101" s="26">
        <v>9</v>
      </c>
      <c r="B101" s="27">
        <v>2239</v>
      </c>
      <c r="C101" s="51">
        <f t="shared" si="7"/>
        <v>40856</v>
      </c>
      <c r="D101" s="52">
        <f t="shared" si="8"/>
        <v>0.94374999999999998</v>
      </c>
      <c r="E101" s="53">
        <f t="shared" si="9"/>
        <v>40856.943749999999</v>
      </c>
      <c r="F101" s="28">
        <v>1.1200000000000001</v>
      </c>
    </row>
    <row r="102" spans="1:6">
      <c r="A102" s="26">
        <v>10</v>
      </c>
      <c r="B102" s="27">
        <v>548</v>
      </c>
      <c r="C102" s="51">
        <f t="shared" si="7"/>
        <v>40857</v>
      </c>
      <c r="D102" s="52">
        <f t="shared" si="8"/>
        <v>0.24166666666666667</v>
      </c>
      <c r="E102" s="53">
        <f t="shared" si="9"/>
        <v>40857.241666666669</v>
      </c>
      <c r="F102" s="28">
        <v>3.52</v>
      </c>
    </row>
    <row r="103" spans="1:6">
      <c r="A103" s="26">
        <v>10</v>
      </c>
      <c r="B103" s="27">
        <v>1125</v>
      </c>
      <c r="C103" s="51">
        <f t="shared" si="7"/>
        <v>40857</v>
      </c>
      <c r="D103" s="52">
        <f t="shared" si="8"/>
        <v>0.47569444444444442</v>
      </c>
      <c r="E103" s="53">
        <f t="shared" si="9"/>
        <v>40857.475694444445</v>
      </c>
      <c r="F103" s="28">
        <v>2.4700000000000002</v>
      </c>
    </row>
    <row r="104" spans="1:6">
      <c r="A104" s="26">
        <v>10</v>
      </c>
      <c r="B104" s="27">
        <v>1550</v>
      </c>
      <c r="C104" s="51">
        <f t="shared" si="7"/>
        <v>40857</v>
      </c>
      <c r="D104" s="52">
        <f t="shared" si="8"/>
        <v>0.65972222222222221</v>
      </c>
      <c r="E104" s="53">
        <f t="shared" si="9"/>
        <v>40857.659722222219</v>
      </c>
      <c r="F104" s="28">
        <v>3.16</v>
      </c>
    </row>
    <row r="105" spans="1:6">
      <c r="A105" s="26">
        <v>10</v>
      </c>
      <c r="B105" s="27">
        <v>2308</v>
      </c>
      <c r="C105" s="51">
        <f t="shared" si="7"/>
        <v>40857</v>
      </c>
      <c r="D105" s="52">
        <f t="shared" si="8"/>
        <v>0.96388888888888891</v>
      </c>
      <c r="E105" s="53">
        <f t="shared" si="9"/>
        <v>40857.963888888888</v>
      </c>
      <c r="F105" s="28">
        <v>0.95</v>
      </c>
    </row>
    <row r="106" spans="1:6">
      <c r="A106" s="26">
        <v>11</v>
      </c>
      <c r="B106" s="27">
        <v>621</v>
      </c>
      <c r="C106" s="51">
        <f t="shared" si="7"/>
        <v>40858</v>
      </c>
      <c r="D106" s="52">
        <f t="shared" si="8"/>
        <v>0.26458333333333334</v>
      </c>
      <c r="E106" s="53">
        <f t="shared" si="9"/>
        <v>40858.26458333333</v>
      </c>
      <c r="F106" s="28">
        <v>3.66</v>
      </c>
    </row>
    <row r="107" spans="1:6">
      <c r="A107" s="26">
        <v>11</v>
      </c>
      <c r="B107" s="27">
        <v>1204</v>
      </c>
      <c r="C107" s="51">
        <f t="shared" si="7"/>
        <v>40858</v>
      </c>
      <c r="D107" s="52">
        <f t="shared" si="8"/>
        <v>0.50277777777777777</v>
      </c>
      <c r="E107" s="53">
        <f t="shared" si="9"/>
        <v>40858.50277777778</v>
      </c>
      <c r="F107" s="28">
        <v>2.52</v>
      </c>
    </row>
    <row r="108" spans="1:6">
      <c r="A108" s="26">
        <v>11</v>
      </c>
      <c r="B108" s="27">
        <v>1617</v>
      </c>
      <c r="C108" s="51">
        <f t="shared" si="7"/>
        <v>40858</v>
      </c>
      <c r="D108" s="52">
        <f t="shared" si="8"/>
        <v>0.67847222222222225</v>
      </c>
      <c r="E108" s="53">
        <f t="shared" si="9"/>
        <v>40858.678472222222</v>
      </c>
      <c r="F108" s="28">
        <v>3.14</v>
      </c>
    </row>
    <row r="109" spans="1:6">
      <c r="A109" s="26">
        <v>11</v>
      </c>
      <c r="B109" s="27">
        <v>2336</v>
      </c>
      <c r="C109" s="51">
        <f t="shared" si="7"/>
        <v>40858</v>
      </c>
      <c r="D109" s="52">
        <f t="shared" si="8"/>
        <v>0.98333333333333339</v>
      </c>
      <c r="E109" s="53">
        <f t="shared" si="9"/>
        <v>40858.98333333333</v>
      </c>
      <c r="F109" s="28">
        <v>0.84</v>
      </c>
    </row>
    <row r="110" spans="1:6">
      <c r="A110" s="26">
        <v>12</v>
      </c>
      <c r="B110" s="27">
        <v>655</v>
      </c>
      <c r="C110" s="51">
        <f t="shared" si="7"/>
        <v>40859</v>
      </c>
      <c r="D110" s="52">
        <f t="shared" si="8"/>
        <v>0.28819444444444448</v>
      </c>
      <c r="E110" s="53">
        <f t="shared" si="9"/>
        <v>40859.288194444445</v>
      </c>
      <c r="F110" s="28">
        <v>3.73</v>
      </c>
    </row>
    <row r="111" spans="1:6">
      <c r="A111" s="26">
        <v>12</v>
      </c>
      <c r="B111" s="27">
        <v>1239</v>
      </c>
      <c r="C111" s="51">
        <f t="shared" si="7"/>
        <v>40859</v>
      </c>
      <c r="D111" s="52">
        <f t="shared" si="8"/>
        <v>0.52708333333333335</v>
      </c>
      <c r="E111" s="53">
        <f t="shared" si="9"/>
        <v>40859.527083333334</v>
      </c>
      <c r="F111" s="28">
        <v>2.59</v>
      </c>
    </row>
    <row r="112" spans="1:6">
      <c r="A112" s="26">
        <v>12</v>
      </c>
      <c r="B112" s="27">
        <v>1640</v>
      </c>
      <c r="C112" s="51">
        <f t="shared" si="7"/>
        <v>40859</v>
      </c>
      <c r="D112" s="52">
        <f t="shared" si="8"/>
        <v>0.69444444444444453</v>
      </c>
      <c r="E112" s="53">
        <f t="shared" si="9"/>
        <v>40859.694444444445</v>
      </c>
      <c r="F112" s="28">
        <v>3.13</v>
      </c>
    </row>
    <row r="113" spans="1:6">
      <c r="A113" s="26">
        <v>13</v>
      </c>
      <c r="B113" s="27">
        <v>4</v>
      </c>
      <c r="C113" s="51">
        <f t="shared" si="7"/>
        <v>40860</v>
      </c>
      <c r="D113" s="52">
        <f t="shared" si="8"/>
        <v>2.7777777777777779E-3</v>
      </c>
      <c r="E113" s="53">
        <f t="shared" si="9"/>
        <v>40860.00277777778</v>
      </c>
      <c r="F113" s="28">
        <v>0.78</v>
      </c>
    </row>
    <row r="114" spans="1:6">
      <c r="A114" s="26">
        <v>13</v>
      </c>
      <c r="B114" s="27">
        <v>731</v>
      </c>
      <c r="C114" s="51">
        <f t="shared" si="7"/>
        <v>40860</v>
      </c>
      <c r="D114" s="52">
        <f t="shared" si="8"/>
        <v>0.31319444444444444</v>
      </c>
      <c r="E114" s="53">
        <f t="shared" si="9"/>
        <v>40860.313194444447</v>
      </c>
      <c r="F114" s="28">
        <v>3.74</v>
      </c>
    </row>
    <row r="115" spans="1:6">
      <c r="A115" s="26">
        <v>13</v>
      </c>
      <c r="B115" s="27">
        <v>1312</v>
      </c>
      <c r="C115" s="51">
        <f t="shared" si="7"/>
        <v>40860</v>
      </c>
      <c r="D115" s="52">
        <f t="shared" si="8"/>
        <v>0.54999999999999993</v>
      </c>
      <c r="E115" s="53">
        <f t="shared" si="9"/>
        <v>40860.550000000003</v>
      </c>
      <c r="F115" s="28">
        <v>2.68</v>
      </c>
    </row>
    <row r="116" spans="1:6">
      <c r="A116" s="26">
        <v>13</v>
      </c>
      <c r="B116" s="27">
        <v>1702</v>
      </c>
      <c r="C116" s="51">
        <f t="shared" si="7"/>
        <v>40860</v>
      </c>
      <c r="D116" s="52">
        <f t="shared" si="8"/>
        <v>0.70972222222222225</v>
      </c>
      <c r="E116" s="53">
        <f t="shared" si="9"/>
        <v>40860.709722222222</v>
      </c>
      <c r="F116" s="28">
        <v>3.14</v>
      </c>
    </row>
    <row r="117" spans="1:6">
      <c r="A117" s="26">
        <v>14</v>
      </c>
      <c r="B117" s="27">
        <v>34</v>
      </c>
      <c r="C117" s="51">
        <f t="shared" si="7"/>
        <v>40861</v>
      </c>
      <c r="D117" s="52">
        <f t="shared" si="8"/>
        <v>2.361111111111111E-2</v>
      </c>
      <c r="E117" s="53">
        <f t="shared" si="9"/>
        <v>40861.023611111108</v>
      </c>
      <c r="F117" s="28">
        <v>0.76</v>
      </c>
    </row>
    <row r="118" spans="1:6">
      <c r="A118" s="26">
        <v>14</v>
      </c>
      <c r="B118" s="27">
        <v>811</v>
      </c>
      <c r="C118" s="51">
        <f t="shared" si="7"/>
        <v>40861</v>
      </c>
      <c r="D118" s="52">
        <f t="shared" si="8"/>
        <v>0.34097222222222223</v>
      </c>
      <c r="E118" s="53">
        <f t="shared" si="9"/>
        <v>40861.34097222222</v>
      </c>
      <c r="F118" s="28">
        <v>3.73</v>
      </c>
    </row>
    <row r="119" spans="1:6">
      <c r="A119" s="26">
        <v>14</v>
      </c>
      <c r="B119" s="27">
        <v>1344</v>
      </c>
      <c r="C119" s="51">
        <f t="shared" si="7"/>
        <v>40861</v>
      </c>
      <c r="D119" s="52">
        <f t="shared" si="8"/>
        <v>0.57222222222222219</v>
      </c>
      <c r="E119" s="53">
        <f t="shared" si="9"/>
        <v>40861.572222222225</v>
      </c>
      <c r="F119" s="28">
        <v>2.76</v>
      </c>
    </row>
    <row r="120" spans="1:6">
      <c r="A120" s="26">
        <v>14</v>
      </c>
      <c r="B120" s="27">
        <v>1729</v>
      </c>
      <c r="C120" s="51">
        <f t="shared" si="7"/>
        <v>40861</v>
      </c>
      <c r="D120" s="52">
        <f t="shared" si="8"/>
        <v>0.7284722222222223</v>
      </c>
      <c r="E120" s="53">
        <f t="shared" si="9"/>
        <v>40861.728472222225</v>
      </c>
      <c r="F120" s="28">
        <v>3.13</v>
      </c>
    </row>
    <row r="121" spans="1:6">
      <c r="A121" s="26">
        <v>15</v>
      </c>
      <c r="B121" s="27">
        <v>105</v>
      </c>
      <c r="C121" s="51">
        <f t="shared" si="7"/>
        <v>40862</v>
      </c>
      <c r="D121" s="52">
        <f t="shared" si="8"/>
        <v>4.5138888888888888E-2</v>
      </c>
      <c r="E121" s="53">
        <f t="shared" si="9"/>
        <v>40862.045138888891</v>
      </c>
      <c r="F121" s="28">
        <v>0.77</v>
      </c>
    </row>
    <row r="122" spans="1:6">
      <c r="A122" s="26">
        <v>15</v>
      </c>
      <c r="B122" s="27">
        <v>853</v>
      </c>
      <c r="C122" s="51">
        <f t="shared" si="7"/>
        <v>40862</v>
      </c>
      <c r="D122" s="52">
        <f t="shared" si="8"/>
        <v>0.37013888888888885</v>
      </c>
      <c r="E122" s="53">
        <f t="shared" si="9"/>
        <v>40862.370138888888</v>
      </c>
      <c r="F122" s="28">
        <v>3.71</v>
      </c>
    </row>
    <row r="123" spans="1:6">
      <c r="A123" s="26">
        <v>15</v>
      </c>
      <c r="B123" s="27">
        <v>1420</v>
      </c>
      <c r="C123" s="51">
        <f t="shared" si="7"/>
        <v>40862</v>
      </c>
      <c r="D123" s="52">
        <f t="shared" si="8"/>
        <v>0.59722222222222221</v>
      </c>
      <c r="E123" s="53">
        <f t="shared" si="9"/>
        <v>40862.597222222219</v>
      </c>
      <c r="F123" s="28">
        <v>2.82</v>
      </c>
    </row>
    <row r="124" spans="1:6">
      <c r="A124" s="26">
        <v>15</v>
      </c>
      <c r="B124" s="27">
        <v>1756</v>
      </c>
      <c r="C124" s="51">
        <f t="shared" si="7"/>
        <v>40862</v>
      </c>
      <c r="D124" s="52">
        <f t="shared" si="8"/>
        <v>0.74722222222222223</v>
      </c>
      <c r="E124" s="53">
        <f t="shared" si="9"/>
        <v>40862.74722222222</v>
      </c>
      <c r="F124" s="28">
        <v>3.11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3"/>
  <sheetViews>
    <sheetView topLeftCell="A34" workbookViewId="0">
      <selection activeCell="B46" sqref="B46:I50"/>
    </sheetView>
  </sheetViews>
  <sheetFormatPr defaultColWidth="9.140625" defaultRowHeight="23.25"/>
  <sheetData>
    <row r="1" spans="1:9">
      <c r="A1" s="197" t="s">
        <v>101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</row>
    <row r="2" spans="1:9">
      <c r="A2" s="197"/>
      <c r="B2" s="120" t="s">
        <v>102</v>
      </c>
      <c r="C2" s="121" t="s">
        <v>102</v>
      </c>
      <c r="D2" s="121" t="s">
        <v>102</v>
      </c>
      <c r="E2" s="121" t="s">
        <v>102</v>
      </c>
      <c r="F2" s="121" t="s">
        <v>102</v>
      </c>
      <c r="G2" s="121" t="s">
        <v>102</v>
      </c>
      <c r="H2" s="121" t="s">
        <v>102</v>
      </c>
      <c r="I2" s="121" t="s">
        <v>102</v>
      </c>
    </row>
    <row r="3" spans="1:9">
      <c r="A3" s="198"/>
      <c r="B3" s="60" t="s">
        <v>46</v>
      </c>
      <c r="C3" s="122" t="s">
        <v>46</v>
      </c>
      <c r="D3" s="122" t="s">
        <v>46</v>
      </c>
      <c r="E3" s="122" t="s">
        <v>46</v>
      </c>
      <c r="F3" s="122" t="s">
        <v>46</v>
      </c>
      <c r="G3" s="122" t="s">
        <v>46</v>
      </c>
      <c r="H3" s="122" t="s">
        <v>46</v>
      </c>
      <c r="I3" s="122" t="s">
        <v>46</v>
      </c>
    </row>
    <row r="4" spans="1:9">
      <c r="A4" s="123" t="s">
        <v>103</v>
      </c>
      <c r="B4" s="61">
        <v>971</v>
      </c>
      <c r="C4" s="62">
        <v>236</v>
      </c>
      <c r="D4" s="62">
        <v>354</v>
      </c>
      <c r="E4" s="61">
        <v>1483</v>
      </c>
      <c r="F4" s="61">
        <v>2785</v>
      </c>
      <c r="G4" s="62">
        <v>668.8</v>
      </c>
      <c r="H4" s="61">
        <v>162</v>
      </c>
      <c r="I4" s="62">
        <v>2551</v>
      </c>
    </row>
    <row r="5" spans="1:9">
      <c r="A5" s="123" t="s">
        <v>104</v>
      </c>
      <c r="B5" s="61">
        <v>911</v>
      </c>
      <c r="C5" s="62">
        <v>276</v>
      </c>
      <c r="D5" s="62">
        <v>330</v>
      </c>
      <c r="E5" s="61">
        <v>1483</v>
      </c>
      <c r="F5" s="61">
        <v>2879</v>
      </c>
      <c r="G5" s="62">
        <v>639.70000000000005</v>
      </c>
      <c r="H5" s="61">
        <v>166</v>
      </c>
      <c r="I5" s="62">
        <v>2649</v>
      </c>
    </row>
    <row r="6" spans="1:9">
      <c r="A6" s="123" t="s">
        <v>105</v>
      </c>
      <c r="B6" s="61">
        <v>966</v>
      </c>
      <c r="C6" s="62">
        <v>329</v>
      </c>
      <c r="D6" s="62">
        <v>301</v>
      </c>
      <c r="E6" s="61">
        <v>1485</v>
      </c>
      <c r="F6" s="61">
        <v>2946</v>
      </c>
      <c r="G6" s="62">
        <v>681.7</v>
      </c>
      <c r="H6" s="61">
        <v>168.4</v>
      </c>
      <c r="I6" s="62">
        <v>2733</v>
      </c>
    </row>
    <row r="7" spans="1:9">
      <c r="A7" s="123" t="s">
        <v>106</v>
      </c>
      <c r="B7" s="61">
        <v>803</v>
      </c>
      <c r="C7" s="62">
        <v>238</v>
      </c>
      <c r="D7" s="62">
        <v>283</v>
      </c>
      <c r="E7" s="61">
        <v>1485</v>
      </c>
      <c r="F7" s="61">
        <v>2997</v>
      </c>
      <c r="G7" s="62">
        <v>683</v>
      </c>
      <c r="H7" s="61">
        <v>169.6</v>
      </c>
      <c r="I7" s="62">
        <v>2796</v>
      </c>
    </row>
    <row r="8" spans="1:9">
      <c r="A8" s="123" t="s">
        <v>107</v>
      </c>
      <c r="B8" s="61">
        <v>946</v>
      </c>
      <c r="C8" s="62">
        <v>198</v>
      </c>
      <c r="D8" s="62">
        <v>458</v>
      </c>
      <c r="E8" s="61">
        <v>1487</v>
      </c>
      <c r="F8" s="61">
        <v>3023</v>
      </c>
      <c r="G8" s="62">
        <v>693.4</v>
      </c>
      <c r="H8" s="61">
        <v>161</v>
      </c>
      <c r="I8" s="62">
        <v>2845</v>
      </c>
    </row>
    <row r="9" spans="1:9">
      <c r="A9" s="123" t="s">
        <v>108</v>
      </c>
      <c r="B9" s="61">
        <v>876</v>
      </c>
      <c r="C9" s="62">
        <v>329</v>
      </c>
      <c r="D9" s="62">
        <v>605</v>
      </c>
      <c r="E9" s="61">
        <v>1487</v>
      </c>
      <c r="F9" s="61">
        <v>3055</v>
      </c>
      <c r="G9" s="62">
        <v>705.1</v>
      </c>
      <c r="H9" s="61">
        <v>155</v>
      </c>
      <c r="I9" s="62">
        <v>2880</v>
      </c>
    </row>
    <row r="10" spans="1:9">
      <c r="A10" s="123" t="s">
        <v>109</v>
      </c>
      <c r="B10" s="61">
        <v>891</v>
      </c>
      <c r="C10" s="62">
        <v>463</v>
      </c>
      <c r="D10" s="62">
        <v>580</v>
      </c>
      <c r="E10" s="61">
        <v>1489</v>
      </c>
      <c r="F10" s="61">
        <v>3100</v>
      </c>
      <c r="G10" s="62">
        <v>717.9</v>
      </c>
      <c r="H10" s="61">
        <v>151.5</v>
      </c>
      <c r="I10" s="62">
        <v>2929</v>
      </c>
    </row>
    <row r="11" spans="1:9">
      <c r="A11" s="123" t="s">
        <v>110</v>
      </c>
      <c r="B11" s="61">
        <v>659</v>
      </c>
      <c r="C11" s="62">
        <v>437</v>
      </c>
      <c r="D11" s="62">
        <v>735</v>
      </c>
      <c r="E11" s="61">
        <v>1487</v>
      </c>
      <c r="F11" s="61">
        <v>3106</v>
      </c>
      <c r="G11" s="62">
        <v>723.3</v>
      </c>
      <c r="H11" s="61">
        <v>149</v>
      </c>
      <c r="I11" s="62">
        <v>2971</v>
      </c>
    </row>
    <row r="12" spans="1:9">
      <c r="A12" s="123" t="s">
        <v>111</v>
      </c>
      <c r="B12" s="61">
        <v>573</v>
      </c>
      <c r="C12" s="62">
        <v>453</v>
      </c>
      <c r="D12" s="62">
        <v>954</v>
      </c>
      <c r="E12" s="61">
        <v>1489</v>
      </c>
      <c r="F12" s="61">
        <v>3112</v>
      </c>
      <c r="G12" s="62">
        <v>736.3</v>
      </c>
      <c r="H12" s="61">
        <v>150</v>
      </c>
      <c r="I12" s="62">
        <v>3034</v>
      </c>
    </row>
    <row r="13" spans="1:9">
      <c r="A13" s="123" t="s">
        <v>112</v>
      </c>
      <c r="B13" s="61">
        <v>592</v>
      </c>
      <c r="C13" s="62">
        <v>440</v>
      </c>
      <c r="D13" s="62">
        <v>676</v>
      </c>
      <c r="E13" s="61">
        <v>1491</v>
      </c>
      <c r="F13" s="61">
        <v>3138</v>
      </c>
      <c r="G13" s="62">
        <v>745.4</v>
      </c>
      <c r="H13" s="61">
        <v>148.5</v>
      </c>
      <c r="I13" s="62">
        <v>3104</v>
      </c>
    </row>
    <row r="14" spans="1:9">
      <c r="A14" s="123" t="s">
        <v>113</v>
      </c>
      <c r="B14" s="61">
        <v>717</v>
      </c>
      <c r="C14" s="62">
        <v>458</v>
      </c>
      <c r="D14" s="62">
        <v>486</v>
      </c>
      <c r="E14" s="61">
        <v>1491</v>
      </c>
      <c r="F14" s="61">
        <v>3196</v>
      </c>
      <c r="G14" s="62">
        <v>757.1</v>
      </c>
      <c r="H14" s="61">
        <v>156</v>
      </c>
      <c r="I14" s="62">
        <v>3167</v>
      </c>
    </row>
    <row r="15" spans="1:9">
      <c r="A15" s="123" t="s">
        <v>114</v>
      </c>
      <c r="B15" s="61">
        <v>976</v>
      </c>
      <c r="C15" s="62">
        <v>352</v>
      </c>
      <c r="D15" s="62">
        <v>399</v>
      </c>
      <c r="E15" s="61">
        <v>1492</v>
      </c>
      <c r="F15" s="61">
        <v>3242</v>
      </c>
      <c r="G15" s="62">
        <v>771.4</v>
      </c>
      <c r="H15" s="61">
        <v>161.5</v>
      </c>
      <c r="I15" s="62">
        <v>3272</v>
      </c>
    </row>
    <row r="16" spans="1:9">
      <c r="A16" s="123" t="s">
        <v>115</v>
      </c>
      <c r="B16" s="61">
        <v>1401</v>
      </c>
      <c r="C16" s="62">
        <v>293</v>
      </c>
      <c r="D16" s="62">
        <v>256</v>
      </c>
      <c r="E16" s="61">
        <v>1492</v>
      </c>
      <c r="F16" s="61">
        <v>3307</v>
      </c>
      <c r="G16" s="62">
        <v>781.8</v>
      </c>
      <c r="H16" s="61">
        <v>166.6</v>
      </c>
      <c r="I16" s="62">
        <v>3349</v>
      </c>
    </row>
    <row r="17" spans="1:9">
      <c r="A17" s="123" t="s">
        <v>116</v>
      </c>
      <c r="B17" s="61">
        <v>2223</v>
      </c>
      <c r="C17" s="62">
        <v>466</v>
      </c>
      <c r="D17" s="62">
        <v>351</v>
      </c>
      <c r="E17" s="61">
        <v>1498</v>
      </c>
      <c r="F17" s="61">
        <v>3434</v>
      </c>
      <c r="G17" s="62">
        <v>793.5</v>
      </c>
      <c r="H17" s="61">
        <v>168.4</v>
      </c>
      <c r="I17" s="62">
        <v>3384</v>
      </c>
    </row>
    <row r="18" spans="1:9">
      <c r="A18" s="123" t="s">
        <v>117</v>
      </c>
      <c r="B18" s="61">
        <v>2295</v>
      </c>
      <c r="C18" s="62">
        <v>456</v>
      </c>
      <c r="D18" s="62">
        <v>369</v>
      </c>
      <c r="E18" s="61">
        <v>1505</v>
      </c>
      <c r="F18" s="61">
        <v>3568</v>
      </c>
      <c r="G18" s="62">
        <v>807.2</v>
      </c>
      <c r="H18" s="61">
        <v>188</v>
      </c>
      <c r="I18" s="62">
        <v>3496</v>
      </c>
    </row>
    <row r="19" spans="1:9">
      <c r="A19" s="123" t="s">
        <v>118</v>
      </c>
      <c r="B19" s="61">
        <v>2039</v>
      </c>
      <c r="C19" s="62">
        <v>456</v>
      </c>
      <c r="D19" s="62">
        <v>380</v>
      </c>
      <c r="E19" s="61">
        <v>1505</v>
      </c>
      <c r="F19" s="61">
        <v>3670</v>
      </c>
      <c r="G19" s="62">
        <v>828</v>
      </c>
      <c r="H19" s="61">
        <v>207.2</v>
      </c>
      <c r="I19" s="62">
        <v>3614</v>
      </c>
    </row>
    <row r="20" spans="1:9">
      <c r="A20" s="123" t="s">
        <v>119</v>
      </c>
      <c r="B20" s="61">
        <v>1839</v>
      </c>
      <c r="C20" s="62">
        <v>386</v>
      </c>
      <c r="D20" s="62">
        <v>385</v>
      </c>
      <c r="E20" s="61">
        <v>1509</v>
      </c>
      <c r="F20" s="61">
        <v>3786</v>
      </c>
      <c r="G20" s="62">
        <v>848.8</v>
      </c>
      <c r="H20" s="61">
        <v>232</v>
      </c>
      <c r="I20" s="62">
        <v>3710</v>
      </c>
    </row>
    <row r="21" spans="1:9">
      <c r="A21" s="123" t="s">
        <v>120</v>
      </c>
      <c r="B21" s="61">
        <v>1791</v>
      </c>
      <c r="C21" s="62">
        <v>304</v>
      </c>
      <c r="D21" s="62">
        <v>393</v>
      </c>
      <c r="E21" s="61">
        <v>1513</v>
      </c>
      <c r="F21" s="61">
        <v>3884</v>
      </c>
      <c r="G21" s="62">
        <v>854.2</v>
      </c>
      <c r="H21" s="61">
        <v>284</v>
      </c>
      <c r="I21" s="62">
        <v>3795</v>
      </c>
    </row>
    <row r="22" spans="1:9">
      <c r="A22" s="123" t="s">
        <v>121</v>
      </c>
      <c r="B22" s="61">
        <v>1727</v>
      </c>
      <c r="C22" s="62">
        <v>226</v>
      </c>
      <c r="D22" s="62">
        <v>1188</v>
      </c>
      <c r="E22" s="61">
        <v>1514</v>
      </c>
      <c r="F22" s="61">
        <v>3935</v>
      </c>
      <c r="G22" s="62">
        <v>873.4</v>
      </c>
      <c r="H22" s="61">
        <v>678</v>
      </c>
      <c r="I22" s="62">
        <v>3835</v>
      </c>
    </row>
    <row r="23" spans="1:9">
      <c r="A23" s="123" t="s">
        <v>122</v>
      </c>
      <c r="B23" s="61">
        <v>1535</v>
      </c>
      <c r="C23" s="62">
        <v>248</v>
      </c>
      <c r="D23" s="62">
        <v>708</v>
      </c>
      <c r="E23" s="61">
        <v>1503</v>
      </c>
      <c r="F23" s="61">
        <v>3986</v>
      </c>
      <c r="G23" s="62">
        <v>884.6</v>
      </c>
      <c r="H23" s="61">
        <v>720</v>
      </c>
      <c r="I23" s="62">
        <v>3888</v>
      </c>
    </row>
    <row r="24" spans="1:9">
      <c r="A24" s="123" t="s">
        <v>123</v>
      </c>
      <c r="B24" s="61">
        <v>1497</v>
      </c>
      <c r="C24" s="62">
        <v>351</v>
      </c>
      <c r="D24" s="62">
        <v>716</v>
      </c>
      <c r="E24" s="61">
        <v>1533</v>
      </c>
      <c r="F24" s="61">
        <v>4038</v>
      </c>
      <c r="G24" s="62">
        <v>902.6</v>
      </c>
      <c r="H24" s="61">
        <v>699</v>
      </c>
      <c r="I24" s="62">
        <v>3958</v>
      </c>
    </row>
    <row r="25" spans="1:9">
      <c r="A25" s="123" t="s">
        <v>124</v>
      </c>
      <c r="B25" s="61">
        <v>1401</v>
      </c>
      <c r="C25" s="62">
        <v>360</v>
      </c>
      <c r="D25" s="62">
        <v>945</v>
      </c>
      <c r="E25" s="61">
        <v>1533</v>
      </c>
      <c r="F25" s="61">
        <v>4128</v>
      </c>
      <c r="G25" s="62">
        <v>1043.5</v>
      </c>
      <c r="H25" s="61">
        <v>687</v>
      </c>
      <c r="I25" s="62">
        <v>4056</v>
      </c>
    </row>
    <row r="26" spans="1:9">
      <c r="A26" s="123" t="s">
        <v>125</v>
      </c>
      <c r="B26" s="61">
        <v>1229</v>
      </c>
      <c r="C26" s="62">
        <v>317</v>
      </c>
      <c r="D26" s="62">
        <v>610</v>
      </c>
      <c r="E26" s="61">
        <v>1538</v>
      </c>
      <c r="F26" s="61">
        <v>4182</v>
      </c>
      <c r="G26" s="62">
        <v>1031</v>
      </c>
      <c r="H26" s="61">
        <v>532</v>
      </c>
      <c r="I26" s="62">
        <v>4112</v>
      </c>
    </row>
    <row r="27" spans="1:9">
      <c r="A27" s="123" t="s">
        <v>126</v>
      </c>
      <c r="B27" s="61">
        <v>1188</v>
      </c>
      <c r="C27" s="62">
        <v>311</v>
      </c>
      <c r="D27" s="62">
        <v>560</v>
      </c>
      <c r="E27" s="61">
        <v>1538</v>
      </c>
      <c r="F27" s="61">
        <v>4200</v>
      </c>
      <c r="G27" s="62">
        <v>1102.7</v>
      </c>
      <c r="H27" s="61">
        <v>429.5</v>
      </c>
      <c r="I27" s="62">
        <v>4168</v>
      </c>
    </row>
    <row r="28" spans="1:9">
      <c r="A28" s="123" t="s">
        <v>127</v>
      </c>
      <c r="B28" s="61">
        <v>1136</v>
      </c>
      <c r="C28" s="62">
        <v>267</v>
      </c>
      <c r="D28" s="62">
        <v>452</v>
      </c>
      <c r="E28" s="61">
        <v>1544</v>
      </c>
      <c r="F28" s="61">
        <v>4236</v>
      </c>
      <c r="G28" s="62">
        <v>1114.5999999999999</v>
      </c>
      <c r="H28" s="61">
        <v>362</v>
      </c>
      <c r="I28" s="62">
        <v>4175</v>
      </c>
    </row>
    <row r="29" spans="1:9">
      <c r="A29" s="123" t="s">
        <v>128</v>
      </c>
      <c r="B29" s="61">
        <v>1120</v>
      </c>
      <c r="C29" s="62">
        <v>223</v>
      </c>
      <c r="D29" s="62">
        <v>402</v>
      </c>
      <c r="E29" s="61">
        <v>1544</v>
      </c>
      <c r="F29" s="61">
        <v>4254</v>
      </c>
      <c r="G29" s="62">
        <v>1141.5</v>
      </c>
      <c r="H29" s="61">
        <v>330.3</v>
      </c>
      <c r="I29" s="62">
        <v>4189</v>
      </c>
    </row>
    <row r="30" spans="1:9">
      <c r="A30" s="123" t="s">
        <v>129</v>
      </c>
      <c r="B30" s="61">
        <v>1115</v>
      </c>
      <c r="C30" s="62">
        <v>197</v>
      </c>
      <c r="D30" s="62">
        <v>482</v>
      </c>
      <c r="E30" s="61">
        <v>1544</v>
      </c>
      <c r="F30" s="61">
        <v>4272</v>
      </c>
      <c r="G30" s="62">
        <v>1168.3</v>
      </c>
      <c r="H30" s="61">
        <v>325.60000000000002</v>
      </c>
      <c r="I30" s="62">
        <v>4168</v>
      </c>
    </row>
    <row r="31" spans="1:9">
      <c r="A31" s="123" t="s">
        <v>130</v>
      </c>
      <c r="B31" s="61">
        <v>976</v>
      </c>
      <c r="C31" s="62">
        <v>243</v>
      </c>
      <c r="D31" s="62">
        <v>397</v>
      </c>
      <c r="E31" s="61">
        <v>1553</v>
      </c>
      <c r="F31" s="61">
        <v>4308</v>
      </c>
      <c r="G31" s="62">
        <v>1192.0999999999999</v>
      </c>
      <c r="H31" s="61">
        <v>325</v>
      </c>
      <c r="I31" s="62">
        <v>4140</v>
      </c>
    </row>
    <row r="32" spans="1:9">
      <c r="A32" s="123" t="s">
        <v>131</v>
      </c>
      <c r="B32" s="61">
        <v>971</v>
      </c>
      <c r="C32" s="62">
        <v>404</v>
      </c>
      <c r="D32" s="62">
        <v>352</v>
      </c>
      <c r="E32" s="61">
        <v>1559</v>
      </c>
      <c r="F32" s="61">
        <v>4344</v>
      </c>
      <c r="G32" s="62">
        <v>1213</v>
      </c>
      <c r="H32" s="61">
        <v>297.39999999999998</v>
      </c>
      <c r="I32" s="62">
        <v>4119</v>
      </c>
    </row>
    <row r="33" spans="1:9">
      <c r="A33" s="123" t="s">
        <v>132</v>
      </c>
      <c r="B33" s="61">
        <v>1073</v>
      </c>
      <c r="C33" s="62">
        <v>410</v>
      </c>
      <c r="D33" s="62">
        <v>322</v>
      </c>
      <c r="E33" s="61">
        <v>1556</v>
      </c>
      <c r="F33" s="61">
        <v>4344</v>
      </c>
      <c r="G33" s="62">
        <v>1230.9000000000001</v>
      </c>
      <c r="H33" s="61">
        <v>292.7</v>
      </c>
      <c r="I33" s="62">
        <v>4096</v>
      </c>
    </row>
    <row r="34" spans="1:9">
      <c r="A34" s="123" t="s">
        <v>133</v>
      </c>
      <c r="B34" s="61">
        <v>1058</v>
      </c>
      <c r="C34" s="62">
        <v>236</v>
      </c>
      <c r="D34" s="62">
        <v>322</v>
      </c>
      <c r="E34" s="61">
        <v>1553</v>
      </c>
      <c r="F34" s="61">
        <v>4344</v>
      </c>
      <c r="G34" s="62">
        <v>1239.8</v>
      </c>
      <c r="H34" s="61">
        <v>297.39999999999998</v>
      </c>
      <c r="I34" s="62">
        <v>4036</v>
      </c>
    </row>
    <row r="35" spans="1:9">
      <c r="A35" s="123" t="s">
        <v>134</v>
      </c>
      <c r="B35" s="61">
        <v>1141</v>
      </c>
      <c r="C35" s="62">
        <v>678</v>
      </c>
      <c r="D35" s="62">
        <v>578</v>
      </c>
      <c r="E35" s="61">
        <v>1550</v>
      </c>
      <c r="F35" s="61">
        <v>4362</v>
      </c>
      <c r="G35" s="62">
        <v>1265.9000000000001</v>
      </c>
      <c r="H35" s="61">
        <v>306.8</v>
      </c>
      <c r="I35" s="62">
        <v>4028</v>
      </c>
    </row>
    <row r="36" spans="1:9">
      <c r="A36" s="123" t="s">
        <v>135</v>
      </c>
      <c r="B36" s="61">
        <v>1323</v>
      </c>
      <c r="C36" s="62">
        <v>716</v>
      </c>
      <c r="D36" s="62">
        <v>417</v>
      </c>
      <c r="E36" s="61">
        <v>1556</v>
      </c>
      <c r="F36" s="61">
        <v>4416</v>
      </c>
      <c r="G36" s="62">
        <v>1286</v>
      </c>
      <c r="H36" s="61">
        <v>470</v>
      </c>
      <c r="I36" s="62">
        <v>4070</v>
      </c>
    </row>
    <row r="37" spans="1:9">
      <c r="A37" s="123" t="s">
        <v>136</v>
      </c>
      <c r="B37" s="61">
        <v>1411</v>
      </c>
      <c r="C37" s="62">
        <v>609</v>
      </c>
      <c r="D37" s="62">
        <v>327</v>
      </c>
      <c r="E37" s="61">
        <v>1562</v>
      </c>
      <c r="F37" s="61">
        <v>4524</v>
      </c>
      <c r="G37" s="62">
        <v>1292</v>
      </c>
      <c r="H37" s="61">
        <v>362</v>
      </c>
      <c r="I37" s="62">
        <v>4042</v>
      </c>
    </row>
    <row r="38" spans="1:9">
      <c r="A38" s="123" t="s">
        <v>137</v>
      </c>
      <c r="B38" s="61">
        <v>1639</v>
      </c>
      <c r="C38" s="62">
        <v>504</v>
      </c>
      <c r="D38" s="62">
        <v>286</v>
      </c>
      <c r="E38" s="61">
        <v>1568</v>
      </c>
      <c r="F38" s="61">
        <v>4542</v>
      </c>
      <c r="G38" s="62">
        <v>1286.2</v>
      </c>
      <c r="H38" s="61">
        <v>402.5</v>
      </c>
      <c r="I38" s="62">
        <v>4007</v>
      </c>
    </row>
    <row r="39" spans="1:9">
      <c r="A39" s="123" t="s">
        <v>138</v>
      </c>
      <c r="B39" s="61">
        <v>2271</v>
      </c>
      <c r="C39" s="62">
        <v>317</v>
      </c>
      <c r="D39" s="62">
        <v>259</v>
      </c>
      <c r="E39" s="61">
        <v>1568</v>
      </c>
      <c r="F39" s="61">
        <v>4578</v>
      </c>
      <c r="G39" s="62">
        <v>1239.8</v>
      </c>
      <c r="H39" s="61">
        <v>402.5</v>
      </c>
      <c r="I39" s="62">
        <v>3965</v>
      </c>
    </row>
    <row r="40" spans="1:9">
      <c r="A40" s="123" t="s">
        <v>139</v>
      </c>
      <c r="B40" s="61">
        <v>2359</v>
      </c>
      <c r="C40" s="62">
        <v>241</v>
      </c>
      <c r="D40" s="62">
        <v>239</v>
      </c>
      <c r="E40" s="61">
        <v>1568</v>
      </c>
      <c r="F40" s="61">
        <v>4596</v>
      </c>
      <c r="G40" s="62">
        <v>1292.8</v>
      </c>
      <c r="H40" s="61">
        <v>377.7</v>
      </c>
      <c r="I40" s="62">
        <v>3930</v>
      </c>
    </row>
    <row r="41" spans="1:9">
      <c r="A41" s="123" t="s">
        <v>140</v>
      </c>
      <c r="B41" s="61">
        <v>2271</v>
      </c>
      <c r="C41" s="62">
        <v>199</v>
      </c>
      <c r="D41" s="62">
        <v>233</v>
      </c>
      <c r="E41" s="61">
        <v>1571</v>
      </c>
      <c r="F41" s="61">
        <v>4650</v>
      </c>
      <c r="G41" s="62">
        <v>1301</v>
      </c>
      <c r="H41" s="61">
        <v>402</v>
      </c>
      <c r="I41" s="62">
        <v>3895</v>
      </c>
    </row>
    <row r="42" spans="1:9">
      <c r="A42" s="123" t="s">
        <v>141</v>
      </c>
      <c r="B42" s="61">
        <v>2247</v>
      </c>
      <c r="C42" s="62">
        <v>189</v>
      </c>
      <c r="D42" s="62">
        <v>228</v>
      </c>
      <c r="E42" s="61">
        <v>1574</v>
      </c>
      <c r="F42" s="61">
        <v>4650</v>
      </c>
      <c r="G42" s="62">
        <v>1309</v>
      </c>
      <c r="H42" s="61">
        <v>389</v>
      </c>
      <c r="I42" s="62">
        <v>3867</v>
      </c>
    </row>
    <row r="43" spans="1:9">
      <c r="A43" s="123" t="s">
        <v>142</v>
      </c>
      <c r="B43" s="61">
        <v>2247</v>
      </c>
      <c r="C43" s="62">
        <v>180</v>
      </c>
      <c r="D43" s="62">
        <v>229</v>
      </c>
      <c r="E43" s="61">
        <v>1574</v>
      </c>
      <c r="F43" s="61">
        <v>4650</v>
      </c>
      <c r="G43" s="62">
        <v>1315</v>
      </c>
      <c r="H43" s="61">
        <v>348</v>
      </c>
      <c r="I43" s="62">
        <v>3839</v>
      </c>
    </row>
    <row r="44" spans="1:9">
      <c r="A44" s="123" t="s">
        <v>143</v>
      </c>
      <c r="B44" s="61">
        <v>2223</v>
      </c>
      <c r="C44" s="62">
        <v>174</v>
      </c>
      <c r="D44" s="62">
        <v>210</v>
      </c>
      <c r="E44" s="61">
        <v>1574</v>
      </c>
      <c r="F44" s="61">
        <v>4650</v>
      </c>
      <c r="G44" s="62">
        <v>1321</v>
      </c>
      <c r="H44" s="61">
        <v>302</v>
      </c>
      <c r="I44" s="62">
        <v>3825</v>
      </c>
    </row>
    <row r="45" spans="1:9">
      <c r="A45" s="123" t="s">
        <v>144</v>
      </c>
      <c r="B45" s="61">
        <v>2199</v>
      </c>
      <c r="C45" s="62">
        <v>159</v>
      </c>
      <c r="D45" s="62">
        <v>194</v>
      </c>
      <c r="E45" s="61">
        <v>1574</v>
      </c>
      <c r="F45" s="61">
        <v>4686</v>
      </c>
      <c r="G45" s="62">
        <v>1333</v>
      </c>
      <c r="H45" s="61">
        <v>274</v>
      </c>
      <c r="I45" s="62">
        <v>3804</v>
      </c>
    </row>
    <row r="46" spans="1:9">
      <c r="A46" s="123" t="s">
        <v>145</v>
      </c>
      <c r="B46" s="61">
        <v>2167</v>
      </c>
      <c r="C46" s="62">
        <v>148</v>
      </c>
      <c r="D46" s="62">
        <v>183</v>
      </c>
      <c r="E46" s="61">
        <v>1577</v>
      </c>
      <c r="F46" s="61">
        <v>4704</v>
      </c>
      <c r="G46" s="62">
        <v>1350</v>
      </c>
      <c r="H46" s="61">
        <v>253</v>
      </c>
      <c r="I46" s="62">
        <v>3825</v>
      </c>
    </row>
    <row r="47" spans="1:9">
      <c r="A47" s="123" t="s">
        <v>146</v>
      </c>
      <c r="B47" s="61">
        <v>2039</v>
      </c>
      <c r="C47" s="62">
        <v>152</v>
      </c>
      <c r="D47" s="62">
        <v>176</v>
      </c>
      <c r="E47" s="61">
        <v>1577</v>
      </c>
      <c r="F47" s="61">
        <v>4686</v>
      </c>
      <c r="G47" s="62">
        <v>1350</v>
      </c>
      <c r="H47" s="61">
        <v>230</v>
      </c>
      <c r="I47" s="62">
        <v>3853</v>
      </c>
    </row>
    <row r="48" spans="1:9">
      <c r="A48" s="123" t="s">
        <v>147</v>
      </c>
      <c r="B48" s="124">
        <v>1679</v>
      </c>
      <c r="C48" s="62">
        <v>130</v>
      </c>
      <c r="D48" s="62">
        <v>171</v>
      </c>
      <c r="E48" s="61">
        <v>1574</v>
      </c>
      <c r="F48" s="61">
        <v>4668</v>
      </c>
      <c r="G48" s="62">
        <v>1363</v>
      </c>
      <c r="H48" s="61">
        <v>215</v>
      </c>
      <c r="I48" s="62">
        <v>3916</v>
      </c>
    </row>
    <row r="49" spans="1:9">
      <c r="A49" s="123" t="s">
        <v>148</v>
      </c>
      <c r="B49" s="124">
        <v>1454</v>
      </c>
      <c r="C49" s="125">
        <v>148</v>
      </c>
      <c r="D49" s="126">
        <v>180</v>
      </c>
      <c r="E49" s="127">
        <v>1565</v>
      </c>
      <c r="F49" s="127">
        <v>4632</v>
      </c>
      <c r="G49" s="126">
        <v>1365</v>
      </c>
      <c r="H49" s="127">
        <v>202</v>
      </c>
      <c r="I49" s="126">
        <v>3979</v>
      </c>
    </row>
    <row r="50" spans="1:9">
      <c r="A50" s="123" t="s">
        <v>149</v>
      </c>
      <c r="B50" s="124">
        <v>1391</v>
      </c>
      <c r="C50" s="62">
        <v>165</v>
      </c>
      <c r="D50" s="62">
        <v>188</v>
      </c>
      <c r="E50" s="61">
        <v>1556</v>
      </c>
      <c r="F50" s="61">
        <v>4560</v>
      </c>
      <c r="G50" s="62">
        <v>1365</v>
      </c>
      <c r="H50" s="61">
        <v>191</v>
      </c>
      <c r="I50" s="62">
        <v>4021</v>
      </c>
    </row>
    <row r="51" spans="1:9">
      <c r="A51" s="123" t="s">
        <v>150</v>
      </c>
      <c r="B51" s="124"/>
      <c r="C51" s="62"/>
      <c r="D51" s="62"/>
      <c r="E51" s="61"/>
      <c r="F51" s="61"/>
      <c r="G51" s="62"/>
      <c r="H51" s="61"/>
      <c r="I51" s="62"/>
    </row>
    <row r="52" spans="1:9">
      <c r="A52" s="123" t="s">
        <v>151</v>
      </c>
      <c r="B52" s="124"/>
      <c r="C52" s="62"/>
      <c r="D52" s="62"/>
      <c r="E52" s="61"/>
      <c r="F52" s="61"/>
      <c r="G52" s="62"/>
      <c r="H52" s="61"/>
      <c r="I52" s="62"/>
    </row>
    <row r="53" spans="1:9">
      <c r="A53" s="128" t="s">
        <v>152</v>
      </c>
      <c r="B53" s="129"/>
      <c r="C53" s="64"/>
      <c r="D53" s="64"/>
      <c r="E53" s="63"/>
      <c r="F53" s="63"/>
      <c r="G53" s="64"/>
      <c r="H53" s="63"/>
      <c r="I53" s="64"/>
    </row>
  </sheetData>
  <mergeCells count="1">
    <mergeCell ref="A1:A3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4"/>
  <sheetViews>
    <sheetView topLeftCell="A27" workbookViewId="0">
      <selection activeCell="J15" sqref="J15"/>
    </sheetView>
  </sheetViews>
  <sheetFormatPr defaultColWidth="9.140625" defaultRowHeight="23.25"/>
  <cols>
    <col min="1" max="1" width="9.140625" bestFit="1" customWidth="1"/>
    <col min="2" max="11" width="6.42578125" customWidth="1"/>
    <col min="12" max="12" width="6.140625" customWidth="1"/>
  </cols>
  <sheetData>
    <row r="1" spans="1:12" ht="23.25" customHeight="1">
      <c r="A1" s="204" t="s">
        <v>47</v>
      </c>
      <c r="B1" s="206" t="s">
        <v>37</v>
      </c>
      <c r="C1" s="200" t="s">
        <v>154</v>
      </c>
      <c r="D1" s="201"/>
      <c r="E1" s="202" t="s">
        <v>92</v>
      </c>
      <c r="F1" s="203"/>
      <c r="G1" s="199" t="s">
        <v>95</v>
      </c>
      <c r="H1" s="199"/>
      <c r="I1" s="199"/>
      <c r="J1" s="199"/>
      <c r="K1" s="199"/>
      <c r="L1" s="199"/>
    </row>
    <row r="2" spans="1:12" ht="162.75">
      <c r="A2" s="205"/>
      <c r="B2" s="205"/>
      <c r="C2" s="132" t="s">
        <v>99</v>
      </c>
      <c r="D2" s="132" t="s">
        <v>155</v>
      </c>
      <c r="E2" s="104" t="s">
        <v>93</v>
      </c>
      <c r="F2" s="104" t="s">
        <v>94</v>
      </c>
      <c r="G2" s="105" t="s">
        <v>87</v>
      </c>
      <c r="H2" s="105" t="s">
        <v>86</v>
      </c>
      <c r="I2" s="104" t="s">
        <v>88</v>
      </c>
      <c r="J2" s="132" t="s">
        <v>156</v>
      </c>
      <c r="K2" s="132" t="s">
        <v>157</v>
      </c>
      <c r="L2" s="131" t="s">
        <v>153</v>
      </c>
    </row>
    <row r="3" spans="1:12" hidden="1">
      <c r="A3" s="103">
        <v>40820</v>
      </c>
      <c r="B3" s="96"/>
      <c r="C3" s="96"/>
      <c r="D3" s="96"/>
      <c r="E3" s="96">
        <v>5</v>
      </c>
      <c r="F3" s="96">
        <v>6</v>
      </c>
      <c r="G3" s="102"/>
      <c r="H3" s="102"/>
      <c r="I3" s="96"/>
      <c r="J3" s="96"/>
      <c r="K3" s="96"/>
      <c r="L3" s="115"/>
    </row>
    <row r="4" spans="1:12" hidden="1">
      <c r="A4" s="103">
        <v>40821</v>
      </c>
      <c r="B4" s="96"/>
      <c r="C4" s="96"/>
      <c r="D4" s="96"/>
      <c r="E4" s="96">
        <v>6</v>
      </c>
      <c r="F4" s="96">
        <v>6</v>
      </c>
      <c r="G4" s="102"/>
      <c r="H4" s="102"/>
      <c r="I4" s="96"/>
      <c r="J4" s="96"/>
      <c r="K4" s="96"/>
      <c r="L4" s="115"/>
    </row>
    <row r="5" spans="1:12" hidden="1">
      <c r="A5" s="103">
        <v>40822</v>
      </c>
      <c r="B5" s="96"/>
      <c r="C5" s="96"/>
      <c r="D5" s="96"/>
      <c r="E5" s="96">
        <v>14</v>
      </c>
      <c r="F5" s="96">
        <v>6</v>
      </c>
      <c r="G5" s="102"/>
      <c r="H5" s="102"/>
      <c r="I5" s="96"/>
      <c r="J5" s="96"/>
      <c r="K5" s="96"/>
      <c r="L5" s="115"/>
    </row>
    <row r="6" spans="1:12" hidden="1">
      <c r="A6" s="103">
        <v>40823</v>
      </c>
      <c r="B6" s="96"/>
      <c r="C6" s="96"/>
      <c r="D6" s="96"/>
      <c r="E6" s="96">
        <v>10</v>
      </c>
      <c r="F6" s="96">
        <v>6</v>
      </c>
      <c r="G6" s="102"/>
      <c r="H6" s="102"/>
      <c r="I6" s="96"/>
      <c r="J6" s="96"/>
      <c r="K6" s="96"/>
      <c r="L6" s="115"/>
    </row>
    <row r="7" spans="1:12" hidden="1">
      <c r="A7" s="103">
        <v>40824</v>
      </c>
      <c r="B7" s="96"/>
      <c r="C7" s="96"/>
      <c r="D7" s="96"/>
      <c r="E7" s="96">
        <v>10</v>
      </c>
      <c r="F7" s="96">
        <v>5</v>
      </c>
      <c r="G7" s="102"/>
      <c r="H7" s="102"/>
      <c r="I7" s="96"/>
      <c r="J7" s="96"/>
      <c r="K7" s="96"/>
      <c r="L7" s="115"/>
    </row>
    <row r="8" spans="1:12" hidden="1">
      <c r="A8" s="103">
        <v>40825</v>
      </c>
      <c r="B8" s="96"/>
      <c r="C8" s="96"/>
      <c r="D8" s="96"/>
      <c r="E8" s="96">
        <v>10</v>
      </c>
      <c r="F8" s="96">
        <v>5</v>
      </c>
      <c r="G8" s="102"/>
      <c r="H8" s="102"/>
      <c r="I8" s="96"/>
      <c r="J8" s="96"/>
      <c r="K8" s="96"/>
      <c r="L8" s="115"/>
    </row>
    <row r="9" spans="1:12" hidden="1">
      <c r="A9" s="103">
        <v>40826</v>
      </c>
      <c r="B9" s="96"/>
      <c r="C9" s="96"/>
      <c r="D9" s="96"/>
      <c r="E9" s="96">
        <v>9</v>
      </c>
      <c r="F9" s="96">
        <v>4</v>
      </c>
      <c r="G9" s="102">
        <f t="shared" ref="G9:G40" si="0">C9+E4+F6</f>
        <v>12</v>
      </c>
      <c r="H9" s="102"/>
      <c r="I9" s="96"/>
      <c r="J9" s="96"/>
      <c r="K9" s="96"/>
      <c r="L9" s="115"/>
    </row>
    <row r="10" spans="1:12" hidden="1">
      <c r="A10" s="103">
        <v>40827</v>
      </c>
      <c r="B10" s="96">
        <v>1</v>
      </c>
      <c r="C10" s="96"/>
      <c r="D10" s="96"/>
      <c r="E10" s="96">
        <v>9</v>
      </c>
      <c r="F10" s="96">
        <v>4</v>
      </c>
      <c r="G10" s="102">
        <f t="shared" si="0"/>
        <v>19</v>
      </c>
      <c r="H10" s="102">
        <f t="shared" ref="H10:H40" si="1">C10+E4+F6</f>
        <v>12</v>
      </c>
      <c r="I10" s="96"/>
      <c r="J10" s="96"/>
      <c r="K10" s="96"/>
      <c r="L10" s="115"/>
    </row>
    <row r="11" spans="1:12" hidden="1">
      <c r="A11" s="103">
        <v>40828</v>
      </c>
      <c r="B11" s="96">
        <v>1</v>
      </c>
      <c r="C11" s="96"/>
      <c r="D11" s="96"/>
      <c r="E11" s="96">
        <v>9</v>
      </c>
      <c r="F11" s="96">
        <v>3</v>
      </c>
      <c r="G11" s="102">
        <f t="shared" si="0"/>
        <v>15</v>
      </c>
      <c r="H11" s="102">
        <f t="shared" si="1"/>
        <v>19</v>
      </c>
      <c r="I11" s="102">
        <f>C11+E4+F6</f>
        <v>12</v>
      </c>
      <c r="J11" s="96"/>
      <c r="K11" s="96"/>
      <c r="L11" s="115"/>
    </row>
    <row r="12" spans="1:12" hidden="1">
      <c r="A12" s="103">
        <v>40829</v>
      </c>
      <c r="B12" s="115">
        <v>1</v>
      </c>
      <c r="C12" s="115"/>
      <c r="D12" s="115"/>
      <c r="E12" s="116">
        <v>8</v>
      </c>
      <c r="F12" s="116">
        <v>2</v>
      </c>
      <c r="G12" s="115">
        <f t="shared" si="0"/>
        <v>14</v>
      </c>
      <c r="H12" s="115">
        <f t="shared" si="1"/>
        <v>15</v>
      </c>
      <c r="I12" s="117">
        <f>C12+E5+F7+B12/2</f>
        <v>19.5</v>
      </c>
      <c r="J12" s="115">
        <f>C12+E4+F6+B12</f>
        <v>13</v>
      </c>
      <c r="K12" s="115" t="e">
        <f>C12+E2+F4+B12</f>
        <v>#VALUE!</v>
      </c>
      <c r="L12" s="115"/>
    </row>
    <row r="13" spans="1:12" hidden="1">
      <c r="A13" s="103">
        <v>40830</v>
      </c>
      <c r="B13" s="115">
        <v>1</v>
      </c>
      <c r="C13" s="115"/>
      <c r="D13" s="115"/>
      <c r="E13" s="118">
        <v>6</v>
      </c>
      <c r="F13" s="118">
        <v>2</v>
      </c>
      <c r="G13" s="115">
        <f t="shared" si="0"/>
        <v>14</v>
      </c>
      <c r="H13" s="115">
        <f t="shared" si="1"/>
        <v>14</v>
      </c>
      <c r="I13" s="117">
        <f t="shared" ref="I13:I40" si="2">C13+E6+F8+B13/2</f>
        <v>15.5</v>
      </c>
      <c r="J13" s="115">
        <f t="shared" ref="J13:J40" si="3">C13+E5+F7+B13</f>
        <v>20</v>
      </c>
      <c r="K13" s="115">
        <f>C13+E3+F5+B13</f>
        <v>12</v>
      </c>
      <c r="L13" s="115"/>
    </row>
    <row r="14" spans="1:12" hidden="1">
      <c r="A14" s="103">
        <v>40831</v>
      </c>
      <c r="B14" s="115">
        <v>2</v>
      </c>
      <c r="C14" s="115">
        <v>2</v>
      </c>
      <c r="D14" s="115"/>
      <c r="E14" s="118">
        <v>6</v>
      </c>
      <c r="F14" s="118">
        <v>2</v>
      </c>
      <c r="G14" s="115">
        <f t="shared" si="0"/>
        <v>14</v>
      </c>
      <c r="H14" s="115">
        <f t="shared" si="1"/>
        <v>16</v>
      </c>
      <c r="I14" s="117">
        <f t="shared" si="2"/>
        <v>17</v>
      </c>
      <c r="J14" s="115">
        <f t="shared" si="3"/>
        <v>19</v>
      </c>
      <c r="K14" s="115">
        <f>C14+E4+F6+B14</f>
        <v>16</v>
      </c>
      <c r="L14" s="115" t="e">
        <f>C14+E2+F6+B14</f>
        <v>#VALUE!</v>
      </c>
    </row>
    <row r="15" spans="1:12">
      <c r="A15" s="103">
        <v>40832</v>
      </c>
      <c r="B15" s="115">
        <v>3</v>
      </c>
      <c r="C15" s="115">
        <v>2</v>
      </c>
      <c r="D15" s="115"/>
      <c r="E15" s="118">
        <v>5</v>
      </c>
      <c r="F15" s="118">
        <v>2</v>
      </c>
      <c r="G15" s="115">
        <f t="shared" si="0"/>
        <v>13</v>
      </c>
      <c r="H15" s="115">
        <f t="shared" si="1"/>
        <v>14</v>
      </c>
      <c r="I15" s="117">
        <f t="shared" si="2"/>
        <v>17.5</v>
      </c>
      <c r="J15" s="115">
        <f t="shared" si="3"/>
        <v>19</v>
      </c>
      <c r="K15" s="115">
        <f t="shared" ref="K15:K20" si="4">C15+E5+F7+B15+D14</f>
        <v>24</v>
      </c>
      <c r="L15" s="117">
        <f>C15+E3+F7+B15*1.25+D12</f>
        <v>15.75</v>
      </c>
    </row>
    <row r="16" spans="1:12">
      <c r="A16" s="103">
        <v>40833</v>
      </c>
      <c r="B16" s="115">
        <v>3</v>
      </c>
      <c r="C16" s="115">
        <v>1</v>
      </c>
      <c r="D16" s="115"/>
      <c r="E16" s="118">
        <v>5</v>
      </c>
      <c r="F16" s="118">
        <v>2</v>
      </c>
      <c r="G16" s="115">
        <f t="shared" si="0"/>
        <v>12</v>
      </c>
      <c r="H16" s="115">
        <f t="shared" si="1"/>
        <v>12</v>
      </c>
      <c r="I16" s="117">
        <f t="shared" si="2"/>
        <v>14.5</v>
      </c>
      <c r="J16" s="115">
        <f t="shared" si="3"/>
        <v>18</v>
      </c>
      <c r="K16" s="115">
        <f t="shared" si="4"/>
        <v>19</v>
      </c>
      <c r="L16" s="117">
        <f t="shared" ref="L16:L40" si="5">C16+E4+F8+B16*1.25+D13</f>
        <v>15.75</v>
      </c>
    </row>
    <row r="17" spans="1:12">
      <c r="A17" s="103">
        <v>40834</v>
      </c>
      <c r="B17" s="115">
        <v>2</v>
      </c>
      <c r="C17" s="115">
        <v>1</v>
      </c>
      <c r="D17" s="115"/>
      <c r="E17" s="118">
        <v>5</v>
      </c>
      <c r="F17" s="118">
        <v>2</v>
      </c>
      <c r="G17" s="115">
        <f t="shared" si="0"/>
        <v>11</v>
      </c>
      <c r="H17" s="115">
        <f t="shared" si="1"/>
        <v>12</v>
      </c>
      <c r="I17" s="117">
        <f t="shared" si="2"/>
        <v>13</v>
      </c>
      <c r="J17" s="115">
        <f t="shared" si="3"/>
        <v>15</v>
      </c>
      <c r="K17" s="115">
        <f t="shared" si="4"/>
        <v>17</v>
      </c>
      <c r="L17" s="117">
        <f t="shared" si="5"/>
        <v>21.5</v>
      </c>
    </row>
    <row r="18" spans="1:12">
      <c r="A18" s="103">
        <v>40835</v>
      </c>
      <c r="B18" s="115">
        <v>1</v>
      </c>
      <c r="C18" s="115">
        <v>1</v>
      </c>
      <c r="D18" s="115">
        <v>1</v>
      </c>
      <c r="E18" s="118">
        <v>6</v>
      </c>
      <c r="F18" s="118">
        <v>1</v>
      </c>
      <c r="G18" s="115">
        <f t="shared" si="0"/>
        <v>9</v>
      </c>
      <c r="H18" s="115">
        <f t="shared" si="1"/>
        <v>11</v>
      </c>
      <c r="I18" s="117">
        <f t="shared" si="2"/>
        <v>12.5</v>
      </c>
      <c r="J18" s="115">
        <f t="shared" si="3"/>
        <v>13</v>
      </c>
      <c r="K18" s="115">
        <f t="shared" si="4"/>
        <v>16</v>
      </c>
      <c r="L18" s="117">
        <f t="shared" si="5"/>
        <v>16.25</v>
      </c>
    </row>
    <row r="19" spans="1:12">
      <c r="A19" s="103">
        <v>40836</v>
      </c>
      <c r="B19" s="115">
        <v>1</v>
      </c>
      <c r="C19" s="115">
        <v>1</v>
      </c>
      <c r="D19" s="115">
        <v>1</v>
      </c>
      <c r="E19" s="118">
        <v>6</v>
      </c>
      <c r="F19" s="118">
        <v>1</v>
      </c>
      <c r="G19" s="115">
        <f t="shared" si="0"/>
        <v>9</v>
      </c>
      <c r="H19" s="115">
        <f t="shared" si="1"/>
        <v>9</v>
      </c>
      <c r="I19" s="117">
        <f t="shared" si="2"/>
        <v>11.5</v>
      </c>
      <c r="J19" s="115">
        <f t="shared" si="3"/>
        <v>13</v>
      </c>
      <c r="K19" s="115">
        <f t="shared" si="4"/>
        <v>15</v>
      </c>
      <c r="L19" s="117">
        <f t="shared" si="5"/>
        <v>15.25</v>
      </c>
    </row>
    <row r="20" spans="1:12">
      <c r="A20" s="103">
        <v>40837</v>
      </c>
      <c r="B20" s="115"/>
      <c r="C20" s="115">
        <v>1</v>
      </c>
      <c r="D20" s="115">
        <v>2</v>
      </c>
      <c r="E20" s="134">
        <v>6</v>
      </c>
      <c r="F20" s="134">
        <v>1</v>
      </c>
      <c r="G20" s="115">
        <f t="shared" si="0"/>
        <v>8</v>
      </c>
      <c r="H20" s="115">
        <f t="shared" si="1"/>
        <v>9</v>
      </c>
      <c r="I20" s="117">
        <f t="shared" si="2"/>
        <v>9</v>
      </c>
      <c r="J20" s="115">
        <f t="shared" si="3"/>
        <v>11</v>
      </c>
      <c r="K20" s="115">
        <f t="shared" si="4"/>
        <v>13</v>
      </c>
      <c r="L20" s="117">
        <f t="shared" si="5"/>
        <v>13</v>
      </c>
    </row>
    <row r="21" spans="1:12">
      <c r="A21" s="103">
        <v>40838</v>
      </c>
      <c r="B21" s="115"/>
      <c r="C21" s="115">
        <v>1</v>
      </c>
      <c r="D21" s="115">
        <v>2</v>
      </c>
      <c r="E21" s="134">
        <v>6</v>
      </c>
      <c r="F21" s="134">
        <v>1</v>
      </c>
      <c r="G21" s="115">
        <f t="shared" si="0"/>
        <v>7</v>
      </c>
      <c r="H21" s="115">
        <f t="shared" si="1"/>
        <v>8</v>
      </c>
      <c r="I21" s="117">
        <f t="shared" si="2"/>
        <v>9</v>
      </c>
      <c r="J21" s="115">
        <f t="shared" si="3"/>
        <v>9</v>
      </c>
      <c r="K21" s="115">
        <f t="shared" ref="K21:K40" si="6">C21+E11+F13+B21+D20</f>
        <v>14</v>
      </c>
      <c r="L21" s="117">
        <f t="shared" si="5"/>
        <v>13</v>
      </c>
    </row>
    <row r="22" spans="1:12">
      <c r="A22" s="103">
        <v>40839</v>
      </c>
      <c r="B22" s="115"/>
      <c r="C22" s="115">
        <v>1</v>
      </c>
      <c r="D22" s="115">
        <v>1</v>
      </c>
      <c r="E22" s="134">
        <v>6</v>
      </c>
      <c r="F22" s="134">
        <v>1</v>
      </c>
      <c r="G22" s="115">
        <f t="shared" si="0"/>
        <v>7</v>
      </c>
      <c r="H22" s="115">
        <f t="shared" si="1"/>
        <v>7</v>
      </c>
      <c r="I22" s="117">
        <f t="shared" si="2"/>
        <v>8</v>
      </c>
      <c r="J22" s="115">
        <f t="shared" si="3"/>
        <v>9</v>
      </c>
      <c r="K22" s="115">
        <f t="shared" si="6"/>
        <v>13</v>
      </c>
      <c r="L22" s="117">
        <f t="shared" si="5"/>
        <v>13</v>
      </c>
    </row>
    <row r="23" spans="1:12">
      <c r="A23" s="103">
        <v>40840</v>
      </c>
      <c r="B23" s="115">
        <v>1</v>
      </c>
      <c r="C23" s="115">
        <v>1</v>
      </c>
      <c r="D23" s="115">
        <v>1</v>
      </c>
      <c r="E23" s="134">
        <v>6</v>
      </c>
      <c r="F23" s="134">
        <v>1</v>
      </c>
      <c r="G23" s="115">
        <f t="shared" si="0"/>
        <v>8</v>
      </c>
      <c r="H23" s="115">
        <f t="shared" si="1"/>
        <v>7</v>
      </c>
      <c r="I23" s="117">
        <f t="shared" si="2"/>
        <v>7.5</v>
      </c>
      <c r="J23" s="115">
        <f t="shared" si="3"/>
        <v>9</v>
      </c>
      <c r="K23" s="115">
        <f t="shared" si="6"/>
        <v>11</v>
      </c>
      <c r="L23" s="117">
        <f t="shared" si="5"/>
        <v>15.25</v>
      </c>
    </row>
    <row r="24" spans="1:12">
      <c r="A24" s="103">
        <v>40841</v>
      </c>
      <c r="B24" s="115">
        <v>1</v>
      </c>
      <c r="C24" s="115">
        <v>2</v>
      </c>
      <c r="D24" s="115">
        <v>1</v>
      </c>
      <c r="E24" s="134">
        <v>6</v>
      </c>
      <c r="F24" s="134">
        <v>1</v>
      </c>
      <c r="G24" s="115">
        <f t="shared" si="0"/>
        <v>9</v>
      </c>
      <c r="H24" s="115">
        <f t="shared" si="1"/>
        <v>9</v>
      </c>
      <c r="I24" s="117">
        <f t="shared" si="2"/>
        <v>8.5</v>
      </c>
      <c r="J24" s="115">
        <f t="shared" si="3"/>
        <v>9</v>
      </c>
      <c r="K24" s="115">
        <f t="shared" si="6"/>
        <v>12</v>
      </c>
      <c r="L24" s="117">
        <f t="shared" si="5"/>
        <v>15.25</v>
      </c>
    </row>
    <row r="25" spans="1:12">
      <c r="A25" s="135">
        <v>40842</v>
      </c>
      <c r="B25" s="102">
        <v>2</v>
      </c>
      <c r="C25" s="102">
        <v>2</v>
      </c>
      <c r="D25" s="102">
        <v>1</v>
      </c>
      <c r="E25" s="136">
        <v>6</v>
      </c>
      <c r="F25" s="136">
        <v>1</v>
      </c>
      <c r="G25" s="102">
        <f t="shared" si="0"/>
        <v>9</v>
      </c>
      <c r="H25" s="102">
        <f t="shared" si="1"/>
        <v>9</v>
      </c>
      <c r="I25" s="111">
        <f t="shared" si="2"/>
        <v>10</v>
      </c>
      <c r="J25" s="102">
        <f t="shared" si="3"/>
        <v>10</v>
      </c>
      <c r="K25" s="115">
        <f t="shared" si="6"/>
        <v>12</v>
      </c>
      <c r="L25" s="117">
        <f t="shared" si="5"/>
        <v>13.5</v>
      </c>
    </row>
    <row r="26" spans="1:12">
      <c r="A26" s="103">
        <v>40843</v>
      </c>
      <c r="B26" s="102">
        <v>3</v>
      </c>
      <c r="C26" s="102">
        <v>2</v>
      </c>
      <c r="D26" s="102">
        <v>1</v>
      </c>
      <c r="E26" s="136">
        <v>5</v>
      </c>
      <c r="F26" s="136">
        <v>2</v>
      </c>
      <c r="G26" s="102">
        <f t="shared" si="0"/>
        <v>9</v>
      </c>
      <c r="H26" s="102">
        <f t="shared" si="1"/>
        <v>9</v>
      </c>
      <c r="I26" s="111">
        <f t="shared" si="2"/>
        <v>10.5</v>
      </c>
      <c r="J26" s="102">
        <f t="shared" si="3"/>
        <v>12</v>
      </c>
      <c r="K26" s="115">
        <f t="shared" si="6"/>
        <v>12</v>
      </c>
      <c r="L26" s="117">
        <f t="shared" si="5"/>
        <v>13.75</v>
      </c>
    </row>
    <row r="27" spans="1:12">
      <c r="A27" s="103">
        <v>40844</v>
      </c>
      <c r="B27" s="102">
        <v>4</v>
      </c>
      <c r="C27" s="102">
        <v>1</v>
      </c>
      <c r="D27" s="102">
        <v>1</v>
      </c>
      <c r="E27" s="136">
        <v>4</v>
      </c>
      <c r="F27" s="136">
        <v>2</v>
      </c>
      <c r="G27" s="102">
        <f t="shared" si="0"/>
        <v>8</v>
      </c>
      <c r="H27" s="102">
        <f t="shared" si="1"/>
        <v>8</v>
      </c>
      <c r="I27" s="111">
        <f t="shared" si="2"/>
        <v>10</v>
      </c>
      <c r="J27" s="102">
        <f t="shared" si="3"/>
        <v>12</v>
      </c>
      <c r="K27" s="115">
        <f t="shared" si="6"/>
        <v>12</v>
      </c>
      <c r="L27" s="117">
        <f t="shared" si="5"/>
        <v>13</v>
      </c>
    </row>
    <row r="28" spans="1:12">
      <c r="A28" s="103">
        <v>40845</v>
      </c>
      <c r="B28" s="102">
        <v>4</v>
      </c>
      <c r="C28" s="102">
        <v>1</v>
      </c>
      <c r="D28" s="102">
        <v>1</v>
      </c>
      <c r="E28" s="136">
        <v>4</v>
      </c>
      <c r="F28" s="136">
        <v>2</v>
      </c>
      <c r="G28" s="102">
        <f t="shared" si="0"/>
        <v>8</v>
      </c>
      <c r="H28" s="102">
        <f t="shared" si="1"/>
        <v>8</v>
      </c>
      <c r="I28" s="111">
        <f t="shared" si="2"/>
        <v>10</v>
      </c>
      <c r="J28" s="102">
        <f t="shared" si="3"/>
        <v>12</v>
      </c>
      <c r="K28" s="115">
        <f t="shared" si="6"/>
        <v>13</v>
      </c>
      <c r="L28" s="117">
        <f t="shared" si="5"/>
        <v>13</v>
      </c>
    </row>
    <row r="29" spans="1:12">
      <c r="A29" s="103">
        <v>40846</v>
      </c>
      <c r="B29" s="102">
        <v>3</v>
      </c>
      <c r="C29" s="102">
        <v>1</v>
      </c>
      <c r="D29" s="102">
        <v>1</v>
      </c>
      <c r="E29" s="136">
        <v>4</v>
      </c>
      <c r="F29" s="136">
        <v>2</v>
      </c>
      <c r="G29" s="102">
        <f t="shared" si="0"/>
        <v>9</v>
      </c>
      <c r="H29" s="102">
        <f t="shared" si="1"/>
        <v>8</v>
      </c>
      <c r="I29" s="111">
        <f t="shared" si="2"/>
        <v>9.5</v>
      </c>
      <c r="J29" s="102">
        <f t="shared" si="3"/>
        <v>11</v>
      </c>
      <c r="K29" s="115">
        <f t="shared" si="6"/>
        <v>12</v>
      </c>
      <c r="L29" s="117">
        <f t="shared" si="5"/>
        <v>11.75</v>
      </c>
    </row>
    <row r="30" spans="1:12">
      <c r="A30" s="103">
        <v>40847</v>
      </c>
      <c r="B30" s="115">
        <v>3</v>
      </c>
      <c r="C30" s="115"/>
      <c r="D30" s="102">
        <v>2</v>
      </c>
      <c r="E30" s="134">
        <v>3</v>
      </c>
      <c r="F30" s="136">
        <v>2</v>
      </c>
      <c r="G30" s="102">
        <f t="shared" si="0"/>
        <v>8</v>
      </c>
      <c r="H30" s="102">
        <f t="shared" si="1"/>
        <v>8</v>
      </c>
      <c r="I30" s="111">
        <f t="shared" si="2"/>
        <v>8.5</v>
      </c>
      <c r="J30" s="102">
        <f t="shared" si="3"/>
        <v>10</v>
      </c>
      <c r="K30" s="115">
        <f t="shared" si="6"/>
        <v>11</v>
      </c>
      <c r="L30" s="117">
        <f t="shared" si="5"/>
        <v>11.75</v>
      </c>
    </row>
    <row r="31" spans="1:12">
      <c r="A31" s="98">
        <v>40848</v>
      </c>
      <c r="B31" s="115">
        <v>2</v>
      </c>
      <c r="C31" s="115"/>
      <c r="D31" s="102">
        <v>3</v>
      </c>
      <c r="E31" s="119">
        <v>6</v>
      </c>
      <c r="F31" s="113">
        <v>1</v>
      </c>
      <c r="G31" s="97">
        <f t="shared" si="0"/>
        <v>7</v>
      </c>
      <c r="H31" s="97">
        <f t="shared" si="1"/>
        <v>8</v>
      </c>
      <c r="I31" s="111">
        <f t="shared" si="2"/>
        <v>9</v>
      </c>
      <c r="J31" s="102">
        <f t="shared" si="3"/>
        <v>9</v>
      </c>
      <c r="K31" s="115">
        <f t="shared" si="6"/>
        <v>11</v>
      </c>
      <c r="L31" s="117">
        <f t="shared" si="5"/>
        <v>10.5</v>
      </c>
    </row>
    <row r="32" spans="1:12">
      <c r="A32" s="98">
        <v>40849</v>
      </c>
      <c r="B32" s="115">
        <v>1</v>
      </c>
      <c r="C32" s="115"/>
      <c r="D32" s="102">
        <v>3</v>
      </c>
      <c r="E32" s="119">
        <v>6</v>
      </c>
      <c r="F32" s="113">
        <v>1</v>
      </c>
      <c r="G32" s="97">
        <f t="shared" si="0"/>
        <v>6</v>
      </c>
      <c r="H32" s="97">
        <f t="shared" si="1"/>
        <v>7</v>
      </c>
      <c r="I32" s="111">
        <f t="shared" si="2"/>
        <v>8.5</v>
      </c>
      <c r="J32" s="102">
        <f t="shared" si="3"/>
        <v>9</v>
      </c>
      <c r="K32" s="115">
        <f t="shared" si="6"/>
        <v>11</v>
      </c>
      <c r="L32" s="117">
        <f t="shared" si="5"/>
        <v>9.25</v>
      </c>
    </row>
    <row r="33" spans="1:12">
      <c r="A33" s="98">
        <v>40850</v>
      </c>
      <c r="B33" s="115">
        <v>1</v>
      </c>
      <c r="C33" s="115"/>
      <c r="D33" s="102">
        <v>3</v>
      </c>
      <c r="E33" s="119">
        <v>6</v>
      </c>
      <c r="F33" s="113">
        <v>1</v>
      </c>
      <c r="G33" s="97">
        <f t="shared" si="0"/>
        <v>6</v>
      </c>
      <c r="H33" s="97">
        <f t="shared" si="1"/>
        <v>6</v>
      </c>
      <c r="I33" s="111">
        <f t="shared" si="2"/>
        <v>7.5</v>
      </c>
      <c r="J33" s="102">
        <f t="shared" si="3"/>
        <v>9</v>
      </c>
      <c r="K33" s="115">
        <f t="shared" si="6"/>
        <v>11</v>
      </c>
      <c r="L33" s="117">
        <f t="shared" si="5"/>
        <v>10.25</v>
      </c>
    </row>
    <row r="34" spans="1:12">
      <c r="A34" s="98">
        <v>40851</v>
      </c>
      <c r="B34" s="115"/>
      <c r="C34" s="115"/>
      <c r="D34" s="102">
        <v>3</v>
      </c>
      <c r="E34" s="119">
        <v>6</v>
      </c>
      <c r="F34" s="113">
        <v>1</v>
      </c>
      <c r="G34" s="97">
        <f t="shared" si="0"/>
        <v>5</v>
      </c>
      <c r="H34" s="97">
        <f t="shared" si="1"/>
        <v>6</v>
      </c>
      <c r="I34" s="111">
        <f t="shared" si="2"/>
        <v>6</v>
      </c>
      <c r="J34" s="102">
        <f t="shared" si="3"/>
        <v>7</v>
      </c>
      <c r="K34" s="115">
        <f t="shared" si="6"/>
        <v>11</v>
      </c>
      <c r="L34" s="117">
        <f t="shared" si="5"/>
        <v>11</v>
      </c>
    </row>
    <row r="35" spans="1:12">
      <c r="A35" s="98">
        <v>40852</v>
      </c>
      <c r="B35" s="115"/>
      <c r="C35" s="115"/>
      <c r="D35" s="102">
        <v>3</v>
      </c>
      <c r="E35" s="119">
        <v>6</v>
      </c>
      <c r="F35" s="113">
        <v>1</v>
      </c>
      <c r="G35" s="97">
        <f t="shared" si="0"/>
        <v>4</v>
      </c>
      <c r="H35" s="97">
        <f t="shared" si="1"/>
        <v>5</v>
      </c>
      <c r="I35" s="111">
        <f t="shared" si="2"/>
        <v>6</v>
      </c>
      <c r="J35" s="102">
        <f t="shared" si="3"/>
        <v>6</v>
      </c>
      <c r="K35" s="115">
        <f t="shared" si="6"/>
        <v>11</v>
      </c>
      <c r="L35" s="117">
        <f t="shared" si="5"/>
        <v>11</v>
      </c>
    </row>
    <row r="36" spans="1:12">
      <c r="A36" s="98">
        <v>40853</v>
      </c>
      <c r="B36" s="115"/>
      <c r="C36" s="115"/>
      <c r="D36" s="102">
        <v>3</v>
      </c>
      <c r="E36" s="119">
        <v>6</v>
      </c>
      <c r="F36" s="113">
        <v>2</v>
      </c>
      <c r="G36" s="97">
        <f t="shared" si="0"/>
        <v>7</v>
      </c>
      <c r="H36" s="97">
        <f t="shared" si="1"/>
        <v>4</v>
      </c>
      <c r="I36" s="111">
        <f t="shared" si="2"/>
        <v>5</v>
      </c>
      <c r="J36" s="102">
        <f t="shared" si="3"/>
        <v>6</v>
      </c>
      <c r="K36" s="115">
        <f t="shared" si="6"/>
        <v>10</v>
      </c>
      <c r="L36" s="117">
        <f t="shared" si="5"/>
        <v>11</v>
      </c>
    </row>
    <row r="37" spans="1:12">
      <c r="A37" s="98">
        <v>40854</v>
      </c>
      <c r="B37" s="97"/>
      <c r="C37" s="115"/>
      <c r="D37" s="102">
        <v>3</v>
      </c>
      <c r="E37" s="119">
        <v>6</v>
      </c>
      <c r="F37" s="113">
        <v>2</v>
      </c>
      <c r="G37" s="97">
        <f t="shared" si="0"/>
        <v>7</v>
      </c>
      <c r="H37" s="97">
        <f t="shared" si="1"/>
        <v>7</v>
      </c>
      <c r="I37" s="111">
        <f t="shared" si="2"/>
        <v>4</v>
      </c>
      <c r="J37" s="102">
        <f t="shared" si="3"/>
        <v>5</v>
      </c>
      <c r="K37" s="115">
        <f t="shared" si="6"/>
        <v>9</v>
      </c>
      <c r="L37" s="117">
        <f t="shared" si="5"/>
        <v>11</v>
      </c>
    </row>
    <row r="38" spans="1:12">
      <c r="A38" s="98">
        <v>40855</v>
      </c>
      <c r="B38" s="97"/>
      <c r="C38" s="115"/>
      <c r="D38" s="102">
        <v>3</v>
      </c>
      <c r="E38" s="119">
        <v>6</v>
      </c>
      <c r="F38" s="113">
        <v>2</v>
      </c>
      <c r="G38" s="97">
        <f t="shared" si="0"/>
        <v>7</v>
      </c>
      <c r="H38" s="97">
        <f t="shared" si="1"/>
        <v>7</v>
      </c>
      <c r="I38" s="111">
        <f t="shared" si="2"/>
        <v>7</v>
      </c>
      <c r="J38" s="102">
        <f t="shared" si="3"/>
        <v>4</v>
      </c>
      <c r="K38" s="115">
        <f t="shared" si="6"/>
        <v>9</v>
      </c>
      <c r="L38" s="117">
        <f t="shared" si="5"/>
        <v>10</v>
      </c>
    </row>
    <row r="39" spans="1:12">
      <c r="A39" s="98">
        <v>40856</v>
      </c>
      <c r="B39" s="97"/>
      <c r="C39" s="115"/>
      <c r="D39" s="102">
        <v>3</v>
      </c>
      <c r="E39" s="119">
        <v>6</v>
      </c>
      <c r="F39" s="113">
        <v>2</v>
      </c>
      <c r="G39" s="97">
        <f t="shared" si="0"/>
        <v>8</v>
      </c>
      <c r="H39" s="97">
        <f t="shared" si="1"/>
        <v>7</v>
      </c>
      <c r="I39" s="111">
        <f t="shared" si="2"/>
        <v>7</v>
      </c>
      <c r="J39" s="102">
        <f>C39+E31+F33+B39</f>
        <v>7</v>
      </c>
      <c r="K39" s="115">
        <f t="shared" si="6"/>
        <v>8</v>
      </c>
      <c r="L39" s="117">
        <f t="shared" si="5"/>
        <v>8</v>
      </c>
    </row>
    <row r="40" spans="1:12">
      <c r="A40" s="98">
        <v>40857</v>
      </c>
      <c r="B40" s="97"/>
      <c r="C40" s="115"/>
      <c r="D40" s="102">
        <v>3</v>
      </c>
      <c r="E40" s="119">
        <v>6</v>
      </c>
      <c r="F40" s="113">
        <v>2</v>
      </c>
      <c r="G40" s="97">
        <f t="shared" si="0"/>
        <v>8</v>
      </c>
      <c r="H40" s="97">
        <f t="shared" si="1"/>
        <v>8</v>
      </c>
      <c r="I40" s="111">
        <f t="shared" si="2"/>
        <v>7</v>
      </c>
      <c r="J40" s="102">
        <f t="shared" si="3"/>
        <v>7</v>
      </c>
      <c r="K40" s="115">
        <f t="shared" si="6"/>
        <v>7</v>
      </c>
      <c r="L40" s="117">
        <f t="shared" si="5"/>
        <v>8</v>
      </c>
    </row>
    <row r="41" spans="1:12">
      <c r="A41" s="98">
        <v>40858</v>
      </c>
      <c r="B41" s="97">
        <v>1</v>
      </c>
      <c r="C41" s="115"/>
      <c r="D41" s="102">
        <v>3</v>
      </c>
      <c r="E41" s="119">
        <v>6</v>
      </c>
      <c r="F41" s="113">
        <v>2</v>
      </c>
      <c r="G41" s="97">
        <f>C41+E36+F38</f>
        <v>8</v>
      </c>
      <c r="H41" s="97">
        <f>C41+E35+F37</f>
        <v>8</v>
      </c>
      <c r="I41" s="111">
        <f>C41+E34+F36+B41/2</f>
        <v>8.5</v>
      </c>
      <c r="J41" s="102">
        <f>C41+E33+F35+B41</f>
        <v>8</v>
      </c>
      <c r="K41" s="115">
        <f>C41+E31+F33+B41+D40</f>
        <v>11</v>
      </c>
      <c r="L41" s="117">
        <f>C41+E29+F33+B41*1.25+D38</f>
        <v>9.25</v>
      </c>
    </row>
    <row r="42" spans="1:12">
      <c r="A42" s="98">
        <v>40859</v>
      </c>
      <c r="B42" s="97">
        <v>2</v>
      </c>
      <c r="C42" s="115"/>
      <c r="D42" s="102">
        <v>3</v>
      </c>
      <c r="E42" s="119">
        <v>6</v>
      </c>
      <c r="F42" s="113">
        <v>2</v>
      </c>
      <c r="G42" s="97">
        <f>C42+E37+F39</f>
        <v>8</v>
      </c>
      <c r="H42" s="97">
        <f>C42+E36+F38</f>
        <v>8</v>
      </c>
      <c r="I42" s="111">
        <f>C42+E35+F37+B42/2</f>
        <v>9</v>
      </c>
      <c r="J42" s="102">
        <f>C42+E34+F36+B42</f>
        <v>10</v>
      </c>
      <c r="K42" s="115">
        <f>C42+E32+F34+B42+D41</f>
        <v>12</v>
      </c>
      <c r="L42" s="117">
        <f>C42+E30+F34+B42*1.25+D39</f>
        <v>9.5</v>
      </c>
    </row>
    <row r="43" spans="1:12">
      <c r="A43" s="98">
        <v>40860</v>
      </c>
      <c r="B43" s="97">
        <v>3</v>
      </c>
      <c r="C43" s="115"/>
      <c r="D43" s="102">
        <v>3</v>
      </c>
      <c r="E43" s="119">
        <v>6</v>
      </c>
      <c r="F43" s="113">
        <v>2</v>
      </c>
      <c r="G43" s="97">
        <f>C43+E38+F40</f>
        <v>8</v>
      </c>
      <c r="H43" s="97">
        <f>C43+E37+F39</f>
        <v>8</v>
      </c>
      <c r="I43" s="111">
        <f>C43+E36+F38+B43/2</f>
        <v>9.5</v>
      </c>
      <c r="J43" s="102">
        <f>C43+E35+F37+B43</f>
        <v>11</v>
      </c>
      <c r="K43" s="115">
        <f>C43+E33+F35+B43+D42</f>
        <v>13</v>
      </c>
      <c r="L43" s="117">
        <f>C43+E31+F35+B43*1.25+D40</f>
        <v>13.75</v>
      </c>
    </row>
    <row r="44" spans="1:12">
      <c r="A44" s="98">
        <v>40861</v>
      </c>
      <c r="B44" s="143">
        <v>2</v>
      </c>
      <c r="C44" s="115"/>
      <c r="D44" s="102">
        <v>3</v>
      </c>
      <c r="E44" s="119">
        <v>6</v>
      </c>
      <c r="F44" s="113">
        <v>2</v>
      </c>
      <c r="G44" s="97">
        <f>C44+E39+F41</f>
        <v>8</v>
      </c>
      <c r="H44" s="97">
        <f>C44+E38+F40</f>
        <v>8</v>
      </c>
      <c r="I44" s="111">
        <f>C44+E37+F39+B44/2</f>
        <v>9</v>
      </c>
      <c r="J44" s="102">
        <f>C44+E36+F38+B44</f>
        <v>10</v>
      </c>
      <c r="K44" s="115">
        <f>C44+E34+F36+B44+D43</f>
        <v>13</v>
      </c>
      <c r="L44" s="117">
        <f>C44+E32+F36+B44*1.25+D41</f>
        <v>13.5</v>
      </c>
    </row>
    <row r="45" spans="1:12">
      <c r="A45" s="98">
        <v>40862</v>
      </c>
      <c r="B45" s="143">
        <v>2</v>
      </c>
      <c r="C45" s="115"/>
      <c r="D45" s="102">
        <v>3</v>
      </c>
      <c r="E45" s="119">
        <v>6</v>
      </c>
      <c r="F45" s="113">
        <v>2</v>
      </c>
      <c r="G45" s="97">
        <f>C45+E40+F42</f>
        <v>8</v>
      </c>
      <c r="H45" s="97">
        <f>C45+E39+F41</f>
        <v>8</v>
      </c>
      <c r="I45" s="111">
        <f>C45+E38+F40+B45/2</f>
        <v>9</v>
      </c>
      <c r="J45" s="102">
        <f>C45+E37+F39+B45</f>
        <v>10</v>
      </c>
      <c r="K45" s="115">
        <f>C45+E35+F37+B45+D44</f>
        <v>13</v>
      </c>
      <c r="L45" s="117">
        <f>C45+E33+F37+B45*1.25+D42</f>
        <v>13.5</v>
      </c>
    </row>
    <row r="46" spans="1:12">
      <c r="A46" s="99"/>
      <c r="B46" s="100"/>
      <c r="C46" s="100"/>
      <c r="D46" s="137"/>
      <c r="E46" s="138"/>
      <c r="F46" s="139"/>
      <c r="G46" s="100"/>
      <c r="H46" s="100"/>
      <c r="I46" s="140"/>
      <c r="J46" s="137"/>
      <c r="K46" s="141"/>
      <c r="L46" s="142"/>
    </row>
    <row r="47" spans="1:12">
      <c r="A47" s="99"/>
      <c r="B47" s="100"/>
      <c r="C47" s="100"/>
      <c r="D47" s="137"/>
      <c r="E47" s="138"/>
      <c r="F47" s="139"/>
      <c r="G47" s="100"/>
      <c r="H47" s="100"/>
      <c r="I47" s="140"/>
      <c r="J47" s="137"/>
      <c r="K47" s="141"/>
      <c r="L47" s="142"/>
    </row>
    <row r="48" spans="1:12">
      <c r="A48" s="99"/>
      <c r="B48" s="100"/>
      <c r="C48" s="100"/>
      <c r="D48" s="100"/>
      <c r="E48" s="101"/>
      <c r="F48" s="101"/>
      <c r="G48" s="100"/>
      <c r="H48" s="100"/>
      <c r="I48" s="100"/>
      <c r="J48" s="100"/>
      <c r="K48" s="100"/>
    </row>
    <row r="49" spans="4:6">
      <c r="D49" s="54" t="s">
        <v>96</v>
      </c>
      <c r="E49" s="54" t="s">
        <v>85</v>
      </c>
      <c r="F49" s="54" t="s">
        <v>91</v>
      </c>
    </row>
    <row r="50" spans="4:6">
      <c r="D50" t="s">
        <v>87</v>
      </c>
      <c r="E50">
        <v>5</v>
      </c>
      <c r="F50" s="54">
        <v>3</v>
      </c>
    </row>
    <row r="51" spans="4:6">
      <c r="D51" t="s">
        <v>86</v>
      </c>
      <c r="E51">
        <f t="shared" ref="E51:F54" si="7">E50+1</f>
        <v>6</v>
      </c>
      <c r="F51">
        <f t="shared" si="7"/>
        <v>4</v>
      </c>
    </row>
    <row r="52" spans="4:6">
      <c r="D52" s="54" t="s">
        <v>88</v>
      </c>
      <c r="E52">
        <f t="shared" si="7"/>
        <v>7</v>
      </c>
      <c r="F52">
        <f t="shared" si="7"/>
        <v>5</v>
      </c>
    </row>
    <row r="53" spans="4:6">
      <c r="D53" s="54" t="s">
        <v>89</v>
      </c>
      <c r="E53">
        <f t="shared" si="7"/>
        <v>8</v>
      </c>
      <c r="F53">
        <f t="shared" si="7"/>
        <v>6</v>
      </c>
    </row>
    <row r="54" spans="4:6">
      <c r="D54" s="54" t="s">
        <v>90</v>
      </c>
      <c r="E54">
        <f t="shared" si="7"/>
        <v>9</v>
      </c>
      <c r="F54">
        <f t="shared" si="7"/>
        <v>7</v>
      </c>
    </row>
  </sheetData>
  <mergeCells count="5">
    <mergeCell ref="G1:L1"/>
    <mergeCell ref="C1:D1"/>
    <mergeCell ref="E1:F1"/>
    <mergeCell ref="A1:A2"/>
    <mergeCell ref="B1:B2"/>
  </mergeCells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selection activeCell="J9" sqref="A1:J9"/>
    </sheetView>
  </sheetViews>
  <sheetFormatPr defaultColWidth="9.140625" defaultRowHeight="23.25"/>
  <cols>
    <col min="1" max="1" width="12.5703125" bestFit="1" customWidth="1"/>
    <col min="2" max="9" width="5.42578125" customWidth="1"/>
    <col min="10" max="10" width="5.42578125" bestFit="1" customWidth="1"/>
  </cols>
  <sheetData>
    <row r="1" spans="1:13">
      <c r="B1" s="207" t="s">
        <v>160</v>
      </c>
      <c r="C1" s="208"/>
      <c r="D1" s="208"/>
      <c r="E1" s="208"/>
      <c r="F1" s="208"/>
      <c r="G1" s="208"/>
      <c r="H1" s="208"/>
      <c r="I1" s="208"/>
      <c r="J1" s="208"/>
    </row>
    <row r="2" spans="1:13">
      <c r="B2" s="110">
        <v>40846</v>
      </c>
      <c r="C2" s="110">
        <v>40847</v>
      </c>
      <c r="D2" s="110">
        <v>40848</v>
      </c>
      <c r="E2" s="110">
        <v>40849</v>
      </c>
      <c r="F2" s="110">
        <v>40850</v>
      </c>
      <c r="G2" s="110">
        <v>40851</v>
      </c>
      <c r="H2" s="110">
        <v>40852</v>
      </c>
      <c r="I2" s="110">
        <v>40853</v>
      </c>
      <c r="J2" s="110">
        <v>40854</v>
      </c>
    </row>
    <row r="3" spans="1:13" ht="18.75" customHeight="1">
      <c r="A3" s="108" t="s">
        <v>97</v>
      </c>
      <c r="B3" s="109">
        <v>40846</v>
      </c>
      <c r="C3" s="109">
        <v>40847</v>
      </c>
      <c r="D3" s="109">
        <v>40848</v>
      </c>
      <c r="E3" s="109">
        <v>40849</v>
      </c>
      <c r="F3" s="109">
        <v>40850</v>
      </c>
      <c r="G3" s="109">
        <v>40851</v>
      </c>
      <c r="H3" s="109">
        <v>40852</v>
      </c>
      <c r="I3" s="109">
        <v>40853</v>
      </c>
      <c r="J3" s="109">
        <v>40854</v>
      </c>
      <c r="M3" t="s">
        <v>98</v>
      </c>
    </row>
    <row r="4" spans="1:13">
      <c r="A4" s="106" t="s">
        <v>87</v>
      </c>
      <c r="B4" s="112">
        <f>VLOOKUP(B$3,'Crissis Table'!$A$3:$L$48,$M4,FALSE)</f>
        <v>9</v>
      </c>
      <c r="C4" s="112">
        <f>VLOOKUP(C$3,'Crissis Table'!$A$3:$L$48,$M4,FALSE)</f>
        <v>8</v>
      </c>
      <c r="D4" s="112">
        <f>VLOOKUP(D$3,'Crissis Table'!$A$3:$L$48,$M4,FALSE)</f>
        <v>7</v>
      </c>
      <c r="E4" s="112">
        <f>VLOOKUP(E$3,'Crissis Table'!$A$3:$L$48,$M4,FALSE)</f>
        <v>6</v>
      </c>
      <c r="F4" s="112">
        <f>VLOOKUP(F$3,'Crissis Table'!$A$3:$L$48,$M4,FALSE)</f>
        <v>6</v>
      </c>
      <c r="G4" s="112">
        <f>VLOOKUP(G$3,'Crissis Table'!$A$3:$L$48,$M4,FALSE)</f>
        <v>5</v>
      </c>
      <c r="H4" s="112">
        <f>VLOOKUP(H$3,'Crissis Table'!$A$3:$L$48,$M4,FALSE)</f>
        <v>4</v>
      </c>
      <c r="I4" s="112">
        <f>VLOOKUP(I$3,'Crissis Table'!$A$3:$L$48,$M4,FALSE)</f>
        <v>7</v>
      </c>
      <c r="J4" s="112">
        <f>VLOOKUP(J$3,'Crissis Table'!$A$3:$L$48,$M4,FALSE)</f>
        <v>7</v>
      </c>
      <c r="M4">
        <v>7</v>
      </c>
    </row>
    <row r="5" spans="1:13">
      <c r="A5" s="106" t="s">
        <v>86</v>
      </c>
      <c r="B5" s="112">
        <f>VLOOKUP(B$3,'Crissis Table'!$A$3:$L$48,$M5,FALSE)</f>
        <v>8</v>
      </c>
      <c r="C5" s="112">
        <f>VLOOKUP(C$3,'Crissis Table'!$A$3:$L$48,$M5,FALSE)</f>
        <v>8</v>
      </c>
      <c r="D5" s="112">
        <f>VLOOKUP(D$3,'Crissis Table'!$A$3:$L$48,$M5,FALSE)</f>
        <v>8</v>
      </c>
      <c r="E5" s="112">
        <f>VLOOKUP(E$3,'Crissis Table'!$A$3:$L$48,$M5,FALSE)</f>
        <v>7</v>
      </c>
      <c r="F5" s="112">
        <f>VLOOKUP(F$3,'Crissis Table'!$A$3:$L$48,$M5,FALSE)</f>
        <v>6</v>
      </c>
      <c r="G5" s="112">
        <f>VLOOKUP(G$3,'Crissis Table'!$A$3:$L$48,$M5,FALSE)</f>
        <v>6</v>
      </c>
      <c r="H5" s="112">
        <f>VLOOKUP(H$3,'Crissis Table'!$A$3:$L$48,$M5,FALSE)</f>
        <v>5</v>
      </c>
      <c r="I5" s="112">
        <f>VLOOKUP(I$3,'Crissis Table'!$A$3:$L$48,$M5,FALSE)</f>
        <v>4</v>
      </c>
      <c r="J5" s="112">
        <f>VLOOKUP(J$3,'Crissis Table'!$A$3:$L$48,$M5,FALSE)</f>
        <v>7</v>
      </c>
      <c r="M5">
        <v>8</v>
      </c>
    </row>
    <row r="6" spans="1:13">
      <c r="A6" s="107" t="s">
        <v>88</v>
      </c>
      <c r="B6" s="112">
        <f>VLOOKUP(B$3,'Crissis Table'!$A$3:$L$48,$M6,FALSE)</f>
        <v>9.5</v>
      </c>
      <c r="C6" s="112">
        <f>VLOOKUP(C$3,'Crissis Table'!$A$3:$L$48,$M6,FALSE)</f>
        <v>8.5</v>
      </c>
      <c r="D6" s="112">
        <f>VLOOKUP(D$3,'Crissis Table'!$A$3:$L$48,$M6,FALSE)</f>
        <v>9</v>
      </c>
      <c r="E6" s="112">
        <f>VLOOKUP(E$3,'Crissis Table'!$A$3:$L$48,$M6,FALSE)</f>
        <v>8.5</v>
      </c>
      <c r="F6" s="112">
        <f>VLOOKUP(F$3,'Crissis Table'!$A$3:$L$48,$M6,FALSE)</f>
        <v>7.5</v>
      </c>
      <c r="G6" s="112">
        <f>VLOOKUP(G$3,'Crissis Table'!$A$3:$L$48,$M6,FALSE)</f>
        <v>6</v>
      </c>
      <c r="H6" s="112">
        <f>VLOOKUP(H$3,'Crissis Table'!$A$3:$L$48,$M6,FALSE)</f>
        <v>6</v>
      </c>
      <c r="I6" s="112">
        <f>VLOOKUP(I$3,'Crissis Table'!$A$3:$L$48,$M6,FALSE)</f>
        <v>5</v>
      </c>
      <c r="J6" s="112">
        <f>VLOOKUP(J$3,'Crissis Table'!$A$3:$L$48,$M6,FALSE)</f>
        <v>4</v>
      </c>
      <c r="M6">
        <v>9</v>
      </c>
    </row>
    <row r="7" spans="1:13" ht="69.75">
      <c r="A7" s="133" t="s">
        <v>158</v>
      </c>
      <c r="B7" s="112">
        <f>VLOOKUP(B$3,'Crissis Table'!$A$3:$L$48,$M7,FALSE)</f>
        <v>11</v>
      </c>
      <c r="C7" s="112">
        <f>VLOOKUP(C$3,'Crissis Table'!$A$3:$L$48,$M7,FALSE)</f>
        <v>10</v>
      </c>
      <c r="D7" s="112">
        <f>VLOOKUP(D$3,'Crissis Table'!$A$3:$L$48,$M7,FALSE)</f>
        <v>9</v>
      </c>
      <c r="E7" s="112">
        <f>VLOOKUP(E$3,'Crissis Table'!$A$3:$L$48,$M7,FALSE)</f>
        <v>9</v>
      </c>
      <c r="F7" s="112">
        <f>VLOOKUP(F$3,'Crissis Table'!$A$3:$L$48,$M7,FALSE)</f>
        <v>9</v>
      </c>
      <c r="G7" s="112">
        <f>VLOOKUP(G$3,'Crissis Table'!$A$3:$L$48,$M7,FALSE)</f>
        <v>7</v>
      </c>
      <c r="H7" s="112">
        <f>VLOOKUP(H$3,'Crissis Table'!$A$3:$L$48,$M7,FALSE)</f>
        <v>6</v>
      </c>
      <c r="I7" s="112">
        <f>VLOOKUP(I$3,'Crissis Table'!$A$3:$L$48,$M7,FALSE)</f>
        <v>6</v>
      </c>
      <c r="J7" s="112">
        <f>VLOOKUP(J$3,'Crissis Table'!$A$3:$L$48,$M7,FALSE)</f>
        <v>5</v>
      </c>
      <c r="M7">
        <v>10</v>
      </c>
    </row>
    <row r="8" spans="1:13">
      <c r="A8" s="133" t="s">
        <v>157</v>
      </c>
      <c r="B8" s="112">
        <f>VLOOKUP(B$3,'Crissis Table'!$A$3:$L$48,$M8,FALSE)</f>
        <v>12</v>
      </c>
      <c r="C8" s="112">
        <f>VLOOKUP(C$3,'Crissis Table'!$A$3:$L$48,$M8,FALSE)</f>
        <v>11</v>
      </c>
      <c r="D8" s="112">
        <f>VLOOKUP(D$3,'Crissis Table'!$A$3:$L$48,$M8,FALSE)</f>
        <v>11</v>
      </c>
      <c r="E8" s="112">
        <f>VLOOKUP(E$3,'Crissis Table'!$A$3:$L$48,$M8,FALSE)</f>
        <v>11</v>
      </c>
      <c r="F8" s="112">
        <f>VLOOKUP(F$3,'Crissis Table'!$A$3:$L$48,$M8,FALSE)</f>
        <v>11</v>
      </c>
      <c r="G8" s="112">
        <f>VLOOKUP(G$3,'Crissis Table'!$A$3:$L$48,$M8,FALSE)</f>
        <v>11</v>
      </c>
      <c r="H8" s="112">
        <f>VLOOKUP(H$3,'Crissis Table'!$A$3:$L$48,$M8,FALSE)</f>
        <v>11</v>
      </c>
      <c r="I8" s="112">
        <f>VLOOKUP(I$3,'Crissis Table'!$A$3:$L$48,$M8,FALSE)</f>
        <v>10</v>
      </c>
      <c r="J8" s="112">
        <f>VLOOKUP(J$3,'Crissis Table'!$A$3:$L$48,$M8,FALSE)</f>
        <v>9</v>
      </c>
      <c r="M8">
        <v>11</v>
      </c>
    </row>
    <row r="9" spans="1:13" ht="69.75">
      <c r="A9" s="130" t="s">
        <v>159</v>
      </c>
      <c r="B9" s="112">
        <f>VLOOKUP(B$3,'Crissis Table'!$A$3:$L$48,$M9,FALSE)</f>
        <v>11.75</v>
      </c>
      <c r="C9" s="112">
        <f>VLOOKUP(C$3,'Crissis Table'!$A$3:$L$48,$M9,FALSE)</f>
        <v>11.75</v>
      </c>
      <c r="D9" s="112">
        <f>VLOOKUP(D$3,'Crissis Table'!$A$3:$L$48,$M9,FALSE)</f>
        <v>10.5</v>
      </c>
      <c r="E9" s="112">
        <f>VLOOKUP(E$3,'Crissis Table'!$A$3:$L$48,$M9,FALSE)</f>
        <v>9.25</v>
      </c>
      <c r="F9" s="112">
        <f>VLOOKUP(F$3,'Crissis Table'!$A$3:$L$48,$M9,FALSE)</f>
        <v>10.25</v>
      </c>
      <c r="G9" s="112">
        <f>VLOOKUP(G$3,'Crissis Table'!$A$3:$L$48,$M9,FALSE)</f>
        <v>11</v>
      </c>
      <c r="H9" s="112">
        <f>VLOOKUP(H$3,'Crissis Table'!$A$3:$L$48,$M9,FALSE)</f>
        <v>11</v>
      </c>
      <c r="I9" s="112">
        <f>VLOOKUP(I$3,'Crissis Table'!$A$3:$L$48,$M9,FALSE)</f>
        <v>11</v>
      </c>
      <c r="J9" s="112">
        <f>VLOOKUP(J$3,'Crissis Table'!$A$3:$L$48,$M9,FALSE)</f>
        <v>11</v>
      </c>
      <c r="M9">
        <v>12</v>
      </c>
    </row>
  </sheetData>
  <mergeCells count="1">
    <mergeCell ref="B1:J1"/>
  </mergeCells>
  <phoneticPr fontId="0" type="noConversion"/>
  <conditionalFormatting sqref="B4:J9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4">
    <webPublishItem id="27914" divId="Status WL_27914" sourceType="sheet" destinationFile="D:\Flood2011\WebPage Temp\Page.mht"/>
    <webPublishItem id="3540" divId="Status WL_3540" sourceType="range" sourceRef="A1:I8" destinationFile="D:\Flood2011\WebPage Temp\Status WL2.htm"/>
    <webPublishItem id="27002" divId="Status WL-v2_27002" sourceType="range" sourceRef="A1:J8" destinationFile="C:\Dokumente und Einstellungen\Child\Desktop\Flood2011\WebPage Temp\Status WL2.htm"/>
    <webPublishItem id="27393" divId="Status WL-v3 - lag more retard_27393" sourceType="range" sourceRef="A1:J9" destinationFile="C:\Dokumente und Einstellungen\Child\Desktop\Flood2011\WebPage Temp\Status WL-v4 - lag more retard.htm"/>
  </webPublishItems>
</worksheet>
</file>

<file path=xl/worksheets/sheet6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B2" sqref="B2"/>
    </sheetView>
  </sheetViews>
  <sheetFormatPr defaultColWidth="9.140625" defaultRowHeight="23.25"/>
  <cols>
    <col min="1" max="1" width="12.5703125" bestFit="1" customWidth="1"/>
    <col min="2" max="4" width="10.140625" customWidth="1"/>
  </cols>
  <sheetData>
    <row r="1" spans="1:7">
      <c r="A1" s="207" t="s">
        <v>100</v>
      </c>
      <c r="B1" s="207"/>
      <c r="C1" s="207"/>
      <c r="D1" s="207"/>
      <c r="E1" s="207"/>
      <c r="F1" s="207"/>
    </row>
    <row r="2" spans="1:7" ht="18.75" customHeight="1">
      <c r="A2" s="108" t="s">
        <v>97</v>
      </c>
      <c r="B2" s="114">
        <v>40836</v>
      </c>
      <c r="C2" s="114">
        <v>40837</v>
      </c>
      <c r="D2" s="114">
        <v>40838</v>
      </c>
      <c r="E2" s="114">
        <v>40839</v>
      </c>
      <c r="F2" s="114">
        <v>40840</v>
      </c>
      <c r="G2" t="s">
        <v>98</v>
      </c>
    </row>
    <row r="3" spans="1:7">
      <c r="A3" s="106" t="s">
        <v>87</v>
      </c>
      <c r="B3" s="106">
        <f>VLOOKUP(B$2,'Crissis Table'!$A$3:$L$40,$G3,FALSE)</f>
        <v>9</v>
      </c>
      <c r="C3" s="106">
        <f>VLOOKUP(C$2,'Crissis Table'!$A$3:$L$40,$G3,FALSE)</f>
        <v>8</v>
      </c>
      <c r="D3" s="106">
        <f>VLOOKUP(D$2,'Crissis Table'!$A$3:$L$40,$G3,FALSE)</f>
        <v>7</v>
      </c>
      <c r="E3" s="106">
        <f>VLOOKUP(E$2,'Crissis Table'!$A$3:$L$40,$G3,FALSE)</f>
        <v>7</v>
      </c>
      <c r="F3" s="112">
        <f>VLOOKUP(F$2,'Crissis Table'!$A$3:$L$40,$G3,FALSE)</f>
        <v>8</v>
      </c>
      <c r="G3">
        <v>7</v>
      </c>
    </row>
    <row r="4" spans="1:7">
      <c r="A4" s="106" t="s">
        <v>86</v>
      </c>
      <c r="B4" s="106">
        <f>VLOOKUP(B$2,'Crissis Table'!$A$3:$L$40,$G4,FALSE)</f>
        <v>9</v>
      </c>
      <c r="C4" s="106">
        <f>VLOOKUP(C$2,'Crissis Table'!$A$3:$L$40,$G4,FALSE)</f>
        <v>9</v>
      </c>
      <c r="D4" s="106">
        <f>VLOOKUP(D$2,'Crissis Table'!$A$3:$L$40,$G4,FALSE)</f>
        <v>8</v>
      </c>
      <c r="E4" s="106">
        <f>VLOOKUP(E$2,'Crissis Table'!$A$3:$L$40,$G4,FALSE)</f>
        <v>7</v>
      </c>
      <c r="F4" s="112">
        <f>VLOOKUP(F$2,'Crissis Table'!$A$3:$L$40,$G4,FALSE)</f>
        <v>7</v>
      </c>
      <c r="G4">
        <v>8</v>
      </c>
    </row>
    <row r="5" spans="1:7">
      <c r="A5" s="107" t="s">
        <v>88</v>
      </c>
      <c r="B5" s="106">
        <f>VLOOKUP(B$2,'Crissis Table'!$A$3:$L$40,$G5,FALSE)</f>
        <v>11.5</v>
      </c>
      <c r="C5" s="106">
        <f>VLOOKUP(C$2,'Crissis Table'!$A$3:$L$40,$G5,FALSE)</f>
        <v>9</v>
      </c>
      <c r="D5" s="106">
        <f>VLOOKUP(D$2,'Crissis Table'!$A$3:$L$40,$G5,FALSE)</f>
        <v>9</v>
      </c>
      <c r="E5" s="106">
        <f>VLOOKUP(E$2,'Crissis Table'!$A$3:$L$40,$G5,FALSE)</f>
        <v>8</v>
      </c>
      <c r="F5" s="112">
        <f>VLOOKUP(F$2,'Crissis Table'!$A$3:$L$40,$G5,FALSE)</f>
        <v>7.5</v>
      </c>
      <c r="G5">
        <v>9</v>
      </c>
    </row>
    <row r="6" spans="1:7" ht="69.75">
      <c r="A6" s="133" t="s">
        <v>158</v>
      </c>
      <c r="B6" s="106">
        <f>VLOOKUP(B$2,'Crissis Table'!$A$3:$L$40,$G6,FALSE)</f>
        <v>13</v>
      </c>
      <c r="C6" s="106">
        <f>VLOOKUP(C$2,'Crissis Table'!$A$3:$L$40,$G6,FALSE)</f>
        <v>11</v>
      </c>
      <c r="D6" s="106">
        <f>VLOOKUP(D$2,'Crissis Table'!$A$3:$L$40,$G6,FALSE)</f>
        <v>9</v>
      </c>
      <c r="E6" s="106">
        <f>VLOOKUP(E$2,'Crissis Table'!$A$3:$L$40,$G6,FALSE)</f>
        <v>9</v>
      </c>
      <c r="F6" s="112">
        <f>VLOOKUP(F$2,'Crissis Table'!$A$3:$L$40,$G6,FALSE)</f>
        <v>9</v>
      </c>
      <c r="G6">
        <v>10</v>
      </c>
    </row>
    <row r="7" spans="1:7">
      <c r="A7" s="133" t="s">
        <v>157</v>
      </c>
      <c r="B7" s="106">
        <f>VLOOKUP(B$2,'Crissis Table'!$A$3:$L$40,$G7,FALSE)</f>
        <v>15</v>
      </c>
      <c r="C7" s="106">
        <f>VLOOKUP(C$2,'Crissis Table'!$A$3:$L$40,$G7,FALSE)</f>
        <v>13</v>
      </c>
      <c r="D7" s="106">
        <f>VLOOKUP(D$2,'Crissis Table'!$A$3:$L$40,$G7,FALSE)</f>
        <v>14</v>
      </c>
      <c r="E7" s="106">
        <f>VLOOKUP(E$2,'Crissis Table'!$A$3:$L$40,$G7,FALSE)</f>
        <v>13</v>
      </c>
      <c r="F7" s="112">
        <f>VLOOKUP(F$2,'Crissis Table'!$A$3:$L$40,$G7,FALSE)</f>
        <v>11</v>
      </c>
      <c r="G7">
        <v>11</v>
      </c>
    </row>
    <row r="8" spans="1:7" ht="69.75">
      <c r="A8" s="130" t="s">
        <v>159</v>
      </c>
      <c r="B8" s="106">
        <f>VLOOKUP(B$2,'Crissis Table'!$A$3:$L$40,$G8,FALSE)</f>
        <v>15.25</v>
      </c>
      <c r="C8" s="106">
        <f>VLOOKUP(C$2,'Crissis Table'!$A$3:$L$40,$G8,FALSE)</f>
        <v>13</v>
      </c>
      <c r="D8" s="106">
        <f>VLOOKUP(D$2,'Crissis Table'!$A$3:$L$40,$G8,FALSE)</f>
        <v>13</v>
      </c>
      <c r="E8" s="106">
        <f>VLOOKUP(E$2,'Crissis Table'!$A$3:$L$40,$G8,FALSE)</f>
        <v>13</v>
      </c>
      <c r="F8" s="112">
        <f>VLOOKUP(F$2,'Crissis Table'!$A$3:$L$40,$G8,FALSE)</f>
        <v>15.25</v>
      </c>
      <c r="G8">
        <v>12</v>
      </c>
    </row>
  </sheetData>
  <mergeCells count="1">
    <mergeCell ref="A1:F1"/>
  </mergeCells>
  <phoneticPr fontId="0" type="noConversion"/>
  <conditionalFormatting sqref="B3:F8">
    <cfRule type="colorScale" priority="2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webPublishItems count="5">
    <webPublishItem id="245" divId="Status WL-v2_245" sourceType="range" sourceRef="A1:D7" destinationFile="C:\Dokumente und Einstellungen\Administrator\Desktop\Flood2011\WebPage Temp\Status WL-v1.htm"/>
    <webPublishItem id="16996" divId="Status WL-v2_16996" sourceType="range" sourceRef="A1:E7" destinationFile="C:\Dokumente und Einstellungen\Child\Desktop\Flood2011\WebPage Temp\Status WL.htm"/>
    <webPublishItem id="8988" divId="Status WL-v3 - lag more retard_8988" sourceType="range" sourceRef="A1:E8" destinationFile="C:\Dokumente und Einstellungen\Child\Desktop\Flood2011\WebPage Temp\Status WL5.htm"/>
    <webPublishItem id="32491" divId="Status WL-v2_32491" sourceType="range" sourceRef="A2:E7" destinationFile="C:\Dokumente und Einstellungen\Administrator\Desktop\Flood2011\WebPage Temp\Status WL-v1.htm"/>
    <webPublishItem id="1325" divId="Status WL-v4 - lag more retard_1325" sourceType="range" sourceRef="A2:F8" destinationFile="C:\Dokumente und Einstellungen\Child\Desktop\Flood2011\WebPage Temp\Status WL7.htm"/>
  </webPublishItems>
</worksheet>
</file>

<file path=xl/worksheets/sheet7.xml><?xml version="1.0" encoding="utf-8"?>
<worksheet xmlns="http://schemas.openxmlformats.org/spreadsheetml/2006/main" xmlns:r="http://schemas.openxmlformats.org/officeDocument/2006/relationships">
  <dimension ref="A1:J39"/>
  <sheetViews>
    <sheetView topLeftCell="A16" workbookViewId="0">
      <selection activeCell="B29" sqref="B29"/>
    </sheetView>
  </sheetViews>
  <sheetFormatPr defaultColWidth="9.140625" defaultRowHeight="23.25"/>
  <cols>
    <col min="1" max="1" width="9.140625" customWidth="1"/>
    <col min="2" max="2" width="21" bestFit="1" customWidth="1"/>
    <col min="3" max="3" width="15.28515625" bestFit="1" customWidth="1"/>
    <col min="4" max="4" width="13.85546875" bestFit="1" customWidth="1"/>
    <col min="5" max="5" width="17" bestFit="1" customWidth="1"/>
    <col min="6" max="6" width="19.5703125" bestFit="1" customWidth="1"/>
    <col min="7" max="7" width="17.28515625" hidden="1" customWidth="1"/>
    <col min="8" max="8" width="15.7109375" hidden="1" customWidth="1"/>
    <col min="9" max="9" width="20.42578125" hidden="1" customWidth="1"/>
  </cols>
  <sheetData>
    <row r="1" spans="1:10">
      <c r="A1" s="68" t="s">
        <v>32</v>
      </c>
      <c r="B1" s="56" t="s">
        <v>38</v>
      </c>
      <c r="C1" s="56" t="s">
        <v>39</v>
      </c>
      <c r="D1" s="57" t="s">
        <v>40</v>
      </c>
      <c r="E1" s="65" t="s">
        <v>41</v>
      </c>
      <c r="F1" s="58" t="s">
        <v>42</v>
      </c>
      <c r="G1" s="59" t="s">
        <v>43</v>
      </c>
      <c r="H1" s="66" t="s">
        <v>44</v>
      </c>
      <c r="I1" s="67" t="s">
        <v>45</v>
      </c>
      <c r="J1" s="60" t="s">
        <v>46</v>
      </c>
    </row>
    <row r="2" spans="1:10">
      <c r="A2" s="55">
        <v>40796</v>
      </c>
      <c r="B2" s="61">
        <v>592</v>
      </c>
      <c r="C2" s="62">
        <v>440</v>
      </c>
      <c r="D2" s="62">
        <v>676</v>
      </c>
      <c r="E2" s="61">
        <v>1491</v>
      </c>
      <c r="F2" s="61">
        <v>3138</v>
      </c>
      <c r="G2" s="62">
        <v>745.4</v>
      </c>
      <c r="H2" s="61">
        <v>148.5</v>
      </c>
      <c r="I2" s="62">
        <v>3104</v>
      </c>
    </row>
    <row r="3" spans="1:10">
      <c r="A3" s="55">
        <v>40797</v>
      </c>
      <c r="B3" s="61">
        <v>717</v>
      </c>
      <c r="C3" s="62">
        <v>458</v>
      </c>
      <c r="D3" s="62">
        <v>486</v>
      </c>
      <c r="E3" s="61">
        <v>1491</v>
      </c>
      <c r="F3" s="61">
        <v>3196</v>
      </c>
      <c r="G3" s="62">
        <v>757.1</v>
      </c>
      <c r="H3" s="61">
        <v>156</v>
      </c>
      <c r="I3" s="62">
        <v>3167</v>
      </c>
    </row>
    <row r="4" spans="1:10">
      <c r="A4" s="55">
        <v>40798</v>
      </c>
      <c r="B4" s="61">
        <v>976</v>
      </c>
      <c r="C4" s="62">
        <v>352</v>
      </c>
      <c r="D4" s="62">
        <v>399</v>
      </c>
      <c r="E4" s="61">
        <v>1492</v>
      </c>
      <c r="F4" s="61">
        <v>3242</v>
      </c>
      <c r="G4" s="62">
        <v>771.4</v>
      </c>
      <c r="H4" s="61">
        <v>161.5</v>
      </c>
      <c r="I4" s="62">
        <v>3272</v>
      </c>
    </row>
    <row r="5" spans="1:10">
      <c r="A5" s="55">
        <v>40799</v>
      </c>
      <c r="B5" s="61">
        <v>1401</v>
      </c>
      <c r="C5" s="62">
        <v>293</v>
      </c>
      <c r="D5" s="62">
        <v>256</v>
      </c>
      <c r="E5" s="61">
        <v>1492</v>
      </c>
      <c r="F5" s="61">
        <v>3307</v>
      </c>
      <c r="G5" s="62">
        <v>781.8</v>
      </c>
      <c r="H5" s="61">
        <v>166.6</v>
      </c>
      <c r="I5" s="62">
        <v>3349</v>
      </c>
    </row>
    <row r="6" spans="1:10">
      <c r="A6" s="55">
        <v>40800</v>
      </c>
      <c r="B6" s="61">
        <v>2223</v>
      </c>
      <c r="C6" s="62">
        <v>466</v>
      </c>
      <c r="D6" s="62">
        <v>351</v>
      </c>
      <c r="E6" s="61">
        <v>1498</v>
      </c>
      <c r="F6" s="61">
        <v>3434</v>
      </c>
      <c r="G6" s="62">
        <v>793.5</v>
      </c>
      <c r="H6" s="61">
        <v>168.4</v>
      </c>
      <c r="I6" s="62">
        <v>3384</v>
      </c>
    </row>
    <row r="7" spans="1:10">
      <c r="A7" s="55">
        <v>40801</v>
      </c>
      <c r="B7" s="61">
        <v>2295</v>
      </c>
      <c r="C7" s="62">
        <v>456</v>
      </c>
      <c r="D7" s="62">
        <v>369</v>
      </c>
      <c r="E7" s="61">
        <v>1505</v>
      </c>
      <c r="F7" s="61">
        <v>3568</v>
      </c>
      <c r="G7" s="62">
        <v>807.2</v>
      </c>
      <c r="H7" s="61">
        <v>188</v>
      </c>
      <c r="I7" s="62">
        <v>3496</v>
      </c>
    </row>
    <row r="8" spans="1:10">
      <c r="A8" s="55">
        <v>40802</v>
      </c>
      <c r="B8" s="61">
        <v>2039</v>
      </c>
      <c r="C8" s="62">
        <v>456</v>
      </c>
      <c r="D8" s="62">
        <v>380</v>
      </c>
      <c r="E8" s="61">
        <v>1505</v>
      </c>
      <c r="F8" s="61">
        <v>3670</v>
      </c>
      <c r="G8" s="62">
        <v>828</v>
      </c>
      <c r="H8" s="61">
        <v>207.2</v>
      </c>
      <c r="I8" s="62">
        <v>3614</v>
      </c>
    </row>
    <row r="9" spans="1:10">
      <c r="A9" s="55">
        <v>40803</v>
      </c>
      <c r="B9" s="61">
        <v>1839</v>
      </c>
      <c r="C9" s="62">
        <v>386</v>
      </c>
      <c r="D9" s="62">
        <v>385</v>
      </c>
      <c r="E9" s="61">
        <v>1509</v>
      </c>
      <c r="F9" s="61">
        <v>3786</v>
      </c>
      <c r="G9" s="62">
        <v>848.8</v>
      </c>
      <c r="H9" s="61">
        <v>232</v>
      </c>
      <c r="I9" s="62">
        <v>3710</v>
      </c>
    </row>
    <row r="10" spans="1:10">
      <c r="A10" s="55">
        <v>40804</v>
      </c>
      <c r="B10" s="61">
        <v>1791</v>
      </c>
      <c r="C10" s="62">
        <v>304</v>
      </c>
      <c r="D10" s="62">
        <v>393</v>
      </c>
      <c r="E10" s="61">
        <v>1513</v>
      </c>
      <c r="F10" s="61">
        <v>3884</v>
      </c>
      <c r="G10" s="62">
        <v>854.2</v>
      </c>
      <c r="H10" s="61">
        <v>284</v>
      </c>
      <c r="I10" s="62">
        <v>3795</v>
      </c>
    </row>
    <row r="11" spans="1:10">
      <c r="A11" s="55">
        <v>40805</v>
      </c>
      <c r="B11" s="61">
        <v>1727</v>
      </c>
      <c r="C11" s="62">
        <v>226</v>
      </c>
      <c r="D11" s="62">
        <v>1188</v>
      </c>
      <c r="E11" s="61">
        <v>1514</v>
      </c>
      <c r="F11" s="61">
        <v>3935</v>
      </c>
      <c r="G11" s="62">
        <v>873.4</v>
      </c>
      <c r="H11" s="61">
        <v>678</v>
      </c>
      <c r="I11" s="62">
        <v>3835</v>
      </c>
    </row>
    <row r="12" spans="1:10">
      <c r="A12" s="55">
        <v>40806</v>
      </c>
      <c r="B12" s="61">
        <v>1535</v>
      </c>
      <c r="C12" s="62">
        <v>248</v>
      </c>
      <c r="D12" s="62">
        <v>708</v>
      </c>
      <c r="E12" s="61">
        <v>1503</v>
      </c>
      <c r="F12" s="61">
        <v>3986</v>
      </c>
      <c r="G12" s="62">
        <v>884.6</v>
      </c>
      <c r="H12" s="61">
        <v>720</v>
      </c>
      <c r="I12" s="62">
        <v>3888</v>
      </c>
    </row>
    <row r="13" spans="1:10">
      <c r="A13" s="55">
        <v>40807</v>
      </c>
      <c r="B13" s="61">
        <v>1497</v>
      </c>
      <c r="C13" s="62">
        <v>351</v>
      </c>
      <c r="D13" s="62">
        <v>716</v>
      </c>
      <c r="E13" s="61">
        <v>1533</v>
      </c>
      <c r="F13" s="61">
        <v>4038</v>
      </c>
      <c r="G13" s="62">
        <v>902.6</v>
      </c>
      <c r="H13" s="61">
        <v>699</v>
      </c>
      <c r="I13" s="62">
        <v>3958</v>
      </c>
    </row>
    <row r="14" spans="1:10">
      <c r="A14" s="55">
        <v>40808</v>
      </c>
      <c r="B14" s="61">
        <v>1401</v>
      </c>
      <c r="C14" s="62">
        <v>360</v>
      </c>
      <c r="D14" s="62">
        <v>945</v>
      </c>
      <c r="E14" s="61">
        <v>1533</v>
      </c>
      <c r="F14" s="61">
        <v>4128</v>
      </c>
      <c r="G14" s="62">
        <v>1043.5</v>
      </c>
      <c r="H14" s="61">
        <v>687</v>
      </c>
      <c r="I14" s="62">
        <v>4056</v>
      </c>
    </row>
    <row r="15" spans="1:10">
      <c r="A15" s="55">
        <v>40809</v>
      </c>
      <c r="B15" s="61">
        <v>1229</v>
      </c>
      <c r="C15" s="62">
        <v>317</v>
      </c>
      <c r="D15" s="62">
        <v>610</v>
      </c>
      <c r="E15" s="61">
        <v>1538</v>
      </c>
      <c r="F15" s="61">
        <v>4182</v>
      </c>
      <c r="G15" s="62">
        <v>1031</v>
      </c>
      <c r="H15" s="61">
        <v>532</v>
      </c>
      <c r="I15" s="62">
        <v>4112</v>
      </c>
    </row>
    <row r="16" spans="1:10">
      <c r="A16" s="55">
        <v>40810</v>
      </c>
      <c r="B16" s="61">
        <v>1188</v>
      </c>
      <c r="C16" s="62">
        <v>311</v>
      </c>
      <c r="D16" s="62">
        <v>560</v>
      </c>
      <c r="E16" s="61">
        <v>1538</v>
      </c>
      <c r="F16" s="61">
        <v>4200</v>
      </c>
      <c r="G16" s="62">
        <v>1102.7</v>
      </c>
      <c r="H16" s="61">
        <v>429.5</v>
      </c>
      <c r="I16" s="62">
        <v>4168</v>
      </c>
    </row>
    <row r="17" spans="1:9">
      <c r="A17" s="55">
        <v>40811</v>
      </c>
      <c r="B17" s="61">
        <v>1136</v>
      </c>
      <c r="C17" s="62">
        <v>267</v>
      </c>
      <c r="D17" s="62">
        <v>452</v>
      </c>
      <c r="E17" s="61">
        <v>1544</v>
      </c>
      <c r="F17" s="61">
        <v>4236</v>
      </c>
      <c r="G17" s="62">
        <v>1114.5999999999999</v>
      </c>
      <c r="H17" s="61">
        <v>362</v>
      </c>
      <c r="I17" s="62">
        <v>4175</v>
      </c>
    </row>
    <row r="18" spans="1:9">
      <c r="A18" s="55">
        <v>40812</v>
      </c>
      <c r="B18" s="61">
        <v>1120</v>
      </c>
      <c r="C18" s="62">
        <v>223</v>
      </c>
      <c r="D18" s="62">
        <v>402</v>
      </c>
      <c r="E18" s="61">
        <v>1544</v>
      </c>
      <c r="F18" s="61">
        <v>4254</v>
      </c>
      <c r="G18" s="62">
        <v>1141.5</v>
      </c>
      <c r="H18" s="61">
        <v>330.3</v>
      </c>
      <c r="I18" s="62">
        <v>4189</v>
      </c>
    </row>
    <row r="19" spans="1:9">
      <c r="A19" s="55">
        <v>40813</v>
      </c>
      <c r="B19" s="61">
        <v>1115</v>
      </c>
      <c r="C19" s="62">
        <v>197</v>
      </c>
      <c r="D19" s="62">
        <v>482</v>
      </c>
      <c r="E19" s="61">
        <v>1544</v>
      </c>
      <c r="F19" s="61">
        <v>4272</v>
      </c>
      <c r="G19" s="62">
        <v>1168.3</v>
      </c>
      <c r="H19" s="61">
        <v>325.60000000000002</v>
      </c>
      <c r="I19" s="62">
        <v>4168</v>
      </c>
    </row>
    <row r="20" spans="1:9">
      <c r="A20" s="55">
        <v>40814</v>
      </c>
      <c r="B20" s="61">
        <v>976</v>
      </c>
      <c r="C20" s="62">
        <v>243</v>
      </c>
      <c r="D20" s="62">
        <v>397</v>
      </c>
      <c r="E20" s="61">
        <v>1553</v>
      </c>
      <c r="F20" s="61">
        <v>4308</v>
      </c>
      <c r="G20" s="62">
        <v>1192.0999999999999</v>
      </c>
      <c r="H20" s="61">
        <v>325</v>
      </c>
      <c r="I20" s="62">
        <v>4140</v>
      </c>
    </row>
    <row r="21" spans="1:9">
      <c r="A21" s="55">
        <v>40815</v>
      </c>
      <c r="B21" s="61">
        <v>971</v>
      </c>
      <c r="C21" s="62">
        <v>404</v>
      </c>
      <c r="D21" s="62">
        <v>352</v>
      </c>
      <c r="E21" s="61">
        <v>1559</v>
      </c>
      <c r="F21" s="61">
        <v>4344</v>
      </c>
      <c r="G21" s="62">
        <v>1213</v>
      </c>
      <c r="H21" s="61">
        <v>297.39999999999998</v>
      </c>
      <c r="I21" s="62">
        <v>4119</v>
      </c>
    </row>
    <row r="22" spans="1:9">
      <c r="A22" s="55">
        <v>40816</v>
      </c>
      <c r="B22" s="61">
        <v>1073</v>
      </c>
      <c r="C22" s="62">
        <v>410</v>
      </c>
      <c r="D22" s="62">
        <v>322</v>
      </c>
      <c r="E22" s="61">
        <v>1556</v>
      </c>
      <c r="F22" s="61">
        <v>4344</v>
      </c>
      <c r="G22" s="62">
        <v>1230.9000000000001</v>
      </c>
      <c r="H22" s="61">
        <v>292.7</v>
      </c>
      <c r="I22" s="62">
        <v>4096</v>
      </c>
    </row>
    <row r="23" spans="1:9">
      <c r="A23" s="55">
        <v>40817</v>
      </c>
      <c r="B23" s="61">
        <v>1058</v>
      </c>
      <c r="C23" s="62">
        <v>236</v>
      </c>
      <c r="D23" s="62">
        <v>322</v>
      </c>
      <c r="E23" s="61">
        <v>1553</v>
      </c>
      <c r="F23" s="61">
        <v>4344</v>
      </c>
      <c r="G23" s="62">
        <v>1239.8</v>
      </c>
      <c r="H23" s="61">
        <v>297.39999999999998</v>
      </c>
      <c r="I23" s="62">
        <v>4036</v>
      </c>
    </row>
    <row r="24" spans="1:9">
      <c r="A24" s="55">
        <v>40818</v>
      </c>
      <c r="B24" s="61">
        <v>1141</v>
      </c>
      <c r="C24" s="62">
        <v>678</v>
      </c>
      <c r="D24" s="62">
        <v>578</v>
      </c>
      <c r="E24" s="61">
        <v>1550</v>
      </c>
      <c r="F24" s="61">
        <v>4362</v>
      </c>
      <c r="G24" s="62">
        <v>1265.9000000000001</v>
      </c>
      <c r="H24" s="61">
        <v>306.8</v>
      </c>
      <c r="I24" s="62">
        <v>4028</v>
      </c>
    </row>
    <row r="25" spans="1:9">
      <c r="A25" s="55">
        <v>40819</v>
      </c>
      <c r="B25" s="61">
        <v>1323</v>
      </c>
      <c r="C25" s="62">
        <v>716</v>
      </c>
      <c r="D25" s="62">
        <v>417</v>
      </c>
      <c r="E25" s="61">
        <v>1556</v>
      </c>
      <c r="F25" s="61">
        <v>4416</v>
      </c>
      <c r="G25" s="62">
        <v>1286</v>
      </c>
      <c r="H25" s="61">
        <v>470</v>
      </c>
      <c r="I25" s="62">
        <v>4070</v>
      </c>
    </row>
    <row r="26" spans="1:9">
      <c r="A26" s="55">
        <v>40820</v>
      </c>
      <c r="B26" s="61">
        <v>1411</v>
      </c>
      <c r="C26" s="62">
        <v>609</v>
      </c>
      <c r="D26" s="62">
        <v>327</v>
      </c>
      <c r="E26" s="61">
        <v>1562</v>
      </c>
      <c r="F26" s="61">
        <v>4524</v>
      </c>
      <c r="G26" s="62">
        <v>1292</v>
      </c>
      <c r="H26" s="61">
        <v>362</v>
      </c>
      <c r="I26" s="62">
        <v>4042</v>
      </c>
    </row>
    <row r="27" spans="1:9">
      <c r="A27" s="55">
        <v>40821</v>
      </c>
      <c r="B27" s="61">
        <v>1639</v>
      </c>
      <c r="C27" s="62">
        <v>504</v>
      </c>
      <c r="D27" s="62">
        <v>286</v>
      </c>
      <c r="E27" s="61">
        <v>1568</v>
      </c>
      <c r="F27" s="61">
        <v>4542</v>
      </c>
      <c r="G27" s="62">
        <v>1286.2</v>
      </c>
      <c r="H27" s="61">
        <v>402.5</v>
      </c>
      <c r="I27" s="62">
        <v>4007</v>
      </c>
    </row>
    <row r="28" spans="1:9">
      <c r="A28" s="55">
        <v>40822</v>
      </c>
      <c r="B28" s="61">
        <v>2271</v>
      </c>
      <c r="C28" s="62">
        <v>317</v>
      </c>
      <c r="D28" s="62">
        <v>259</v>
      </c>
      <c r="E28" s="61">
        <v>1568</v>
      </c>
      <c r="F28" s="61">
        <v>4578</v>
      </c>
      <c r="G28" s="62">
        <v>1239.8</v>
      </c>
      <c r="H28" s="61">
        <v>402.5</v>
      </c>
      <c r="I28" s="62">
        <v>3965</v>
      </c>
    </row>
    <row r="29" spans="1:9">
      <c r="A29" s="55">
        <v>40823</v>
      </c>
      <c r="B29" s="61">
        <v>2359</v>
      </c>
      <c r="C29" s="62">
        <v>241</v>
      </c>
      <c r="D29" s="62">
        <v>239</v>
      </c>
      <c r="E29" s="61">
        <v>1568</v>
      </c>
      <c r="F29" s="61">
        <v>4596</v>
      </c>
      <c r="G29" s="62">
        <v>1292.8</v>
      </c>
      <c r="H29" s="61">
        <v>377.7</v>
      </c>
      <c r="I29" s="62">
        <v>3930</v>
      </c>
    </row>
    <row r="30" spans="1:9">
      <c r="A30" s="55">
        <v>40824</v>
      </c>
      <c r="B30" s="61">
        <v>2271</v>
      </c>
      <c r="C30" s="62">
        <v>199</v>
      </c>
      <c r="D30" s="62">
        <v>233</v>
      </c>
      <c r="E30" s="61">
        <v>1571</v>
      </c>
      <c r="F30" s="61">
        <v>4650</v>
      </c>
      <c r="G30" s="62">
        <v>1301</v>
      </c>
      <c r="H30" s="61">
        <v>402</v>
      </c>
      <c r="I30" s="62">
        <v>3895</v>
      </c>
    </row>
    <row r="31" spans="1:9">
      <c r="A31" s="55">
        <v>40825</v>
      </c>
      <c r="B31" s="61">
        <v>2247</v>
      </c>
      <c r="C31" s="62">
        <v>189</v>
      </c>
      <c r="D31" s="62">
        <v>228</v>
      </c>
      <c r="E31" s="61">
        <v>1574</v>
      </c>
      <c r="F31" s="61">
        <v>4650</v>
      </c>
      <c r="G31" s="62">
        <v>1309</v>
      </c>
      <c r="H31" s="61">
        <v>389</v>
      </c>
      <c r="I31" s="62">
        <v>3867</v>
      </c>
    </row>
    <row r="32" spans="1:9">
      <c r="A32" s="55">
        <v>40826</v>
      </c>
      <c r="B32" s="61">
        <v>2247</v>
      </c>
      <c r="C32" s="62">
        <v>180</v>
      </c>
      <c r="D32" s="62">
        <v>229</v>
      </c>
      <c r="E32" s="61">
        <v>1574</v>
      </c>
      <c r="F32" s="61">
        <v>4650</v>
      </c>
      <c r="G32" s="62">
        <v>1315</v>
      </c>
      <c r="H32" s="61">
        <v>348</v>
      </c>
      <c r="I32" s="62">
        <v>3839</v>
      </c>
    </row>
    <row r="33" spans="1:9">
      <c r="A33" s="55">
        <v>40827</v>
      </c>
      <c r="B33" s="61">
        <v>2223</v>
      </c>
      <c r="C33" s="62">
        <v>174</v>
      </c>
      <c r="D33" s="62">
        <v>210</v>
      </c>
      <c r="E33" s="61">
        <v>1574</v>
      </c>
      <c r="F33" s="61">
        <v>4650</v>
      </c>
      <c r="G33" s="62">
        <v>1321</v>
      </c>
      <c r="H33" s="61">
        <v>302</v>
      </c>
      <c r="I33" s="62">
        <v>3825</v>
      </c>
    </row>
    <row r="34" spans="1:9">
      <c r="A34" s="55">
        <v>40828</v>
      </c>
      <c r="B34" s="61">
        <v>2199</v>
      </c>
      <c r="C34" s="62">
        <v>159</v>
      </c>
      <c r="D34" s="62">
        <v>194</v>
      </c>
      <c r="E34" s="61">
        <v>1574</v>
      </c>
      <c r="F34" s="61">
        <v>4686</v>
      </c>
      <c r="G34" s="62">
        <v>1333</v>
      </c>
      <c r="H34" s="61">
        <v>274</v>
      </c>
      <c r="I34" s="62">
        <v>3804</v>
      </c>
    </row>
    <row r="35" spans="1:9">
      <c r="A35" s="55">
        <v>40829</v>
      </c>
      <c r="B35" s="61">
        <v>2167</v>
      </c>
      <c r="C35" s="62">
        <v>148</v>
      </c>
      <c r="D35" s="62">
        <v>183</v>
      </c>
      <c r="E35" s="61">
        <v>1577</v>
      </c>
      <c r="F35" s="61">
        <v>4704</v>
      </c>
      <c r="G35" s="62">
        <v>1350</v>
      </c>
      <c r="H35" s="61">
        <v>253</v>
      </c>
      <c r="I35" s="62">
        <v>3825</v>
      </c>
    </row>
    <row r="36" spans="1:9">
      <c r="A36" s="55">
        <v>40830</v>
      </c>
      <c r="B36" s="61">
        <v>2039</v>
      </c>
      <c r="C36" s="62">
        <v>152</v>
      </c>
      <c r="D36" s="62">
        <v>176</v>
      </c>
      <c r="E36" s="61">
        <v>1577</v>
      </c>
      <c r="F36" s="61">
        <v>4686</v>
      </c>
      <c r="G36" s="62">
        <v>1350</v>
      </c>
      <c r="H36" s="61">
        <v>230</v>
      </c>
      <c r="I36" s="62">
        <v>3853</v>
      </c>
    </row>
    <row r="37" spans="1:9">
      <c r="A37" s="55">
        <v>40831</v>
      </c>
      <c r="B37" s="124">
        <v>1679</v>
      </c>
      <c r="C37" s="62">
        <v>130</v>
      </c>
      <c r="D37" s="62">
        <v>171</v>
      </c>
      <c r="E37" s="61">
        <v>1574</v>
      </c>
      <c r="F37" s="61">
        <v>4668</v>
      </c>
      <c r="G37" s="62">
        <v>1363</v>
      </c>
      <c r="H37" s="61">
        <v>215</v>
      </c>
      <c r="I37" s="62">
        <v>3916</v>
      </c>
    </row>
    <row r="38" spans="1:9">
      <c r="A38" s="55">
        <v>40832</v>
      </c>
      <c r="B38" s="124">
        <v>1454</v>
      </c>
      <c r="C38" s="125">
        <v>148</v>
      </c>
      <c r="D38" s="126">
        <v>180</v>
      </c>
      <c r="E38" s="127">
        <v>1565</v>
      </c>
      <c r="F38" s="127">
        <v>4632</v>
      </c>
      <c r="G38" s="126">
        <v>1365</v>
      </c>
      <c r="H38" s="127">
        <v>202</v>
      </c>
      <c r="I38" s="126">
        <v>3979</v>
      </c>
    </row>
    <row r="39" spans="1:9">
      <c r="A39" s="55">
        <v>40833</v>
      </c>
      <c r="B39" s="124">
        <v>1391</v>
      </c>
      <c r="C39" s="62">
        <v>165</v>
      </c>
      <c r="D39" s="62">
        <v>188</v>
      </c>
      <c r="E39" s="61">
        <v>1556</v>
      </c>
      <c r="F39" s="61">
        <v>4560</v>
      </c>
      <c r="G39" s="62">
        <v>1365</v>
      </c>
      <c r="H39" s="61">
        <v>191</v>
      </c>
      <c r="I39" s="62">
        <v>4021</v>
      </c>
    </row>
  </sheetData>
  <phoneticPr fontId="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0"/>
  <sheetViews>
    <sheetView workbookViewId="0">
      <selection activeCell="F4" sqref="A1:F4"/>
    </sheetView>
  </sheetViews>
  <sheetFormatPr defaultColWidth="9.140625" defaultRowHeight="23.25"/>
  <cols>
    <col min="1" max="6" width="9.140625" customWidth="1"/>
    <col min="7" max="7" width="10.140625" bestFit="1" customWidth="1"/>
  </cols>
  <sheetData>
    <row r="1" spans="1:14" ht="33">
      <c r="A1" s="218" t="s">
        <v>69</v>
      </c>
      <c r="B1" s="69" t="s">
        <v>50</v>
      </c>
      <c r="C1" s="217" t="s">
        <v>53</v>
      </c>
      <c r="D1" s="217"/>
      <c r="E1" s="69" t="s">
        <v>70</v>
      </c>
      <c r="F1" s="69" t="s">
        <v>71</v>
      </c>
      <c r="G1" s="73">
        <v>40827</v>
      </c>
      <c r="I1" s="213" t="s">
        <v>69</v>
      </c>
      <c r="J1" s="87" t="s">
        <v>50</v>
      </c>
      <c r="K1" s="215" t="s">
        <v>53</v>
      </c>
      <c r="L1" s="216"/>
      <c r="M1" s="87" t="s">
        <v>70</v>
      </c>
      <c r="N1" s="88" t="s">
        <v>71</v>
      </c>
    </row>
    <row r="2" spans="1:14">
      <c r="A2" s="219"/>
      <c r="B2" s="69" t="s">
        <v>68</v>
      </c>
      <c r="C2" s="69" t="s">
        <v>68</v>
      </c>
      <c r="D2" s="69" t="s">
        <v>67</v>
      </c>
      <c r="E2" s="69" t="s">
        <v>68</v>
      </c>
      <c r="F2" s="69" t="s">
        <v>68</v>
      </c>
      <c r="I2" s="214"/>
      <c r="J2" s="84" t="s">
        <v>83</v>
      </c>
      <c r="K2" s="84" t="s">
        <v>83</v>
      </c>
      <c r="L2" s="84" t="s">
        <v>67</v>
      </c>
      <c r="M2" s="84" t="s">
        <v>83</v>
      </c>
      <c r="N2" s="89" t="s">
        <v>83</v>
      </c>
    </row>
    <row r="3" spans="1:14">
      <c r="A3" s="70" t="s">
        <v>65</v>
      </c>
      <c r="B3" s="71">
        <v>13462</v>
      </c>
      <c r="C3" s="71">
        <f>D19</f>
        <v>13359</v>
      </c>
      <c r="D3" s="72">
        <f>C3/B3</f>
        <v>0.9923488337542713</v>
      </c>
      <c r="E3" s="70">
        <f>I19</f>
        <v>58.04</v>
      </c>
      <c r="F3" s="70">
        <f>L19</f>
        <v>60</v>
      </c>
      <c r="I3" s="90" t="s">
        <v>65</v>
      </c>
      <c r="J3" s="85">
        <v>13462</v>
      </c>
      <c r="K3" s="85">
        <v>13381</v>
      </c>
      <c r="L3" s="86">
        <v>0.99398306343782494</v>
      </c>
      <c r="M3" s="84">
        <v>116.04</v>
      </c>
      <c r="N3" s="89">
        <v>93.42</v>
      </c>
    </row>
    <row r="4" spans="1:14" ht="24" thickBot="1">
      <c r="A4" s="70" t="s">
        <v>66</v>
      </c>
      <c r="B4" s="71">
        <v>9510</v>
      </c>
      <c r="C4" s="71">
        <f>D20</f>
        <v>9399</v>
      </c>
      <c r="D4" s="72">
        <f>C4/B4</f>
        <v>0.98832807570977921</v>
      </c>
      <c r="E4" s="70">
        <f>I20</f>
        <v>33.71</v>
      </c>
      <c r="F4" s="70">
        <f>L20</f>
        <v>20</v>
      </c>
      <c r="I4" s="91" t="s">
        <v>84</v>
      </c>
      <c r="J4" s="92">
        <v>9510</v>
      </c>
      <c r="K4" s="92">
        <v>9361</v>
      </c>
      <c r="L4" s="93">
        <v>0.98433228180862253</v>
      </c>
      <c r="M4" s="94">
        <v>35.76</v>
      </c>
      <c r="N4" s="95">
        <v>40.03</v>
      </c>
    </row>
    <row r="5" spans="1:14">
      <c r="G5" s="73">
        <v>40828</v>
      </c>
    </row>
    <row r="6" spans="1:14" ht="23.25" customHeight="1">
      <c r="A6" s="218" t="s">
        <v>69</v>
      </c>
      <c r="B6" s="69" t="s">
        <v>50</v>
      </c>
      <c r="C6" s="217" t="s">
        <v>53</v>
      </c>
      <c r="D6" s="217"/>
      <c r="E6" s="69" t="s">
        <v>70</v>
      </c>
      <c r="F6" s="69" t="s">
        <v>71</v>
      </c>
      <c r="G6" s="73">
        <v>40829</v>
      </c>
    </row>
    <row r="7" spans="1:14">
      <c r="A7" s="219"/>
      <c r="B7" s="69" t="s">
        <v>68</v>
      </c>
      <c r="C7" s="69" t="s">
        <v>68</v>
      </c>
      <c r="D7" s="69" t="s">
        <v>67</v>
      </c>
      <c r="E7" s="69" t="s">
        <v>68</v>
      </c>
      <c r="F7" s="69" t="s">
        <v>68</v>
      </c>
    </row>
    <row r="8" spans="1:14">
      <c r="A8" s="70" t="s">
        <v>65</v>
      </c>
      <c r="B8" s="71">
        <v>13462</v>
      </c>
      <c r="C8" s="71">
        <v>13366</v>
      </c>
      <c r="D8" s="72">
        <f>C8/B8</f>
        <v>0.99286881592631104</v>
      </c>
      <c r="E8" s="70">
        <v>82.19</v>
      </c>
      <c r="F8" s="70">
        <v>84.05</v>
      </c>
    </row>
    <row r="9" spans="1:14">
      <c r="A9" s="70" t="s">
        <v>66</v>
      </c>
      <c r="B9" s="71">
        <v>9510</v>
      </c>
      <c r="C9" s="71">
        <v>9374</v>
      </c>
      <c r="D9" s="72">
        <f>C9/B9</f>
        <v>0.98569926393270246</v>
      </c>
      <c r="E9" s="70">
        <v>28.56</v>
      </c>
      <c r="F9" s="70">
        <v>20</v>
      </c>
    </row>
    <row r="11" spans="1:14" ht="23.25" customHeight="1">
      <c r="A11" s="74" t="s">
        <v>48</v>
      </c>
      <c r="B11" s="74" t="s">
        <v>50</v>
      </c>
      <c r="C11" s="209" t="s">
        <v>53</v>
      </c>
      <c r="D11" s="220"/>
      <c r="E11" s="220"/>
      <c r="F11" s="220"/>
      <c r="G11" s="210"/>
      <c r="H11" s="209" t="s">
        <v>54</v>
      </c>
      <c r="I11" s="220"/>
      <c r="J11" s="220"/>
      <c r="K11" s="210"/>
      <c r="L11" s="209" t="s">
        <v>55</v>
      </c>
      <c r="M11" s="210"/>
    </row>
    <row r="12" spans="1:14" ht="27">
      <c r="A12" s="75" t="s">
        <v>49</v>
      </c>
      <c r="B12" s="75" t="s">
        <v>51</v>
      </c>
      <c r="C12" s="211"/>
      <c r="D12" s="221"/>
      <c r="E12" s="221"/>
      <c r="F12" s="221"/>
      <c r="G12" s="212"/>
      <c r="H12" s="211"/>
      <c r="I12" s="221"/>
      <c r="J12" s="221"/>
      <c r="K12" s="212"/>
      <c r="L12" s="211"/>
      <c r="M12" s="212"/>
    </row>
    <row r="13" spans="1:14" ht="27">
      <c r="A13" s="75"/>
      <c r="B13" s="75" t="s">
        <v>52</v>
      </c>
      <c r="C13" s="74" t="s">
        <v>73</v>
      </c>
      <c r="D13" s="209" t="s">
        <v>56</v>
      </c>
      <c r="E13" s="210"/>
      <c r="F13" s="209" t="s">
        <v>57</v>
      </c>
      <c r="G13" s="210"/>
      <c r="H13" s="74" t="s">
        <v>58</v>
      </c>
      <c r="I13" s="74" t="s">
        <v>60</v>
      </c>
      <c r="J13" s="209" t="s">
        <v>75</v>
      </c>
      <c r="K13" s="210"/>
      <c r="L13" s="74" t="s">
        <v>61</v>
      </c>
      <c r="M13" s="74" t="s">
        <v>76</v>
      </c>
    </row>
    <row r="14" spans="1:14">
      <c r="A14" s="75"/>
      <c r="B14" s="75" t="s">
        <v>72</v>
      </c>
      <c r="C14" s="75"/>
      <c r="D14" s="211"/>
      <c r="E14" s="212"/>
      <c r="F14" s="211"/>
      <c r="G14" s="212"/>
      <c r="H14" s="75" t="s">
        <v>59</v>
      </c>
      <c r="I14" s="75" t="s">
        <v>72</v>
      </c>
      <c r="J14" s="211"/>
      <c r="K14" s="212"/>
      <c r="L14" s="75" t="s">
        <v>72</v>
      </c>
      <c r="M14" s="75" t="s">
        <v>62</v>
      </c>
    </row>
    <row r="15" spans="1:14">
      <c r="A15" s="75"/>
      <c r="B15" s="75"/>
      <c r="C15" s="75" t="s">
        <v>72</v>
      </c>
      <c r="D15" s="74" t="s">
        <v>60</v>
      </c>
      <c r="E15" s="74" t="s">
        <v>77</v>
      </c>
      <c r="F15" s="74" t="s">
        <v>60</v>
      </c>
      <c r="G15" s="74" t="s">
        <v>78</v>
      </c>
      <c r="H15" s="75" t="s">
        <v>74</v>
      </c>
      <c r="I15" s="75"/>
      <c r="J15" s="74" t="s">
        <v>63</v>
      </c>
      <c r="K15" s="74" t="s">
        <v>78</v>
      </c>
      <c r="L15" s="75"/>
      <c r="M15" s="75"/>
    </row>
    <row r="16" spans="1:14">
      <c r="A16" s="75"/>
      <c r="B16" s="75"/>
      <c r="C16" s="75"/>
      <c r="D16" s="75"/>
      <c r="E16" s="75" t="s">
        <v>52</v>
      </c>
      <c r="F16" s="75" t="s">
        <v>72</v>
      </c>
      <c r="G16" s="75" t="s">
        <v>79</v>
      </c>
      <c r="H16" s="75"/>
      <c r="I16" s="75"/>
      <c r="J16" s="75" t="s">
        <v>72</v>
      </c>
      <c r="K16" s="75" t="s">
        <v>64</v>
      </c>
      <c r="L16" s="75"/>
      <c r="M16" s="75"/>
    </row>
    <row r="17" spans="1:13">
      <c r="A17" s="76"/>
      <c r="B17" s="76"/>
      <c r="C17" s="76"/>
      <c r="D17" s="76" t="s">
        <v>72</v>
      </c>
      <c r="E17" s="76"/>
      <c r="F17" s="76"/>
      <c r="G17" s="76"/>
      <c r="H17" s="76"/>
      <c r="I17" s="76"/>
      <c r="J17" s="76"/>
      <c r="K17" s="76"/>
      <c r="L17" s="76"/>
      <c r="M17" s="76"/>
    </row>
    <row r="18" spans="1:13">
      <c r="A18" s="77" t="s">
        <v>80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1:13">
      <c r="A19" s="79" t="s">
        <v>81</v>
      </c>
      <c r="B19" s="80">
        <v>13462</v>
      </c>
      <c r="C19" s="80">
        <v>6843</v>
      </c>
      <c r="D19" s="80">
        <v>13359</v>
      </c>
      <c r="E19" s="81">
        <v>99</v>
      </c>
      <c r="F19" s="80">
        <v>9559</v>
      </c>
      <c r="G19" s="82">
        <v>71</v>
      </c>
      <c r="H19" s="80">
        <v>5602</v>
      </c>
      <c r="I19" s="82">
        <v>58.04</v>
      </c>
      <c r="J19" s="83">
        <v>10784.9</v>
      </c>
      <c r="K19" s="82">
        <v>192.52</v>
      </c>
      <c r="L19" s="82">
        <v>60</v>
      </c>
      <c r="M19" s="83">
        <v>5345.78</v>
      </c>
    </row>
    <row r="20" spans="1:13">
      <c r="A20" s="79" t="s">
        <v>82</v>
      </c>
      <c r="B20" s="80">
        <v>9510</v>
      </c>
      <c r="C20" s="80">
        <v>7611</v>
      </c>
      <c r="D20" s="80">
        <v>9399</v>
      </c>
      <c r="E20" s="81">
        <v>99</v>
      </c>
      <c r="F20" s="80">
        <v>6549</v>
      </c>
      <c r="G20" s="82">
        <v>69</v>
      </c>
      <c r="H20" s="80">
        <v>5391</v>
      </c>
      <c r="I20" s="82">
        <v>33.71</v>
      </c>
      <c r="J20" s="83">
        <v>10283.1</v>
      </c>
      <c r="K20" s="82">
        <v>190.75</v>
      </c>
      <c r="L20" s="82">
        <v>20</v>
      </c>
      <c r="M20" s="83">
        <v>7986.66</v>
      </c>
    </row>
  </sheetData>
  <mergeCells count="12">
    <mergeCell ref="A6:A7"/>
    <mergeCell ref="A1:A2"/>
    <mergeCell ref="C1:D1"/>
    <mergeCell ref="C11:G12"/>
    <mergeCell ref="H11:K12"/>
    <mergeCell ref="L11:M12"/>
    <mergeCell ref="I1:I2"/>
    <mergeCell ref="K1:L1"/>
    <mergeCell ref="C6:D6"/>
    <mergeCell ref="D13:E14"/>
    <mergeCell ref="F13:G14"/>
    <mergeCell ref="J13:K14"/>
  </mergeCells>
  <phoneticPr fontId="0" type="noConversion"/>
  <hyperlinks>
    <hyperlink ref="A19" r:id="rId1" display="http://www.thaiwater.net/DATA/REPORT/php/rid_lgraph.php?dam_id=1"/>
    <hyperlink ref="A20" r:id="rId2" display="http://www.thaiwater.net/DATA/REPORT/php/rid_lgraph.php?dam_id=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56"/>
  <sheetViews>
    <sheetView tabSelected="1" topLeftCell="A22" workbookViewId="0">
      <pane xSplit="13905" topLeftCell="AF1"/>
      <selection activeCell="C42" sqref="C42"/>
      <selection pane="topRight" activeCell="AF46" sqref="AF46"/>
    </sheetView>
  </sheetViews>
  <sheetFormatPr defaultColWidth="9.140625" defaultRowHeight="23.25"/>
  <cols>
    <col min="1" max="1" width="5.42578125" customWidth="1"/>
    <col min="2" max="2" width="6.5703125" customWidth="1"/>
    <col min="3" max="3" width="23.7109375" customWidth="1"/>
    <col min="4" max="4" width="9.7109375" customWidth="1"/>
    <col min="5" max="5" width="12.7109375" customWidth="1"/>
    <col min="6" max="6" width="10.42578125" bestFit="1" customWidth="1"/>
    <col min="7" max="7" width="6.85546875" bestFit="1" customWidth="1"/>
    <col min="8" max="8" width="4.5703125" bestFit="1" customWidth="1"/>
    <col min="9" max="9" width="3.28515625" customWidth="1"/>
    <col min="10" max="12" width="5.85546875" customWidth="1"/>
    <col min="13" max="13" width="7.85546875" customWidth="1"/>
    <col min="14" max="14" width="20" customWidth="1"/>
    <col min="15" max="18" width="6.42578125" customWidth="1"/>
    <col min="19" max="19" width="5.85546875" customWidth="1"/>
    <col min="20" max="20" width="8.85546875" bestFit="1" customWidth="1"/>
    <col min="21" max="21" width="9.5703125" customWidth="1"/>
    <col min="22" max="22" width="9.85546875" customWidth="1"/>
    <col min="23" max="23" width="14.7109375" customWidth="1"/>
    <col min="24" max="24" width="2.5703125" customWidth="1"/>
    <col min="25" max="25" width="9.140625" customWidth="1"/>
    <col min="26" max="26" width="3" customWidth="1"/>
    <col min="27" max="27" width="7.85546875" customWidth="1"/>
    <col min="28" max="28" width="8.5703125" customWidth="1"/>
    <col min="29" max="29" width="7" customWidth="1"/>
    <col min="30" max="30" width="13.5703125" customWidth="1"/>
    <col min="31" max="31" width="5.5703125" bestFit="1" customWidth="1"/>
    <col min="32" max="47" width="13.5703125" customWidth="1"/>
  </cols>
  <sheetData>
    <row r="1" spans="1:35" ht="52.5" customHeight="1">
      <c r="A1" s="156" t="s">
        <v>161</v>
      </c>
      <c r="B1" s="156" t="s">
        <v>211</v>
      </c>
      <c r="C1" s="156" t="s">
        <v>97</v>
      </c>
      <c r="D1" s="156" t="s">
        <v>321</v>
      </c>
      <c r="E1" s="156" t="s">
        <v>242</v>
      </c>
      <c r="F1" s="156" t="s">
        <v>243</v>
      </c>
      <c r="G1" s="156" t="s">
        <v>208</v>
      </c>
      <c r="H1" s="156" t="s">
        <v>200</v>
      </c>
      <c r="I1" s="156" t="s">
        <v>201</v>
      </c>
      <c r="J1" s="182" t="s">
        <v>236</v>
      </c>
      <c r="K1" s="181"/>
      <c r="L1" s="182" t="s">
        <v>347</v>
      </c>
      <c r="M1" s="156" t="s">
        <v>274</v>
      </c>
      <c r="N1" s="144" t="s">
        <v>247</v>
      </c>
      <c r="O1" s="181" t="s">
        <v>277</v>
      </c>
      <c r="P1" s="181" t="s">
        <v>278</v>
      </c>
      <c r="Q1" s="181" t="s">
        <v>279</v>
      </c>
      <c r="R1" s="181" t="s">
        <v>280</v>
      </c>
      <c r="S1" s="144"/>
      <c r="T1" s="158" t="s">
        <v>281</v>
      </c>
      <c r="U1" s="182" t="s">
        <v>345</v>
      </c>
      <c r="V1" s="182" t="s">
        <v>346</v>
      </c>
      <c r="W1" s="144"/>
      <c r="X1" s="164" t="s">
        <v>194</v>
      </c>
      <c r="Y1" s="171"/>
      <c r="Z1" s="172" t="s">
        <v>199</v>
      </c>
      <c r="AB1" s="164" t="s">
        <v>271</v>
      </c>
      <c r="AC1" s="165"/>
      <c r="AD1" s="164" t="s">
        <v>292</v>
      </c>
      <c r="AE1" s="177">
        <v>0.8125</v>
      </c>
      <c r="AF1" s="164" t="s">
        <v>348</v>
      </c>
      <c r="AG1" s="177">
        <v>0.27083333333333331</v>
      </c>
      <c r="AH1" t="s">
        <v>353</v>
      </c>
      <c r="AI1" s="224">
        <v>0.21875</v>
      </c>
    </row>
    <row r="2" spans="1:35">
      <c r="A2" s="144"/>
      <c r="B2" s="144" t="s">
        <v>172</v>
      </c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58"/>
      <c r="U2" s="144"/>
      <c r="V2" s="144"/>
      <c r="W2" s="144"/>
      <c r="X2" s="166"/>
      <c r="Y2" s="100"/>
      <c r="Z2" s="167"/>
      <c r="AB2" s="166"/>
      <c r="AC2" s="167"/>
    </row>
    <row r="3" spans="1:35">
      <c r="A3" s="144" t="s">
        <v>170</v>
      </c>
      <c r="B3" s="144" t="s">
        <v>218</v>
      </c>
      <c r="C3" s="144" t="s">
        <v>322</v>
      </c>
      <c r="D3" s="144" t="s">
        <v>171</v>
      </c>
      <c r="E3" s="148">
        <v>671297.04</v>
      </c>
      <c r="F3" s="148">
        <v>1532587.5</v>
      </c>
      <c r="G3">
        <f>Q3</f>
        <v>3</v>
      </c>
      <c r="H3">
        <v>6</v>
      </c>
      <c r="I3" s="144">
        <f>IF(J3&lt;1,1,IF(J3&lt;3,2,IF(J3&lt;8,3,IF(J3&lt;15,4,5))))</f>
        <v>2</v>
      </c>
      <c r="J3" s="147">
        <f>IF((AF3-AD3)&lt;0,-1,(AF3-AD3)*100)</f>
        <v>2.0000000000000018</v>
      </c>
      <c r="K3" s="147"/>
      <c r="L3" s="147">
        <f t="shared" ref="K3:L11" si="0">IF((AH3-AF3)&lt;0,-1,(AH3-AF3)*100)</f>
        <v>1.0000000000000009</v>
      </c>
      <c r="M3" s="144"/>
      <c r="N3" s="144"/>
      <c r="O3" s="160">
        <f t="shared" ref="O3:O11" si="1">$T3-U3</f>
        <v>0.3899999999999999</v>
      </c>
      <c r="P3" s="144">
        <f t="shared" ref="P3:P11" si="2">$T3-V3</f>
        <v>0.3899999999999999</v>
      </c>
      <c r="Q3" s="144">
        <f>IF(O3&gt;0.8,1,IF(O3&gt;0.5,2,IF(O3&gt;0.3,3,IF(O3&gt;0.1,4,IF(O3&gt;0,5,6)))))</f>
        <v>3</v>
      </c>
      <c r="R3" s="144">
        <f>IF(P3&gt;0.8,1,IF(P3&gt;0.5,2,IF(P3&gt;0.3,3,IF(P3&gt;0.1,4,IF(P3&gt;0,5,6)))))</f>
        <v>3</v>
      </c>
      <c r="S3" s="144"/>
      <c r="T3" s="183">
        <v>2</v>
      </c>
      <c r="U3" s="147">
        <f>MAX(AH3:AI3)</f>
        <v>1.61</v>
      </c>
      <c r="V3" s="147">
        <f>MIN(AH3:AI3)</f>
        <v>1.61</v>
      </c>
      <c r="W3" s="147"/>
      <c r="X3" s="166"/>
      <c r="Y3" s="100"/>
      <c r="Z3" s="167">
        <v>1.47</v>
      </c>
      <c r="AB3" s="166">
        <v>1.5349999999999999</v>
      </c>
      <c r="AC3" s="167"/>
      <c r="AD3">
        <v>1.58</v>
      </c>
      <c r="AF3">
        <v>1.6</v>
      </c>
      <c r="AH3">
        <v>1.61</v>
      </c>
    </row>
    <row r="4" spans="1:35">
      <c r="A4" s="144" t="s">
        <v>163</v>
      </c>
      <c r="B4" s="144" t="s">
        <v>219</v>
      </c>
      <c r="C4" s="144" t="s">
        <v>327</v>
      </c>
      <c r="D4" s="144" t="s">
        <v>162</v>
      </c>
      <c r="E4" s="148">
        <v>671297.04</v>
      </c>
      <c r="F4" s="146">
        <f>F3-5000</f>
        <v>1527587.5</v>
      </c>
      <c r="G4">
        <f>R4</f>
        <v>1</v>
      </c>
      <c r="H4">
        <v>5</v>
      </c>
      <c r="I4" s="144">
        <f t="shared" ref="I4:I11" si="3">IF(J4&lt;1,1,IF(J4&lt;3,2,IF(J4&lt;8,3,IF(J4&lt;15,4,5))))</f>
        <v>1</v>
      </c>
      <c r="J4" s="147">
        <f t="shared" ref="J4:J11" si="4">IF((AF4-AD4)&lt;0,-1,(AF4-AD4)*100)</f>
        <v>-1</v>
      </c>
      <c r="K4" s="147"/>
      <c r="L4" s="147">
        <f t="shared" si="0"/>
        <v>10</v>
      </c>
      <c r="M4" s="144">
        <v>30</v>
      </c>
      <c r="N4" s="159" t="s">
        <v>313</v>
      </c>
      <c r="O4" s="160">
        <f t="shared" si="1"/>
        <v>-0.25999999999999979</v>
      </c>
      <c r="P4" s="144">
        <f t="shared" si="2"/>
        <v>1.8</v>
      </c>
      <c r="Q4" s="144">
        <f t="shared" ref="Q4:Q9" si="5">IF(O4&gt;0.8,1,IF(O4&gt;0.5,2,IF(O4&gt;0.3,3,IF(O4&gt;0.1,4,IF(O4&gt;0,5,6)))))</f>
        <v>6</v>
      </c>
      <c r="R4" s="144">
        <f t="shared" ref="R4:R9" si="6">IF(P4&gt;0.8,1,IF(P4&gt;0.5,2,IF(P4&gt;0.3,3,IF(P4&gt;0.1,4,IF(P4&gt;0,5,6)))))</f>
        <v>1</v>
      </c>
      <c r="S4" s="144"/>
      <c r="T4" s="183">
        <v>2</v>
      </c>
      <c r="U4" s="147">
        <f t="shared" ref="U4:U45" si="7">MAX(AH4:AI4)</f>
        <v>2.2599999999999998</v>
      </c>
      <c r="V4" s="147">
        <f t="shared" ref="V4:V45" si="8">MIN(AH4:AI4)</f>
        <v>0.2</v>
      </c>
      <c r="W4" s="147"/>
      <c r="X4" s="166"/>
      <c r="Y4" s="100"/>
      <c r="Z4" s="167">
        <v>-0.1</v>
      </c>
      <c r="AB4" s="166">
        <v>-0.1</v>
      </c>
      <c r="AC4" s="167">
        <v>2.5099999999999998</v>
      </c>
      <c r="AD4" s="178">
        <v>0.19</v>
      </c>
      <c r="AE4" s="178">
        <v>2.4</v>
      </c>
      <c r="AF4" s="178">
        <v>0.1</v>
      </c>
      <c r="AG4" s="178">
        <v>2.2200000000000002</v>
      </c>
      <c r="AH4" s="178">
        <v>0.2</v>
      </c>
      <c r="AI4" s="178">
        <v>2.2599999999999998</v>
      </c>
    </row>
    <row r="5" spans="1:35">
      <c r="A5" s="144" t="s">
        <v>164</v>
      </c>
      <c r="B5" s="144" t="s">
        <v>220</v>
      </c>
      <c r="C5" s="144" t="s">
        <v>328</v>
      </c>
      <c r="D5" s="144" t="s">
        <v>305</v>
      </c>
      <c r="E5" s="148">
        <v>671298.04</v>
      </c>
      <c r="F5" s="146">
        <f>F4-5000</f>
        <v>1522587.5</v>
      </c>
      <c r="G5">
        <f t="shared" ref="G5:G42" si="9">Q5</f>
        <v>4</v>
      </c>
      <c r="H5">
        <v>6</v>
      </c>
      <c r="I5" s="144">
        <f t="shared" si="3"/>
        <v>2</v>
      </c>
      <c r="J5" s="147">
        <f t="shared" si="4"/>
        <v>2.0000000000000018</v>
      </c>
      <c r="K5" s="157"/>
      <c r="L5" s="147">
        <f t="shared" si="0"/>
        <v>4.0000000000000036</v>
      </c>
      <c r="M5" s="144"/>
      <c r="N5" s="144"/>
      <c r="O5" s="160">
        <f t="shared" si="1"/>
        <v>0.29000000000000004</v>
      </c>
      <c r="P5" s="144">
        <f t="shared" si="2"/>
        <v>0.33999999999999997</v>
      </c>
      <c r="Q5" s="144">
        <f t="shared" si="5"/>
        <v>4</v>
      </c>
      <c r="R5" s="144">
        <f t="shared" si="6"/>
        <v>3</v>
      </c>
      <c r="S5" s="144"/>
      <c r="T5" s="183">
        <v>1</v>
      </c>
      <c r="U5" s="147">
        <f t="shared" si="7"/>
        <v>0.71</v>
      </c>
      <c r="V5" s="147">
        <f t="shared" si="8"/>
        <v>0.66</v>
      </c>
      <c r="W5" s="147"/>
      <c r="X5" s="166"/>
      <c r="Y5" s="100"/>
      <c r="Z5" s="167"/>
      <c r="AA5">
        <v>0.49</v>
      </c>
      <c r="AB5" s="166">
        <v>0.53</v>
      </c>
      <c r="AC5" s="167">
        <v>0.56999999999999995</v>
      </c>
      <c r="AD5" s="178">
        <v>0.6</v>
      </c>
      <c r="AE5" s="178">
        <v>0.61</v>
      </c>
      <c r="AF5" s="178">
        <v>0.62</v>
      </c>
      <c r="AG5" s="178">
        <v>0.67</v>
      </c>
      <c r="AH5" s="178">
        <v>0.66</v>
      </c>
      <c r="AI5" s="178">
        <v>0.71</v>
      </c>
    </row>
    <row r="6" spans="1:35">
      <c r="A6" s="144" t="s">
        <v>165</v>
      </c>
      <c r="B6" s="144" t="s">
        <v>221</v>
      </c>
      <c r="C6" s="144" t="s">
        <v>329</v>
      </c>
      <c r="D6" s="144" t="s">
        <v>166</v>
      </c>
      <c r="E6" s="148">
        <v>671299.04</v>
      </c>
      <c r="F6" s="146">
        <f>F5-5000</f>
        <v>1517587.5</v>
      </c>
      <c r="G6">
        <f>R6</f>
        <v>1</v>
      </c>
      <c r="H6">
        <v>5</v>
      </c>
      <c r="I6" s="144">
        <f t="shared" si="3"/>
        <v>1</v>
      </c>
      <c r="J6" s="147">
        <f t="shared" si="4"/>
        <v>-1</v>
      </c>
      <c r="K6" s="147"/>
      <c r="L6" s="147">
        <f t="shared" si="0"/>
        <v>12</v>
      </c>
      <c r="M6" s="144">
        <v>30</v>
      </c>
      <c r="N6" s="159" t="s">
        <v>313</v>
      </c>
      <c r="O6" s="160">
        <f t="shared" si="1"/>
        <v>-0.10000000000000009</v>
      </c>
      <c r="P6" s="144">
        <f t="shared" si="2"/>
        <v>2.7800000000000002</v>
      </c>
      <c r="Q6" s="144">
        <f t="shared" si="5"/>
        <v>6</v>
      </c>
      <c r="R6" s="144">
        <f t="shared" si="6"/>
        <v>1</v>
      </c>
      <c r="S6" s="144"/>
      <c r="T6" s="183">
        <v>2</v>
      </c>
      <c r="U6" s="147">
        <f t="shared" si="7"/>
        <v>2.1</v>
      </c>
      <c r="V6" s="147">
        <f t="shared" si="8"/>
        <v>-0.78</v>
      </c>
      <c r="W6" s="147"/>
      <c r="X6" s="166"/>
      <c r="Y6" s="100"/>
      <c r="Z6" s="167">
        <v>-0.9</v>
      </c>
      <c r="AB6" s="166">
        <v>-0.85</v>
      </c>
      <c r="AC6" s="167">
        <v>2.37</v>
      </c>
      <c r="AD6" s="178">
        <v>-0.8</v>
      </c>
      <c r="AE6" s="178">
        <v>2.25</v>
      </c>
      <c r="AF6" s="178">
        <v>-0.9</v>
      </c>
      <c r="AG6" s="178">
        <v>2.0499999999999998</v>
      </c>
      <c r="AH6" s="178">
        <v>-0.78</v>
      </c>
      <c r="AI6" s="178">
        <v>2.1</v>
      </c>
    </row>
    <row r="7" spans="1:35">
      <c r="A7" s="144" t="s">
        <v>168</v>
      </c>
      <c r="B7" s="144" t="s">
        <v>222</v>
      </c>
      <c r="C7" s="144" t="s">
        <v>330</v>
      </c>
      <c r="D7" s="144" t="s">
        <v>167</v>
      </c>
      <c r="E7" s="148">
        <v>671300.04</v>
      </c>
      <c r="F7" s="146">
        <f>F6-5000</f>
        <v>1512587.5</v>
      </c>
      <c r="G7">
        <f t="shared" si="9"/>
        <v>1</v>
      </c>
      <c r="H7">
        <v>4</v>
      </c>
      <c r="I7" s="144">
        <f t="shared" si="3"/>
        <v>4</v>
      </c>
      <c r="J7" s="147">
        <f t="shared" si="4"/>
        <v>9.9999999999999858</v>
      </c>
      <c r="K7" s="147"/>
      <c r="L7" s="147">
        <f t="shared" si="0"/>
        <v>-1</v>
      </c>
      <c r="M7" s="144">
        <v>10</v>
      </c>
      <c r="N7" s="159" t="s">
        <v>315</v>
      </c>
      <c r="O7" s="160">
        <f t="shared" si="1"/>
        <v>2</v>
      </c>
      <c r="P7" s="144">
        <f t="shared" si="2"/>
        <v>3.2199999999999998</v>
      </c>
      <c r="Q7" s="144">
        <f t="shared" si="5"/>
        <v>1</v>
      </c>
      <c r="R7" s="144">
        <f t="shared" si="6"/>
        <v>1</v>
      </c>
      <c r="S7" s="144"/>
      <c r="T7" s="183">
        <v>2</v>
      </c>
      <c r="U7" s="147">
        <f t="shared" si="7"/>
        <v>0</v>
      </c>
      <c r="V7" s="147">
        <f t="shared" si="8"/>
        <v>-1.22</v>
      </c>
      <c r="W7" s="147"/>
      <c r="X7" s="166"/>
      <c r="Y7" s="100"/>
      <c r="Z7" s="167">
        <v>-0.92</v>
      </c>
      <c r="AB7" s="166">
        <v>-0.92</v>
      </c>
      <c r="AC7" s="167">
        <v>0</v>
      </c>
      <c r="AD7" s="178">
        <v>-1.18</v>
      </c>
      <c r="AE7" s="178">
        <v>0</v>
      </c>
      <c r="AF7" s="178">
        <v>-1.08</v>
      </c>
      <c r="AG7" s="178">
        <v>0</v>
      </c>
      <c r="AH7" s="178">
        <v>-1.22</v>
      </c>
      <c r="AI7" s="178">
        <v>0</v>
      </c>
    </row>
    <row r="8" spans="1:35">
      <c r="A8" s="144" t="s">
        <v>169</v>
      </c>
      <c r="B8" s="144" t="s">
        <v>223</v>
      </c>
      <c r="C8" s="144" t="s">
        <v>306</v>
      </c>
      <c r="D8" s="144" t="s">
        <v>306</v>
      </c>
      <c r="E8" s="148">
        <v>671301.04</v>
      </c>
      <c r="F8" s="146">
        <f>F7-5000</f>
        <v>1507587.5</v>
      </c>
      <c r="G8">
        <f t="shared" si="9"/>
        <v>1</v>
      </c>
      <c r="H8">
        <v>6</v>
      </c>
      <c r="I8" s="144">
        <f t="shared" si="3"/>
        <v>2</v>
      </c>
      <c r="J8" s="147">
        <f t="shared" si="4"/>
        <v>1.9999999999999991</v>
      </c>
      <c r="K8" s="147"/>
      <c r="L8" s="147">
        <f t="shared" si="0"/>
        <v>8.0000000000000018</v>
      </c>
      <c r="M8" s="144">
        <v>15</v>
      </c>
      <c r="N8" s="159" t="s">
        <v>273</v>
      </c>
      <c r="O8" s="160">
        <f t="shared" si="1"/>
        <v>1.74</v>
      </c>
      <c r="P8" s="144">
        <f t="shared" si="2"/>
        <v>1.74</v>
      </c>
      <c r="Q8" s="144">
        <f t="shared" si="5"/>
        <v>1</v>
      </c>
      <c r="R8" s="144">
        <f t="shared" si="6"/>
        <v>1</v>
      </c>
      <c r="S8" s="144"/>
      <c r="T8" s="183">
        <v>2</v>
      </c>
      <c r="U8" s="147">
        <f t="shared" si="7"/>
        <v>0.26</v>
      </c>
      <c r="V8" s="147">
        <f t="shared" si="8"/>
        <v>0.26</v>
      </c>
      <c r="W8" s="147"/>
      <c r="X8" s="166"/>
      <c r="Y8" s="100"/>
      <c r="Z8" s="167">
        <v>7.0000000000000007E-2</v>
      </c>
      <c r="AB8" s="166">
        <v>0.14000000000000001</v>
      </c>
      <c r="AC8" s="168"/>
      <c r="AD8" s="178">
        <v>0.16</v>
      </c>
      <c r="AF8" s="178">
        <v>0.18</v>
      </c>
      <c r="AH8" s="178">
        <v>0.26</v>
      </c>
    </row>
    <row r="9" spans="1:35">
      <c r="A9" s="144" t="s">
        <v>259</v>
      </c>
      <c r="B9" s="144" t="s">
        <v>260</v>
      </c>
      <c r="C9" t="s">
        <v>261</v>
      </c>
      <c r="D9" t="s">
        <v>261</v>
      </c>
      <c r="E9" s="148"/>
      <c r="F9" s="146"/>
      <c r="G9">
        <f t="shared" si="9"/>
        <v>1</v>
      </c>
      <c r="H9">
        <v>4</v>
      </c>
      <c r="I9" s="144">
        <f t="shared" si="3"/>
        <v>5</v>
      </c>
      <c r="J9" s="147">
        <f t="shared" si="4"/>
        <v>24.000000000000004</v>
      </c>
      <c r="K9" s="147"/>
      <c r="L9" s="147">
        <f t="shared" si="0"/>
        <v>9.9999999999999982</v>
      </c>
      <c r="M9" s="144">
        <v>30</v>
      </c>
      <c r="N9" s="159" t="s">
        <v>273</v>
      </c>
      <c r="O9" s="160">
        <f t="shared" si="1"/>
        <v>1.3599999999999999</v>
      </c>
      <c r="P9" s="144">
        <f t="shared" si="2"/>
        <v>1.3599999999999999</v>
      </c>
      <c r="Q9" s="144">
        <f t="shared" si="5"/>
        <v>1</v>
      </c>
      <c r="R9" s="144">
        <f t="shared" si="6"/>
        <v>1</v>
      </c>
      <c r="T9" s="183">
        <v>2</v>
      </c>
      <c r="U9" s="147">
        <f t="shared" si="7"/>
        <v>0.64</v>
      </c>
      <c r="V9" s="147">
        <f t="shared" si="8"/>
        <v>0.64</v>
      </c>
      <c r="W9" s="147"/>
      <c r="X9" s="166"/>
      <c r="Y9" s="100"/>
      <c r="Z9" s="167">
        <v>0.36</v>
      </c>
      <c r="AB9" s="166">
        <v>0.43</v>
      </c>
      <c r="AC9" s="168"/>
      <c r="AD9" s="178">
        <v>0.3</v>
      </c>
      <c r="AF9" s="178">
        <v>0.54</v>
      </c>
      <c r="AH9" s="178">
        <v>0.64</v>
      </c>
    </row>
    <row r="10" spans="1:35">
      <c r="A10" s="144" t="s">
        <v>295</v>
      </c>
      <c r="B10" s="144" t="s">
        <v>318</v>
      </c>
      <c r="C10" s="144" t="s">
        <v>331</v>
      </c>
      <c r="D10" s="144" t="s">
        <v>297</v>
      </c>
      <c r="E10" s="148"/>
      <c r="F10" s="146"/>
      <c r="G10">
        <v>6</v>
      </c>
      <c r="H10">
        <v>0</v>
      </c>
      <c r="I10" s="144">
        <f t="shared" si="3"/>
        <v>1</v>
      </c>
      <c r="J10" s="147">
        <f t="shared" si="4"/>
        <v>0</v>
      </c>
      <c r="K10" s="147"/>
      <c r="L10" s="147">
        <f t="shared" si="0"/>
        <v>0</v>
      </c>
      <c r="N10" s="159" t="s">
        <v>314</v>
      </c>
      <c r="O10" s="160">
        <f t="shared" si="1"/>
        <v>0</v>
      </c>
      <c r="P10" s="144">
        <f t="shared" si="2"/>
        <v>0</v>
      </c>
      <c r="Q10" s="144"/>
      <c r="R10" s="144"/>
      <c r="T10" s="183"/>
      <c r="U10" s="147">
        <f t="shared" si="7"/>
        <v>0</v>
      </c>
      <c r="V10" s="147">
        <f t="shared" si="8"/>
        <v>0</v>
      </c>
      <c r="W10" s="147"/>
      <c r="X10" s="166"/>
      <c r="Y10" s="100"/>
      <c r="Z10" s="167"/>
      <c r="AB10" s="166"/>
      <c r="AC10" s="168"/>
      <c r="AD10" s="178">
        <v>0</v>
      </c>
      <c r="AF10" s="178">
        <v>0</v>
      </c>
      <c r="AH10" s="178">
        <v>0</v>
      </c>
    </row>
    <row r="11" spans="1:35">
      <c r="A11" s="144" t="s">
        <v>296</v>
      </c>
      <c r="B11" s="144" t="s">
        <v>319</v>
      </c>
      <c r="C11" s="144" t="s">
        <v>332</v>
      </c>
      <c r="D11" s="144" t="s">
        <v>298</v>
      </c>
      <c r="E11" s="148"/>
      <c r="F11" s="146"/>
      <c r="G11">
        <v>6</v>
      </c>
      <c r="H11">
        <v>0</v>
      </c>
      <c r="I11" s="144">
        <f t="shared" si="3"/>
        <v>1</v>
      </c>
      <c r="J11" s="147">
        <f t="shared" si="4"/>
        <v>0</v>
      </c>
      <c r="K11" s="147"/>
      <c r="L11" s="147">
        <f t="shared" si="0"/>
        <v>0</v>
      </c>
      <c r="N11" s="159" t="s">
        <v>314</v>
      </c>
      <c r="O11" s="160">
        <f t="shared" si="1"/>
        <v>-1.94</v>
      </c>
      <c r="P11" s="144">
        <f t="shared" si="2"/>
        <v>-1.02</v>
      </c>
      <c r="Q11" s="144"/>
      <c r="R11" s="144"/>
      <c r="T11" s="183"/>
      <c r="U11" s="147">
        <f t="shared" si="7"/>
        <v>1.94</v>
      </c>
      <c r="V11" s="147">
        <f t="shared" si="8"/>
        <v>1.02</v>
      </c>
      <c r="W11" s="147"/>
      <c r="X11" s="166"/>
      <c r="Y11" s="100"/>
      <c r="Z11" s="167"/>
      <c r="AB11" s="178">
        <v>1.02</v>
      </c>
      <c r="AC11">
        <v>1.94</v>
      </c>
      <c r="AD11" s="178">
        <v>1.02</v>
      </c>
      <c r="AE11">
        <v>1.94</v>
      </c>
      <c r="AF11" s="178">
        <v>1.02</v>
      </c>
      <c r="AG11" s="178">
        <v>1.94</v>
      </c>
      <c r="AH11" s="178">
        <v>1.02</v>
      </c>
      <c r="AI11" s="178">
        <v>1.94</v>
      </c>
    </row>
    <row r="12" spans="1:35">
      <c r="A12" s="188"/>
      <c r="B12" s="188"/>
      <c r="C12" s="188"/>
      <c r="D12" s="188"/>
      <c r="E12" s="187"/>
      <c r="F12" s="187"/>
      <c r="G12" s="188"/>
      <c r="H12" s="188"/>
      <c r="I12" s="186"/>
      <c r="J12" s="189"/>
      <c r="K12" s="189"/>
      <c r="L12" s="189"/>
      <c r="M12" s="186"/>
      <c r="N12" s="186"/>
      <c r="O12" s="191"/>
      <c r="P12" s="186"/>
      <c r="Q12" s="186"/>
      <c r="R12" s="186"/>
      <c r="S12" s="186"/>
      <c r="T12" s="189"/>
      <c r="U12" s="147">
        <f t="shared" si="7"/>
        <v>0</v>
      </c>
      <c r="V12" s="147">
        <f t="shared" si="8"/>
        <v>0</v>
      </c>
      <c r="W12" s="189"/>
      <c r="X12" s="192"/>
      <c r="Y12" s="193"/>
      <c r="Z12" s="194"/>
      <c r="AA12" s="188"/>
      <c r="AB12" s="192"/>
      <c r="AC12" s="194"/>
      <c r="AD12" s="188"/>
      <c r="AE12" s="188"/>
      <c r="AF12" s="188"/>
      <c r="AG12" s="188"/>
    </row>
    <row r="13" spans="1:35">
      <c r="B13" s="144" t="s">
        <v>173</v>
      </c>
      <c r="E13" s="146"/>
      <c r="F13" s="146"/>
      <c r="H13" s="144"/>
      <c r="I13" s="144"/>
      <c r="J13" s="147"/>
      <c r="K13" s="147"/>
      <c r="L13" s="147"/>
      <c r="M13" s="144"/>
      <c r="N13" s="144"/>
      <c r="O13" s="160"/>
      <c r="P13" s="144"/>
      <c r="Q13" s="144"/>
      <c r="R13" s="144"/>
      <c r="S13" s="144"/>
      <c r="T13" s="183"/>
      <c r="U13" s="147">
        <f t="shared" si="7"/>
        <v>0</v>
      </c>
      <c r="V13" s="147">
        <f t="shared" si="8"/>
        <v>0</v>
      </c>
      <c r="W13" s="147"/>
      <c r="X13" s="166"/>
      <c r="Y13" s="100"/>
      <c r="Z13" s="167"/>
      <c r="AB13" s="166"/>
      <c r="AC13" s="167"/>
    </row>
    <row r="14" spans="1:35">
      <c r="A14" s="144" t="s">
        <v>176</v>
      </c>
      <c r="B14" s="144" t="s">
        <v>212</v>
      </c>
      <c r="C14" t="s">
        <v>333</v>
      </c>
      <c r="D14" t="s">
        <v>175</v>
      </c>
      <c r="E14" s="146">
        <v>684169.61</v>
      </c>
      <c r="F14" s="146">
        <v>1532868.58</v>
      </c>
      <c r="G14">
        <f t="shared" si="9"/>
        <v>6</v>
      </c>
      <c r="H14">
        <v>6</v>
      </c>
      <c r="I14" s="144">
        <f>IF(J14&lt;1,1,IF(J14&lt;3,2,IF(J14&lt;8,3,IF(J14&lt;15,4,5))))</f>
        <v>3</v>
      </c>
      <c r="J14" s="147">
        <f>IF((AF14-AD14)&lt;0,-1,(AF14-AD14)*100)</f>
        <v>5.9999999999999831</v>
      </c>
      <c r="K14" s="147"/>
      <c r="L14" s="147">
        <f t="shared" ref="L14:L27" si="10">IF((AH14-AF14)&lt;0,-1,(AH14-AF14)*100)</f>
        <v>4.0000000000000036</v>
      </c>
      <c r="M14" s="144"/>
      <c r="N14" s="144"/>
      <c r="O14" s="160">
        <f t="shared" ref="O14:O27" si="11">$T14-U14</f>
        <v>-4.0000000000000036E-2</v>
      </c>
      <c r="P14" s="144">
        <f t="shared" ref="P14:P27" si="12">$T14-V14</f>
        <v>0.56000000000000005</v>
      </c>
      <c r="Q14" s="144">
        <f>IF(O14&gt;0.8,1,IF(O14&gt;0.5,2,IF(O14&gt;0.3,3,IF(O14&gt;0.1,4,IF(O14&gt;0,5,6)))))</f>
        <v>6</v>
      </c>
      <c r="R14" s="144">
        <f>IF(P14&gt;0.8,1,IF(P14&gt;0.5,2,IF(P14&gt;0.3,3,IF(P14&gt;0.1,4,IF(P14&gt;0,5,6)))))</f>
        <v>2</v>
      </c>
      <c r="S14" s="144"/>
      <c r="T14" s="183">
        <v>2</v>
      </c>
      <c r="U14" s="147">
        <f t="shared" si="7"/>
        <v>2.04</v>
      </c>
      <c r="V14" s="147">
        <f t="shared" si="8"/>
        <v>1.44</v>
      </c>
      <c r="W14" s="147"/>
      <c r="X14" s="166"/>
      <c r="Y14" s="100"/>
      <c r="Z14" s="167">
        <v>1.29</v>
      </c>
      <c r="AA14">
        <v>1.92</v>
      </c>
      <c r="AB14" s="166">
        <v>1.29</v>
      </c>
      <c r="AC14" s="167">
        <v>2</v>
      </c>
      <c r="AD14" s="178">
        <v>1.34</v>
      </c>
      <c r="AE14" s="178">
        <v>2.0499999999999998</v>
      </c>
      <c r="AF14" s="178">
        <v>1.4</v>
      </c>
      <c r="AG14" s="178">
        <v>2.02</v>
      </c>
      <c r="AH14" s="178">
        <v>1.44</v>
      </c>
      <c r="AI14" s="178">
        <v>2.04</v>
      </c>
    </row>
    <row r="15" spans="1:35">
      <c r="A15" s="144" t="s">
        <v>174</v>
      </c>
      <c r="B15" s="144" t="s">
        <v>213</v>
      </c>
      <c r="C15" s="144" t="s">
        <v>307</v>
      </c>
      <c r="D15" s="144" t="s">
        <v>307</v>
      </c>
      <c r="E15" s="146">
        <v>684169.61</v>
      </c>
      <c r="F15" s="146">
        <f>F14-5000</f>
        <v>1527868.58</v>
      </c>
      <c r="G15">
        <f t="shared" si="9"/>
        <v>4</v>
      </c>
      <c r="H15">
        <v>6</v>
      </c>
      <c r="I15" s="144">
        <f t="shared" ref="I15:I27" si="13">IF(J15&lt;1,1,IF(J15&lt;3,2,IF(J15&lt;8,3,IF(J15&lt;15,4,5))))</f>
        <v>3</v>
      </c>
      <c r="J15" s="147">
        <f t="shared" ref="J15:J27" si="14">IF((AF15-AD15)&lt;0,-1,(AF15-AD15)*100)</f>
        <v>6.0000000000000053</v>
      </c>
      <c r="K15" s="147"/>
      <c r="L15" s="147">
        <f t="shared" si="10"/>
        <v>4.0000000000000036</v>
      </c>
      <c r="M15" s="144"/>
      <c r="N15" s="144"/>
      <c r="O15" s="160">
        <f t="shared" si="11"/>
        <v>0.12</v>
      </c>
      <c r="P15" s="144">
        <f t="shared" si="12"/>
        <v>0.19999999999999996</v>
      </c>
      <c r="Q15" s="144">
        <f t="shared" ref="Q15:Q20" si="15">IF(O15&gt;0.8,1,IF(O15&gt;0.5,2,IF(O15&gt;0.3,3,IF(O15&gt;0.1,4,IF(O15&gt;0,5,6)))))</f>
        <v>4</v>
      </c>
      <c r="R15" s="144">
        <f t="shared" ref="R15:R20" si="16">IF(P15&gt;0.8,1,IF(P15&gt;0.5,2,IF(P15&gt;0.3,3,IF(P15&gt;0.1,4,IF(P15&gt;0,5,6)))))</f>
        <v>4</v>
      </c>
      <c r="S15" s="144"/>
      <c r="T15" s="183">
        <v>1</v>
      </c>
      <c r="U15" s="147">
        <f t="shared" si="7"/>
        <v>0.88</v>
      </c>
      <c r="V15" s="147">
        <f t="shared" si="8"/>
        <v>0.8</v>
      </c>
      <c r="W15" s="147"/>
      <c r="X15" s="166"/>
      <c r="Y15" s="100"/>
      <c r="Z15" s="167">
        <v>0.6</v>
      </c>
      <c r="AB15" s="166">
        <v>0.65</v>
      </c>
      <c r="AC15" s="167">
        <v>0.71</v>
      </c>
      <c r="AD15" s="178">
        <v>0.7</v>
      </c>
      <c r="AE15" s="178">
        <v>0.76</v>
      </c>
      <c r="AF15" s="178">
        <v>0.76</v>
      </c>
      <c r="AG15" s="178">
        <v>0.84</v>
      </c>
      <c r="AH15" s="178">
        <v>0.8</v>
      </c>
      <c r="AI15" s="178">
        <v>0.88</v>
      </c>
    </row>
    <row r="16" spans="1:35">
      <c r="A16" s="144" t="s">
        <v>178</v>
      </c>
      <c r="B16" s="144" t="s">
        <v>214</v>
      </c>
      <c r="C16" t="s">
        <v>177</v>
      </c>
      <c r="D16" t="s">
        <v>177</v>
      </c>
      <c r="E16" s="146">
        <v>684169.61</v>
      </c>
      <c r="F16" s="146">
        <f t="shared" ref="F16:F21" si="17">F15-5000</f>
        <v>1522868.58</v>
      </c>
      <c r="G16">
        <f t="shared" si="9"/>
        <v>3</v>
      </c>
      <c r="H16">
        <v>6</v>
      </c>
      <c r="I16" s="144">
        <f t="shared" si="13"/>
        <v>4</v>
      </c>
      <c r="J16" s="147">
        <f t="shared" si="14"/>
        <v>8.0000000000000071</v>
      </c>
      <c r="K16" s="147"/>
      <c r="L16" s="147">
        <f t="shared" si="10"/>
        <v>4.9999999999999822</v>
      </c>
      <c r="M16" s="144"/>
      <c r="N16" s="144"/>
      <c r="O16" s="160">
        <f t="shared" si="11"/>
        <v>0.35000000000000009</v>
      </c>
      <c r="P16" s="144">
        <f t="shared" si="12"/>
        <v>0.87000000000000011</v>
      </c>
      <c r="Q16" s="144">
        <f t="shared" si="15"/>
        <v>3</v>
      </c>
      <c r="R16" s="144">
        <f t="shared" si="16"/>
        <v>1</v>
      </c>
      <c r="S16" s="144"/>
      <c r="T16" s="183">
        <v>2</v>
      </c>
      <c r="U16" s="147">
        <f t="shared" si="7"/>
        <v>1.65</v>
      </c>
      <c r="V16" s="147">
        <f t="shared" si="8"/>
        <v>1.1299999999999999</v>
      </c>
      <c r="W16" s="147"/>
      <c r="X16" s="166"/>
      <c r="Y16" s="100"/>
      <c r="Z16" s="167">
        <v>0.92</v>
      </c>
      <c r="AA16">
        <v>1.5</v>
      </c>
      <c r="AB16" s="166">
        <v>0.96</v>
      </c>
      <c r="AC16" s="167">
        <v>1.55</v>
      </c>
      <c r="AD16" s="178">
        <v>1</v>
      </c>
      <c r="AE16" s="178">
        <v>1.61</v>
      </c>
      <c r="AF16" s="178">
        <v>1.08</v>
      </c>
      <c r="AG16" s="178">
        <v>1.64</v>
      </c>
      <c r="AH16" s="178">
        <v>1.1299999999999999</v>
      </c>
      <c r="AI16" s="178">
        <v>1.65</v>
      </c>
    </row>
    <row r="17" spans="1:35">
      <c r="A17" s="144" t="s">
        <v>180</v>
      </c>
      <c r="B17" s="144" t="s">
        <v>215</v>
      </c>
      <c r="C17" t="s">
        <v>179</v>
      </c>
      <c r="D17" t="s">
        <v>179</v>
      </c>
      <c r="E17" s="146">
        <v>684169.61</v>
      </c>
      <c r="F17" s="146">
        <f t="shared" si="17"/>
        <v>1517868.58</v>
      </c>
      <c r="G17">
        <f t="shared" si="9"/>
        <v>4</v>
      </c>
      <c r="H17">
        <v>5</v>
      </c>
      <c r="I17" s="144">
        <f t="shared" si="13"/>
        <v>1</v>
      </c>
      <c r="J17" s="147">
        <f t="shared" si="14"/>
        <v>-1</v>
      </c>
      <c r="K17" s="147"/>
      <c r="L17" s="147">
        <f t="shared" si="10"/>
        <v>3.9999999999999813</v>
      </c>
      <c r="M17" s="144"/>
      <c r="N17" s="144"/>
      <c r="O17" s="160">
        <f t="shared" si="11"/>
        <v>0.18999999999999995</v>
      </c>
      <c r="P17" s="144">
        <f t="shared" si="12"/>
        <v>0.6100000000000001</v>
      </c>
      <c r="Q17" s="144">
        <f t="shared" si="15"/>
        <v>4</v>
      </c>
      <c r="R17" s="144">
        <f t="shared" si="16"/>
        <v>2</v>
      </c>
      <c r="S17" s="144"/>
      <c r="T17" s="183">
        <v>2</v>
      </c>
      <c r="U17" s="147">
        <f t="shared" si="7"/>
        <v>1.81</v>
      </c>
      <c r="V17" s="147">
        <f t="shared" si="8"/>
        <v>1.39</v>
      </c>
      <c r="W17" s="147"/>
      <c r="X17" s="166">
        <v>1.62</v>
      </c>
      <c r="Y17" s="100">
        <v>2.42</v>
      </c>
      <c r="Z17" s="167">
        <v>1.4</v>
      </c>
      <c r="AA17">
        <v>1.72</v>
      </c>
      <c r="AB17" s="166">
        <v>1.44</v>
      </c>
      <c r="AC17" s="167">
        <v>1.73</v>
      </c>
      <c r="AD17" s="178">
        <v>1.46</v>
      </c>
      <c r="AE17" s="178">
        <v>1.73</v>
      </c>
      <c r="AF17" s="178">
        <v>1.35</v>
      </c>
      <c r="AG17" s="178">
        <v>1.83</v>
      </c>
      <c r="AH17" s="178">
        <v>1.39</v>
      </c>
      <c r="AI17" s="178">
        <v>1.81</v>
      </c>
    </row>
    <row r="18" spans="1:35">
      <c r="A18" s="145" t="s">
        <v>197</v>
      </c>
      <c r="B18" s="144" t="s">
        <v>216</v>
      </c>
      <c r="C18" s="145" t="s">
        <v>323</v>
      </c>
      <c r="D18" s="145" t="s">
        <v>198</v>
      </c>
      <c r="E18" s="146">
        <v>684169.61</v>
      </c>
      <c r="F18" s="146">
        <f t="shared" si="17"/>
        <v>1512868.58</v>
      </c>
      <c r="G18">
        <f t="shared" si="9"/>
        <v>3</v>
      </c>
      <c r="H18" s="145">
        <v>5</v>
      </c>
      <c r="I18" s="144">
        <f t="shared" si="13"/>
        <v>1</v>
      </c>
      <c r="J18" s="147">
        <f t="shared" si="14"/>
        <v>-1</v>
      </c>
      <c r="K18" s="147"/>
      <c r="L18" s="147">
        <f t="shared" si="10"/>
        <v>1.0000000000000009</v>
      </c>
      <c r="M18" s="144"/>
      <c r="N18" s="144"/>
      <c r="O18" s="160">
        <f t="shared" si="11"/>
        <v>0.33000000000000007</v>
      </c>
      <c r="P18" s="144">
        <f t="shared" si="12"/>
        <v>2</v>
      </c>
      <c r="Q18" s="144">
        <f t="shared" si="15"/>
        <v>3</v>
      </c>
      <c r="R18" s="144">
        <f t="shared" si="16"/>
        <v>1</v>
      </c>
      <c r="S18" s="144"/>
      <c r="T18" s="183">
        <v>2</v>
      </c>
      <c r="U18" s="147">
        <f t="shared" si="7"/>
        <v>1.67</v>
      </c>
      <c r="V18" s="147">
        <f t="shared" si="8"/>
        <v>0</v>
      </c>
      <c r="W18" s="147"/>
      <c r="X18" s="166"/>
      <c r="Y18" s="100"/>
      <c r="Z18" s="173">
        <v>1.66</v>
      </c>
      <c r="AA18" s="149">
        <v>0</v>
      </c>
      <c r="AB18" s="166">
        <v>1.67</v>
      </c>
      <c r="AC18" s="167">
        <v>0</v>
      </c>
      <c r="AD18" s="149">
        <v>1.68</v>
      </c>
      <c r="AE18" s="149">
        <v>0</v>
      </c>
      <c r="AF18" s="196">
        <v>1.66</v>
      </c>
      <c r="AG18" s="196">
        <v>0</v>
      </c>
      <c r="AH18" s="196">
        <v>1.67</v>
      </c>
      <c r="AI18" s="196">
        <v>0</v>
      </c>
    </row>
    <row r="19" spans="1:35">
      <c r="A19" s="144" t="s">
        <v>182</v>
      </c>
      <c r="B19" s="144" t="s">
        <v>217</v>
      </c>
      <c r="C19" t="s">
        <v>181</v>
      </c>
      <c r="D19" t="s">
        <v>181</v>
      </c>
      <c r="E19" s="146">
        <v>684169.61</v>
      </c>
      <c r="F19" s="146">
        <f t="shared" si="17"/>
        <v>1507868.58</v>
      </c>
      <c r="G19">
        <f t="shared" si="9"/>
        <v>1</v>
      </c>
      <c r="H19">
        <v>6</v>
      </c>
      <c r="I19" s="144">
        <f t="shared" si="13"/>
        <v>3</v>
      </c>
      <c r="J19" s="147">
        <f t="shared" si="14"/>
        <v>2.9999999999999973</v>
      </c>
      <c r="K19" s="147"/>
      <c r="L19" s="147">
        <f t="shared" si="10"/>
        <v>3.0000000000000027</v>
      </c>
      <c r="M19" s="144"/>
      <c r="N19" s="144" t="s">
        <v>316</v>
      </c>
      <c r="O19" s="160">
        <f t="shared" si="11"/>
        <v>1.44</v>
      </c>
      <c r="P19" s="144">
        <f t="shared" si="12"/>
        <v>1.56</v>
      </c>
      <c r="Q19" s="144">
        <f t="shared" si="15"/>
        <v>1</v>
      </c>
      <c r="R19" s="144">
        <f t="shared" si="16"/>
        <v>1</v>
      </c>
      <c r="S19" s="144"/>
      <c r="T19" s="183">
        <v>2</v>
      </c>
      <c r="U19" s="147">
        <f t="shared" si="7"/>
        <v>0.56000000000000005</v>
      </c>
      <c r="V19" s="147">
        <f t="shared" si="8"/>
        <v>0.44</v>
      </c>
      <c r="W19" s="147"/>
      <c r="X19" s="166"/>
      <c r="Y19" s="100"/>
      <c r="Z19" s="167">
        <v>0.37</v>
      </c>
      <c r="AA19">
        <v>0.5</v>
      </c>
      <c r="AB19" s="166">
        <v>0.36</v>
      </c>
      <c r="AC19" s="167">
        <v>0.5</v>
      </c>
      <c r="AD19" s="178">
        <v>0.38</v>
      </c>
      <c r="AE19" s="178">
        <v>0.51</v>
      </c>
      <c r="AF19" s="178">
        <v>0.41</v>
      </c>
      <c r="AG19" s="178">
        <v>0.56000000000000005</v>
      </c>
      <c r="AH19" s="178">
        <v>0.44</v>
      </c>
      <c r="AI19" s="178">
        <v>0.56000000000000005</v>
      </c>
    </row>
    <row r="20" spans="1:35">
      <c r="A20" s="144" t="s">
        <v>285</v>
      </c>
      <c r="B20" s="144" t="s">
        <v>224</v>
      </c>
      <c r="C20" s="144" t="s">
        <v>286</v>
      </c>
      <c r="D20" s="144" t="s">
        <v>286</v>
      </c>
      <c r="E20" s="146">
        <v>684169.61</v>
      </c>
      <c r="F20" s="146">
        <f t="shared" si="17"/>
        <v>1502868.58</v>
      </c>
      <c r="G20">
        <f t="shared" si="9"/>
        <v>1</v>
      </c>
      <c r="H20" s="144">
        <v>6</v>
      </c>
      <c r="I20" s="144">
        <f t="shared" si="13"/>
        <v>3</v>
      </c>
      <c r="J20" s="147">
        <f t="shared" si="14"/>
        <v>4.0000000000000036</v>
      </c>
      <c r="K20" s="147"/>
      <c r="L20" s="147">
        <f t="shared" si="10"/>
        <v>-1</v>
      </c>
      <c r="M20" s="144"/>
      <c r="N20" s="144"/>
      <c r="O20" s="160">
        <f t="shared" si="11"/>
        <v>3.3600000000000003</v>
      </c>
      <c r="P20" s="144">
        <f t="shared" si="12"/>
        <v>3.3600000000000003</v>
      </c>
      <c r="Q20" s="144">
        <f t="shared" si="15"/>
        <v>1</v>
      </c>
      <c r="R20" s="144">
        <f t="shared" si="16"/>
        <v>1</v>
      </c>
      <c r="S20" s="144"/>
      <c r="T20" s="183">
        <v>2</v>
      </c>
      <c r="U20" s="147">
        <f t="shared" si="7"/>
        <v>-1.36</v>
      </c>
      <c r="V20" s="147">
        <f t="shared" si="8"/>
        <v>-1.36</v>
      </c>
      <c r="W20" s="147"/>
      <c r="X20" s="166"/>
      <c r="Y20" s="100"/>
      <c r="Z20" s="167"/>
      <c r="AA20" s="155">
        <v>-1.4</v>
      </c>
      <c r="AB20" s="166">
        <v>-1.4</v>
      </c>
      <c r="AC20" s="167"/>
      <c r="AD20" s="178">
        <v>-1.37</v>
      </c>
      <c r="AF20" s="178">
        <v>-1.33</v>
      </c>
      <c r="AH20" s="178">
        <v>-1.36</v>
      </c>
    </row>
    <row r="21" spans="1:35">
      <c r="A21" s="145" t="s">
        <v>196</v>
      </c>
      <c r="B21" s="145" t="s">
        <v>225</v>
      </c>
      <c r="C21" s="145" t="s">
        <v>334</v>
      </c>
      <c r="D21" s="145" t="s">
        <v>249</v>
      </c>
      <c r="E21" s="146">
        <v>684169.61</v>
      </c>
      <c r="F21" s="146">
        <f t="shared" si="17"/>
        <v>1497868.58</v>
      </c>
      <c r="G21">
        <f t="shared" si="9"/>
        <v>2</v>
      </c>
      <c r="H21" s="144">
        <v>2</v>
      </c>
      <c r="I21" s="144">
        <f t="shared" si="13"/>
        <v>1</v>
      </c>
      <c r="J21" s="147">
        <f t="shared" si="14"/>
        <v>0</v>
      </c>
      <c r="K21" s="147"/>
      <c r="L21" s="147">
        <f t="shared" si="10"/>
        <v>0.99999999999997868</v>
      </c>
      <c r="M21" s="144"/>
      <c r="N21" s="144"/>
      <c r="O21" s="160">
        <f t="shared" si="11"/>
        <v>0.6100000000000001</v>
      </c>
      <c r="P21" s="144">
        <f t="shared" si="12"/>
        <v>0.87000000000000011</v>
      </c>
      <c r="Q21" s="144">
        <f>IF(O21&gt;0.8,1,IF(O21&gt;0.5,2,IF(O21&gt;0.3,3,IF(O21&gt;0.1,4,IF(O21&gt;0,5,6)))))</f>
        <v>2</v>
      </c>
      <c r="R21" s="144">
        <f>IF(P21&gt;0.8,1,IF(P21&gt;0.5,2,IF(P21&gt;0.3,3,IF(P21&gt;0.1,4,IF(P21&gt;0,5,6)))))</f>
        <v>1</v>
      </c>
      <c r="S21" s="144"/>
      <c r="T21" s="183">
        <v>2</v>
      </c>
      <c r="U21" s="147">
        <f t="shared" si="7"/>
        <v>1.39</v>
      </c>
      <c r="V21" s="147">
        <f t="shared" si="8"/>
        <v>1.1299999999999999</v>
      </c>
      <c r="W21" s="147"/>
      <c r="X21" s="166"/>
      <c r="Y21" s="100"/>
      <c r="Z21" s="167">
        <v>1.18</v>
      </c>
      <c r="AA21">
        <v>1.36</v>
      </c>
      <c r="AB21" s="166">
        <v>1.1299999999999999</v>
      </c>
      <c r="AC21" s="167">
        <v>1.42</v>
      </c>
      <c r="AD21" s="178">
        <v>1.1200000000000001</v>
      </c>
      <c r="AE21" s="178">
        <v>1.37</v>
      </c>
      <c r="AF21" s="178">
        <v>1.1200000000000001</v>
      </c>
      <c r="AG21" s="178">
        <v>1.41</v>
      </c>
      <c r="AH21" s="178">
        <v>1.1299999999999999</v>
      </c>
      <c r="AI21" s="178">
        <v>1.39</v>
      </c>
    </row>
    <row r="22" spans="1:35">
      <c r="A22" t="s">
        <v>255</v>
      </c>
      <c r="B22" s="144" t="s">
        <v>258</v>
      </c>
      <c r="C22" s="144" t="s">
        <v>308</v>
      </c>
      <c r="D22" s="144" t="s">
        <v>308</v>
      </c>
      <c r="E22" s="146"/>
      <c r="F22" s="146"/>
      <c r="G22">
        <f t="shared" si="9"/>
        <v>3</v>
      </c>
      <c r="H22" s="144">
        <v>6</v>
      </c>
      <c r="I22" s="144">
        <f t="shared" si="13"/>
        <v>3</v>
      </c>
      <c r="J22" s="147">
        <f t="shared" si="14"/>
        <v>4.9999999999999822</v>
      </c>
      <c r="K22" s="147"/>
      <c r="L22" s="147">
        <f t="shared" si="10"/>
        <v>0</v>
      </c>
      <c r="M22" s="144"/>
      <c r="N22" s="144"/>
      <c r="O22" s="160">
        <f t="shared" si="11"/>
        <v>0.34000000000000008</v>
      </c>
      <c r="P22" s="144">
        <f t="shared" si="12"/>
        <v>0.34000000000000008</v>
      </c>
      <c r="Q22" s="144">
        <f t="shared" ref="Q22:Q27" si="18">IF(O22&gt;0.8,1,IF(O22&gt;0.5,2,IF(O22&gt;0.3,3,IF(O22&gt;0.1,4,IF(O22&gt;0,5,6)))))</f>
        <v>3</v>
      </c>
      <c r="R22" s="144">
        <f t="shared" ref="R22:R27" si="19">IF(P22&gt;0.8,1,IF(P22&gt;0.5,2,IF(P22&gt;0.3,3,IF(P22&gt;0.1,4,IF(P22&gt;0,5,6)))))</f>
        <v>3</v>
      </c>
      <c r="S22" s="144"/>
      <c r="T22" s="183">
        <v>2</v>
      </c>
      <c r="U22" s="147">
        <f t="shared" si="7"/>
        <v>1.66</v>
      </c>
      <c r="V22" s="147">
        <f t="shared" si="8"/>
        <v>1.66</v>
      </c>
      <c r="W22" s="147"/>
      <c r="X22" s="166"/>
      <c r="Y22" s="100"/>
      <c r="Z22" s="167">
        <v>1.5</v>
      </c>
      <c r="AB22" s="166">
        <v>1.57</v>
      </c>
      <c r="AC22" s="167"/>
      <c r="AD22" s="178">
        <v>1.61</v>
      </c>
      <c r="AF22" s="178">
        <v>1.66</v>
      </c>
      <c r="AH22" s="178">
        <v>1.66</v>
      </c>
    </row>
    <row r="23" spans="1:35">
      <c r="A23" t="s">
        <v>256</v>
      </c>
      <c r="B23" s="145" t="s">
        <v>163</v>
      </c>
      <c r="C23" t="s">
        <v>335</v>
      </c>
      <c r="D23" t="s">
        <v>257</v>
      </c>
      <c r="E23" s="146"/>
      <c r="F23" s="146"/>
      <c r="G23">
        <f t="shared" si="9"/>
        <v>1</v>
      </c>
      <c r="H23" s="144">
        <v>2</v>
      </c>
      <c r="I23" s="144">
        <f>IF(J23&lt;1,1,IF(J23&lt;3,2,IF(J23&lt;8,3,IF(J23&lt;15,4,5))))</f>
        <v>1</v>
      </c>
      <c r="J23" s="147">
        <f>IF((AF23-AD23)&lt;0,-1,(AF23-AD23)*100)</f>
        <v>-1</v>
      </c>
      <c r="K23" s="147"/>
      <c r="L23" s="147">
        <f t="shared" si="10"/>
        <v>14.000000000000002</v>
      </c>
      <c r="M23" s="144">
        <v>30</v>
      </c>
      <c r="N23" s="159" t="s">
        <v>273</v>
      </c>
      <c r="O23" s="160">
        <f t="shared" si="11"/>
        <v>1.1299999999999999</v>
      </c>
      <c r="P23" s="144">
        <f t="shared" si="12"/>
        <v>1.2</v>
      </c>
      <c r="Q23" s="144">
        <f t="shared" si="18"/>
        <v>1</v>
      </c>
      <c r="R23" s="144">
        <f t="shared" si="19"/>
        <v>1</v>
      </c>
      <c r="S23" s="144"/>
      <c r="T23" s="183">
        <v>1</v>
      </c>
      <c r="U23" s="147">
        <f t="shared" si="7"/>
        <v>-0.13</v>
      </c>
      <c r="V23" s="147">
        <f t="shared" si="8"/>
        <v>-0.2</v>
      </c>
      <c r="W23" s="147"/>
      <c r="X23" s="166"/>
      <c r="Y23" s="100"/>
      <c r="Z23" s="167">
        <v>-0.32</v>
      </c>
      <c r="AB23" s="166">
        <v>-0.24</v>
      </c>
      <c r="AC23" s="167"/>
      <c r="AD23" s="178">
        <v>-0.33</v>
      </c>
      <c r="AE23" s="178">
        <v>-0.27</v>
      </c>
      <c r="AF23" s="178">
        <v>-0.34</v>
      </c>
      <c r="AG23" s="178">
        <v>-0.27</v>
      </c>
      <c r="AH23" s="178">
        <v>-0.2</v>
      </c>
      <c r="AI23" s="178">
        <v>-0.13</v>
      </c>
    </row>
    <row r="24" spans="1:35">
      <c r="A24" t="s">
        <v>183</v>
      </c>
      <c r="B24" s="144" t="s">
        <v>174</v>
      </c>
      <c r="C24" t="s">
        <v>324</v>
      </c>
      <c r="D24" t="s">
        <v>266</v>
      </c>
      <c r="E24" s="146"/>
      <c r="F24" s="146"/>
      <c r="G24">
        <f t="shared" si="9"/>
        <v>1</v>
      </c>
      <c r="H24" s="144">
        <v>6</v>
      </c>
      <c r="I24" s="144">
        <f t="shared" si="13"/>
        <v>2</v>
      </c>
      <c r="J24" s="147">
        <f t="shared" si="14"/>
        <v>1.9999999999999991</v>
      </c>
      <c r="K24" s="147"/>
      <c r="L24" s="147">
        <f t="shared" si="10"/>
        <v>3.0000000000000027</v>
      </c>
      <c r="M24" s="144"/>
      <c r="N24" s="144"/>
      <c r="O24" s="160">
        <f t="shared" si="11"/>
        <v>1.72</v>
      </c>
      <c r="P24" s="144">
        <f t="shared" si="12"/>
        <v>1.73</v>
      </c>
      <c r="Q24" s="144">
        <f t="shared" si="18"/>
        <v>1</v>
      </c>
      <c r="R24" s="144">
        <f t="shared" si="19"/>
        <v>1</v>
      </c>
      <c r="S24" s="144"/>
      <c r="T24" s="183">
        <v>2</v>
      </c>
      <c r="U24" s="147">
        <f t="shared" si="7"/>
        <v>0.28000000000000003</v>
      </c>
      <c r="V24" s="147">
        <f t="shared" si="8"/>
        <v>0.27</v>
      </c>
      <c r="W24" s="147"/>
      <c r="X24" s="166"/>
      <c r="Y24" s="100"/>
      <c r="Z24" s="167">
        <v>0.19</v>
      </c>
      <c r="AB24" s="166">
        <v>0.2</v>
      </c>
      <c r="AC24" s="167">
        <v>0.2</v>
      </c>
      <c r="AD24" s="178">
        <v>0.22</v>
      </c>
      <c r="AE24" s="178">
        <v>0.21</v>
      </c>
      <c r="AF24" s="178">
        <v>0.24</v>
      </c>
      <c r="AG24" s="178">
        <v>0.25</v>
      </c>
      <c r="AH24" s="178">
        <v>0.27</v>
      </c>
      <c r="AI24" s="178">
        <v>0.28000000000000003</v>
      </c>
    </row>
    <row r="25" spans="1:35">
      <c r="A25" t="s">
        <v>265</v>
      </c>
      <c r="B25" s="145" t="s">
        <v>164</v>
      </c>
      <c r="C25" s="144" t="s">
        <v>344</v>
      </c>
      <c r="D25" s="144" t="s">
        <v>309</v>
      </c>
      <c r="E25" s="146"/>
      <c r="F25" s="146"/>
      <c r="G25">
        <f t="shared" si="9"/>
        <v>1</v>
      </c>
      <c r="H25" s="144">
        <v>6</v>
      </c>
      <c r="I25" s="144">
        <f t="shared" si="13"/>
        <v>2</v>
      </c>
      <c r="J25" s="147">
        <f t="shared" si="14"/>
        <v>1.9999999999999998</v>
      </c>
      <c r="K25" s="147"/>
      <c r="L25" s="147">
        <f t="shared" si="10"/>
        <v>5</v>
      </c>
      <c r="M25" s="144"/>
      <c r="N25" s="144"/>
      <c r="O25" s="160">
        <f t="shared" si="11"/>
        <v>1.89</v>
      </c>
      <c r="P25" s="144">
        <f t="shared" si="12"/>
        <v>1.89</v>
      </c>
      <c r="Q25" s="144">
        <f t="shared" si="18"/>
        <v>1</v>
      </c>
      <c r="R25" s="144">
        <f t="shared" si="19"/>
        <v>1</v>
      </c>
      <c r="S25" s="144"/>
      <c r="T25" s="183">
        <v>2</v>
      </c>
      <c r="U25" s="147">
        <f t="shared" si="7"/>
        <v>0.11</v>
      </c>
      <c r="V25" s="147">
        <f t="shared" si="8"/>
        <v>0.11</v>
      </c>
      <c r="W25" s="147"/>
      <c r="X25" s="166"/>
      <c r="Y25" s="100"/>
      <c r="Z25" s="167">
        <v>0</v>
      </c>
      <c r="AB25" s="166">
        <v>0.04</v>
      </c>
      <c r="AC25" s="167"/>
      <c r="AD25" s="178">
        <v>0.04</v>
      </c>
      <c r="AF25" s="178">
        <v>0.06</v>
      </c>
      <c r="AH25" s="178">
        <v>0.11</v>
      </c>
    </row>
    <row r="26" spans="1:35">
      <c r="A26" s="144" t="s">
        <v>287</v>
      </c>
      <c r="B26" s="195" t="s">
        <v>165</v>
      </c>
      <c r="C26" s="144" t="s">
        <v>288</v>
      </c>
      <c r="D26" s="144" t="s">
        <v>288</v>
      </c>
      <c r="E26" s="146"/>
      <c r="F26" s="146"/>
      <c r="G26">
        <f t="shared" si="9"/>
        <v>1</v>
      </c>
      <c r="H26" s="144">
        <v>2</v>
      </c>
      <c r="I26" s="144">
        <f t="shared" si="13"/>
        <v>1</v>
      </c>
      <c r="J26" s="147">
        <f t="shared" si="14"/>
        <v>-1</v>
      </c>
      <c r="K26" s="147"/>
      <c r="L26" s="147">
        <f t="shared" si="10"/>
        <v>14.999999999999996</v>
      </c>
      <c r="M26" s="144"/>
      <c r="N26" s="159" t="s">
        <v>317</v>
      </c>
      <c r="O26" s="160">
        <f t="shared" si="11"/>
        <v>0.8600000000000001</v>
      </c>
      <c r="P26" s="144">
        <f t="shared" si="12"/>
        <v>2.4500000000000002</v>
      </c>
      <c r="Q26" s="144">
        <f t="shared" si="18"/>
        <v>1</v>
      </c>
      <c r="R26" s="144">
        <f t="shared" si="19"/>
        <v>1</v>
      </c>
      <c r="S26" s="144"/>
      <c r="T26" s="183">
        <v>2</v>
      </c>
      <c r="U26" s="147">
        <f t="shared" si="7"/>
        <v>1.1399999999999999</v>
      </c>
      <c r="V26" s="147">
        <f t="shared" si="8"/>
        <v>-0.45</v>
      </c>
      <c r="W26" s="147"/>
      <c r="X26" s="166"/>
      <c r="Y26" s="100"/>
      <c r="Z26" s="167">
        <v>-0.4</v>
      </c>
      <c r="AB26" s="166">
        <v>-0.3</v>
      </c>
      <c r="AC26" s="167"/>
      <c r="AD26" s="178">
        <v>-0.55000000000000004</v>
      </c>
      <c r="AE26" s="178">
        <v>1.1200000000000001</v>
      </c>
      <c r="AF26" s="178">
        <v>-0.6</v>
      </c>
      <c r="AG26" s="178">
        <v>0.78</v>
      </c>
      <c r="AH26" s="178">
        <v>-0.45</v>
      </c>
      <c r="AI26" s="178">
        <v>1.1399999999999999</v>
      </c>
    </row>
    <row r="27" spans="1:35">
      <c r="A27" s="144" t="s">
        <v>293</v>
      </c>
      <c r="B27" s="144" t="s">
        <v>168</v>
      </c>
      <c r="C27" s="144" t="s">
        <v>325</v>
      </c>
      <c r="D27" s="144" t="s">
        <v>294</v>
      </c>
      <c r="E27" s="146"/>
      <c r="F27" s="146"/>
      <c r="G27">
        <f t="shared" si="9"/>
        <v>2</v>
      </c>
      <c r="H27" s="144">
        <v>6</v>
      </c>
      <c r="I27" s="144">
        <f t="shared" si="13"/>
        <v>3</v>
      </c>
      <c r="J27" s="147">
        <f t="shared" si="14"/>
        <v>6.9999999999999947</v>
      </c>
      <c r="K27" s="147"/>
      <c r="L27" s="147">
        <f t="shared" si="10"/>
        <v>4.0000000000000036</v>
      </c>
      <c r="M27" s="144"/>
      <c r="N27" s="159"/>
      <c r="O27" s="160">
        <f t="shared" si="11"/>
        <v>0.58000000000000007</v>
      </c>
      <c r="P27" s="144">
        <f t="shared" si="12"/>
        <v>1.0899999999999999</v>
      </c>
      <c r="Q27" s="144">
        <f t="shared" si="18"/>
        <v>2</v>
      </c>
      <c r="R27" s="144">
        <f t="shared" si="19"/>
        <v>1</v>
      </c>
      <c r="S27" s="144"/>
      <c r="T27" s="183">
        <v>2</v>
      </c>
      <c r="U27" s="147">
        <f t="shared" si="7"/>
        <v>1.42</v>
      </c>
      <c r="V27" s="147">
        <f t="shared" si="8"/>
        <v>0.91</v>
      </c>
      <c r="W27" s="147"/>
      <c r="X27" s="166"/>
      <c r="Y27" s="100"/>
      <c r="Z27" s="167"/>
      <c r="AB27" s="179">
        <v>0.77</v>
      </c>
      <c r="AC27" s="175">
        <v>1.3</v>
      </c>
      <c r="AD27" s="178">
        <v>0.8</v>
      </c>
      <c r="AE27" s="178">
        <v>1.36</v>
      </c>
      <c r="AF27" s="178">
        <v>0.87</v>
      </c>
      <c r="AG27" s="178">
        <v>1.27</v>
      </c>
      <c r="AH27" s="178">
        <v>0.91</v>
      </c>
      <c r="AI27" s="178">
        <v>1.42</v>
      </c>
    </row>
    <row r="28" spans="1:35">
      <c r="A28" s="186"/>
      <c r="B28" s="186"/>
      <c r="C28" s="186"/>
      <c r="D28" s="186"/>
      <c r="E28" s="187"/>
      <c r="F28" s="187"/>
      <c r="G28" s="188"/>
      <c r="H28" s="186"/>
      <c r="I28" s="186"/>
      <c r="J28" s="189"/>
      <c r="K28" s="189"/>
      <c r="L28" s="189"/>
      <c r="M28" s="186"/>
      <c r="N28" s="190"/>
      <c r="O28" s="191"/>
      <c r="P28" s="186"/>
      <c r="Q28" s="186"/>
      <c r="R28" s="186"/>
      <c r="S28" s="186"/>
      <c r="T28" s="189"/>
      <c r="U28" s="147">
        <f t="shared" si="7"/>
        <v>0</v>
      </c>
      <c r="V28" s="147">
        <f t="shared" si="8"/>
        <v>0</v>
      </c>
      <c r="W28" s="189"/>
      <c r="X28" s="192"/>
      <c r="Y28" s="193"/>
      <c r="Z28" s="194"/>
      <c r="AA28" s="188"/>
      <c r="AB28" s="192"/>
      <c r="AC28" s="194"/>
      <c r="AD28" s="188"/>
      <c r="AE28" s="188"/>
      <c r="AF28" s="188"/>
      <c r="AG28" s="188"/>
    </row>
    <row r="29" spans="1:35">
      <c r="A29" s="186"/>
      <c r="B29" s="186"/>
      <c r="C29" s="186"/>
      <c r="D29" s="186"/>
      <c r="E29" s="187"/>
      <c r="F29" s="187"/>
      <c r="G29" s="188"/>
      <c r="H29" s="186"/>
      <c r="I29" s="186"/>
      <c r="J29" s="189"/>
      <c r="K29" s="189"/>
      <c r="L29" s="189"/>
      <c r="M29" s="186"/>
      <c r="N29" s="190"/>
      <c r="O29" s="191"/>
      <c r="P29" s="186"/>
      <c r="Q29" s="186"/>
      <c r="R29" s="186"/>
      <c r="S29" s="186"/>
      <c r="T29" s="189"/>
      <c r="U29" s="147">
        <f t="shared" si="7"/>
        <v>0</v>
      </c>
      <c r="V29" s="147">
        <f t="shared" si="8"/>
        <v>0</v>
      </c>
      <c r="W29" s="189"/>
      <c r="X29" s="192"/>
      <c r="Y29" s="193"/>
      <c r="Z29" s="194"/>
      <c r="AA29" s="188"/>
      <c r="AB29" s="192"/>
      <c r="AC29" s="194"/>
      <c r="AD29" s="188"/>
      <c r="AE29" s="188"/>
      <c r="AF29" s="188"/>
      <c r="AG29" s="188"/>
    </row>
    <row r="30" spans="1:35">
      <c r="B30" s="144" t="s">
        <v>184</v>
      </c>
      <c r="E30" s="146"/>
      <c r="F30" s="146"/>
      <c r="H30" s="144"/>
      <c r="I30" s="144"/>
      <c r="J30" s="147"/>
      <c r="K30" s="147"/>
      <c r="L30" s="147"/>
      <c r="M30" s="144"/>
      <c r="N30" s="144"/>
      <c r="O30" s="160"/>
      <c r="P30" s="144"/>
      <c r="Q30" s="144"/>
      <c r="R30" s="144"/>
      <c r="S30" s="144"/>
      <c r="T30" s="183"/>
      <c r="U30" s="147">
        <f t="shared" si="7"/>
        <v>0</v>
      </c>
      <c r="V30" s="147">
        <f t="shared" si="8"/>
        <v>0</v>
      </c>
      <c r="W30" s="147"/>
      <c r="X30" s="166"/>
      <c r="Y30" s="100"/>
      <c r="Z30" s="167"/>
      <c r="AB30" s="166"/>
      <c r="AC30" s="167"/>
    </row>
    <row r="31" spans="1:35">
      <c r="A31" s="144" t="s">
        <v>186</v>
      </c>
      <c r="B31" s="144" t="s">
        <v>226</v>
      </c>
      <c r="C31" s="144" t="s">
        <v>336</v>
      </c>
      <c r="D31" s="144" t="s">
        <v>310</v>
      </c>
      <c r="E31" s="146">
        <v>643520</v>
      </c>
      <c r="F31" s="146">
        <v>1526434.41</v>
      </c>
      <c r="G31">
        <f t="shared" si="9"/>
        <v>6</v>
      </c>
      <c r="H31" s="144">
        <v>5</v>
      </c>
      <c r="I31" s="144">
        <f>IF(J31&lt;1,1,IF(J31&lt;3,2,IF(J31&lt;8,3,IF(J31&lt;15,4,5))))</f>
        <v>1</v>
      </c>
      <c r="J31" s="147">
        <f>IF((AF31-AD31)&lt;0,-1,(AF31-AD31)*100)</f>
        <v>0.99999999999997868</v>
      </c>
      <c r="K31" s="147"/>
      <c r="L31" s="147">
        <f t="shared" ref="L31:L45" si="20">IF((AH31-AF31)&lt;0,-1,(AH31-AF31)*100)</f>
        <v>-1</v>
      </c>
      <c r="M31" s="144"/>
      <c r="N31" s="144"/>
      <c r="O31" s="160">
        <f t="shared" ref="O31:O44" si="21">$T31-U31</f>
        <v>-1.81</v>
      </c>
      <c r="P31" s="144">
        <f t="shared" ref="P31:P44" si="22">$T31-V31</f>
        <v>-1.62</v>
      </c>
      <c r="Q31" s="144">
        <f>IF(O31&gt;0.8,1,IF(O31&gt;0.5,2,IF(O31&gt;0.3,3,IF(O31&gt;0.1,4,IF(O31&gt;0,5,6)))))</f>
        <v>6</v>
      </c>
      <c r="R31" s="144">
        <f>IF(P31&gt;0.8,1,IF(P31&gt;0.5,2,IF(P31&gt;0.3,3,IF(P31&gt;0.1,4,IF(P31&gt;0,5,6)))))</f>
        <v>6</v>
      </c>
      <c r="S31" s="144"/>
      <c r="T31" s="183">
        <v>1</v>
      </c>
      <c r="U31" s="147">
        <f t="shared" si="7"/>
        <v>2.81</v>
      </c>
      <c r="V31" s="147">
        <f t="shared" si="8"/>
        <v>2.62</v>
      </c>
      <c r="W31" s="147"/>
      <c r="X31" s="166">
        <v>2.63</v>
      </c>
      <c r="Y31" s="100">
        <v>2.83</v>
      </c>
      <c r="Z31" s="167">
        <v>2.64</v>
      </c>
      <c r="AA31">
        <v>2.83</v>
      </c>
      <c r="AB31" s="166">
        <v>2.64</v>
      </c>
      <c r="AC31" s="167">
        <v>2.82</v>
      </c>
      <c r="AD31" s="178">
        <v>2.64</v>
      </c>
      <c r="AE31" s="178">
        <v>2.83</v>
      </c>
      <c r="AF31" s="178">
        <v>2.65</v>
      </c>
      <c r="AG31" s="178">
        <v>2.82</v>
      </c>
      <c r="AH31" s="178">
        <v>2.62</v>
      </c>
      <c r="AI31" s="178">
        <v>2.81</v>
      </c>
    </row>
    <row r="32" spans="1:35">
      <c r="A32" s="144" t="s">
        <v>239</v>
      </c>
      <c r="B32" s="144" t="s">
        <v>227</v>
      </c>
      <c r="C32" s="144" t="s">
        <v>241</v>
      </c>
      <c r="D32" s="144" t="s">
        <v>241</v>
      </c>
      <c r="E32" s="146">
        <v>643520</v>
      </c>
      <c r="F32" s="146">
        <f>F31-5000</f>
        <v>1521434.41</v>
      </c>
      <c r="G32">
        <f t="shared" si="9"/>
        <v>5</v>
      </c>
      <c r="H32" s="144">
        <v>2</v>
      </c>
      <c r="I32" s="144">
        <f t="shared" ref="I32:I45" si="23">IF(J32&lt;1,1,IF(J32&lt;3,2,IF(J32&lt;8,3,IF(J32&lt;15,4,5))))</f>
        <v>1</v>
      </c>
      <c r="J32" s="147">
        <f t="shared" ref="J32:J44" si="24">IF((AF32-AD32)&lt;0,-1,(AF32-AD32)*100)</f>
        <v>0</v>
      </c>
      <c r="K32" s="147"/>
      <c r="L32" s="147">
        <f t="shared" si="20"/>
        <v>0</v>
      </c>
      <c r="M32" s="144"/>
      <c r="N32" s="144"/>
      <c r="O32" s="160">
        <f t="shared" si="21"/>
        <v>6.9999999999999951E-2</v>
      </c>
      <c r="P32" s="144">
        <f t="shared" si="22"/>
        <v>6.9999999999999951E-2</v>
      </c>
      <c r="Q32" s="144">
        <f t="shared" ref="Q32:Q37" si="25">IF(O32&gt;0.8,1,IF(O32&gt;0.5,2,IF(O32&gt;0.3,3,IF(O32&gt;0.1,4,IF(O32&gt;0,5,6)))))</f>
        <v>5</v>
      </c>
      <c r="R32" s="144">
        <f t="shared" ref="R32:R37" si="26">IF(P32&gt;0.8,1,IF(P32&gt;0.5,2,IF(P32&gt;0.3,3,IF(P32&gt;0.1,4,IF(P32&gt;0,5,6)))))</f>
        <v>5</v>
      </c>
      <c r="S32" s="144"/>
      <c r="T32" s="183">
        <v>1</v>
      </c>
      <c r="U32" s="147">
        <f t="shared" si="7"/>
        <v>0.93</v>
      </c>
      <c r="V32" s="147">
        <f t="shared" si="8"/>
        <v>0.93</v>
      </c>
      <c r="W32" s="147"/>
      <c r="X32" s="166"/>
      <c r="Y32" s="100"/>
      <c r="Z32" s="173">
        <v>0.93</v>
      </c>
      <c r="AB32" s="166">
        <v>0.93</v>
      </c>
      <c r="AC32" s="167"/>
      <c r="AD32">
        <v>0.93</v>
      </c>
      <c r="AF32">
        <v>0.93</v>
      </c>
      <c r="AH32">
        <v>0.93</v>
      </c>
    </row>
    <row r="33" spans="1:35">
      <c r="A33" s="144" t="s">
        <v>188</v>
      </c>
      <c r="B33" s="144" t="s">
        <v>228</v>
      </c>
      <c r="C33" s="144" t="s">
        <v>320</v>
      </c>
      <c r="D33" s="144" t="s">
        <v>320</v>
      </c>
      <c r="E33" s="146">
        <v>643520</v>
      </c>
      <c r="F33" s="146">
        <f t="shared" ref="F33:F39" si="27">F32-5000</f>
        <v>1516434.41</v>
      </c>
      <c r="G33">
        <f t="shared" si="9"/>
        <v>1</v>
      </c>
      <c r="H33" s="144">
        <v>4</v>
      </c>
      <c r="I33" s="144">
        <f t="shared" si="23"/>
        <v>5</v>
      </c>
      <c r="J33" s="147">
        <f t="shared" si="24"/>
        <v>19.999999999999996</v>
      </c>
      <c r="K33" s="147"/>
      <c r="L33" s="147">
        <f t="shared" si="20"/>
        <v>8.0000000000000071</v>
      </c>
      <c r="M33" s="144">
        <v>50</v>
      </c>
      <c r="N33" s="159" t="s">
        <v>350</v>
      </c>
      <c r="O33" s="160">
        <f t="shared" si="21"/>
        <v>1.08</v>
      </c>
      <c r="P33" s="144">
        <f t="shared" si="22"/>
        <v>1.08</v>
      </c>
      <c r="Q33" s="144">
        <f t="shared" si="25"/>
        <v>1</v>
      </c>
      <c r="R33" s="144">
        <f t="shared" si="26"/>
        <v>1</v>
      </c>
      <c r="S33" s="144"/>
      <c r="T33" s="183">
        <v>2</v>
      </c>
      <c r="U33" s="147">
        <f t="shared" si="7"/>
        <v>0.92</v>
      </c>
      <c r="V33" s="147">
        <f t="shared" si="8"/>
        <v>0.92</v>
      </c>
      <c r="W33" s="147"/>
      <c r="X33" s="166">
        <v>0.74</v>
      </c>
      <c r="Y33" s="100"/>
      <c r="Z33" s="167">
        <v>0.89</v>
      </c>
      <c r="AB33" s="166">
        <v>1.1000000000000001</v>
      </c>
      <c r="AC33" s="167"/>
      <c r="AD33">
        <v>0.64</v>
      </c>
      <c r="AF33">
        <v>0.84</v>
      </c>
      <c r="AH33">
        <v>0.92</v>
      </c>
    </row>
    <row r="34" spans="1:35">
      <c r="A34" s="144" t="s">
        <v>189</v>
      </c>
      <c r="B34" s="144" t="s">
        <v>229</v>
      </c>
      <c r="C34" s="144" t="s">
        <v>337</v>
      </c>
      <c r="D34" s="144" t="s">
        <v>311</v>
      </c>
      <c r="E34" s="146">
        <v>643520</v>
      </c>
      <c r="F34" s="146">
        <f t="shared" si="27"/>
        <v>1511434.41</v>
      </c>
      <c r="G34">
        <f t="shared" si="9"/>
        <v>2</v>
      </c>
      <c r="H34">
        <v>5</v>
      </c>
      <c r="I34" s="144">
        <f t="shared" si="23"/>
        <v>1</v>
      </c>
      <c r="J34" s="147">
        <f t="shared" si="24"/>
        <v>-1</v>
      </c>
      <c r="K34" s="147"/>
      <c r="L34" s="147">
        <f t="shared" si="20"/>
        <v>1.0000000000000009</v>
      </c>
      <c r="M34" s="144"/>
      <c r="N34" s="144"/>
      <c r="O34" s="160">
        <f t="shared" si="21"/>
        <v>0.75</v>
      </c>
      <c r="P34" s="144">
        <f t="shared" si="22"/>
        <v>0.75</v>
      </c>
      <c r="Q34" s="144">
        <f t="shared" si="25"/>
        <v>2</v>
      </c>
      <c r="R34" s="144">
        <f t="shared" si="26"/>
        <v>2</v>
      </c>
      <c r="S34" s="144"/>
      <c r="T34" s="183">
        <v>2</v>
      </c>
      <c r="U34" s="147">
        <f t="shared" si="7"/>
        <v>1.25</v>
      </c>
      <c r="V34" s="147">
        <f t="shared" si="8"/>
        <v>1.25</v>
      </c>
      <c r="W34" s="147"/>
      <c r="X34" s="174">
        <v>0.69</v>
      </c>
      <c r="Y34" s="100"/>
      <c r="Z34" s="167">
        <v>0.8</v>
      </c>
      <c r="AB34" s="166">
        <v>1.04</v>
      </c>
      <c r="AC34" s="167"/>
      <c r="AD34">
        <v>1.28</v>
      </c>
      <c r="AF34">
        <v>1.24</v>
      </c>
      <c r="AH34">
        <v>1.25</v>
      </c>
    </row>
    <row r="35" spans="1:35">
      <c r="A35" s="144" t="s">
        <v>190</v>
      </c>
      <c r="B35" s="144" t="s">
        <v>230</v>
      </c>
      <c r="C35" s="144" t="s">
        <v>185</v>
      </c>
      <c r="D35" s="144" t="s">
        <v>185</v>
      </c>
      <c r="E35" s="146">
        <v>643520</v>
      </c>
      <c r="F35" s="146">
        <f t="shared" si="27"/>
        <v>1506434.41</v>
      </c>
      <c r="G35">
        <f t="shared" si="9"/>
        <v>6</v>
      </c>
      <c r="H35" s="144">
        <v>6</v>
      </c>
      <c r="I35" s="144">
        <f t="shared" si="23"/>
        <v>5</v>
      </c>
      <c r="J35" s="147">
        <f t="shared" si="24"/>
        <v>23</v>
      </c>
      <c r="K35" s="147"/>
      <c r="L35" s="147">
        <f t="shared" si="20"/>
        <v>9.0000000000000071</v>
      </c>
      <c r="M35" s="144"/>
      <c r="N35" s="144"/>
      <c r="O35" s="160">
        <f t="shared" si="21"/>
        <v>-0.31000000000000005</v>
      </c>
      <c r="P35" s="144">
        <f t="shared" si="22"/>
        <v>-0.31000000000000005</v>
      </c>
      <c r="Q35" s="144">
        <f t="shared" si="25"/>
        <v>6</v>
      </c>
      <c r="R35" s="144">
        <f t="shared" si="26"/>
        <v>6</v>
      </c>
      <c r="S35" s="144"/>
      <c r="T35" s="183">
        <v>1</v>
      </c>
      <c r="U35" s="147">
        <f t="shared" si="7"/>
        <v>1.31</v>
      </c>
      <c r="V35" s="147">
        <f t="shared" si="8"/>
        <v>1.31</v>
      </c>
      <c r="W35" s="147"/>
      <c r="X35" s="166">
        <v>0.5</v>
      </c>
      <c r="Y35" s="100"/>
      <c r="Z35" s="167">
        <v>0.57999999999999996</v>
      </c>
      <c r="AB35" s="166">
        <v>0.76</v>
      </c>
      <c r="AC35" s="167"/>
      <c r="AD35">
        <v>0.99</v>
      </c>
      <c r="AF35">
        <v>1.22</v>
      </c>
      <c r="AH35">
        <v>1.31</v>
      </c>
    </row>
    <row r="36" spans="1:35">
      <c r="A36" s="144" t="s">
        <v>187</v>
      </c>
      <c r="B36" s="144" t="s">
        <v>231</v>
      </c>
      <c r="C36" s="144" t="s">
        <v>326</v>
      </c>
      <c r="D36" s="144" t="s">
        <v>312</v>
      </c>
      <c r="E36" s="146">
        <v>643520</v>
      </c>
      <c r="F36" s="146">
        <f t="shared" si="27"/>
        <v>1501434.41</v>
      </c>
      <c r="G36">
        <f t="shared" si="9"/>
        <v>1</v>
      </c>
      <c r="H36">
        <v>2</v>
      </c>
      <c r="I36" s="144">
        <f t="shared" si="23"/>
        <v>1</v>
      </c>
      <c r="J36" s="147">
        <f t="shared" si="24"/>
        <v>0</v>
      </c>
      <c r="K36" s="147"/>
      <c r="L36" s="147">
        <f t="shared" si="20"/>
        <v>0</v>
      </c>
      <c r="M36" s="144"/>
      <c r="N36" s="144"/>
      <c r="O36" s="160">
        <f t="shared" si="21"/>
        <v>0.83000000000000007</v>
      </c>
      <c r="P36" s="144">
        <f t="shared" si="22"/>
        <v>0.83000000000000007</v>
      </c>
      <c r="Q36" s="144">
        <f t="shared" si="25"/>
        <v>1</v>
      </c>
      <c r="R36" s="144">
        <f t="shared" si="26"/>
        <v>1</v>
      </c>
      <c r="S36" s="144"/>
      <c r="T36" s="183">
        <v>2</v>
      </c>
      <c r="U36" s="147">
        <f t="shared" si="7"/>
        <v>1.17</v>
      </c>
      <c r="V36" s="147">
        <f t="shared" si="8"/>
        <v>1.17</v>
      </c>
      <c r="W36" s="147"/>
      <c r="X36" s="166">
        <v>1.1599999999999999</v>
      </c>
      <c r="Y36" s="100"/>
      <c r="Z36" s="167">
        <v>1.17</v>
      </c>
      <c r="AB36" s="166">
        <v>1.17</v>
      </c>
      <c r="AC36" s="167"/>
      <c r="AD36">
        <v>1.17</v>
      </c>
      <c r="AF36">
        <v>1.17</v>
      </c>
      <c r="AH36">
        <v>1.17</v>
      </c>
    </row>
    <row r="37" spans="1:35">
      <c r="A37" s="144" t="s">
        <v>191</v>
      </c>
      <c r="B37" s="144" t="s">
        <v>232</v>
      </c>
      <c r="C37" s="144" t="s">
        <v>342</v>
      </c>
      <c r="D37" s="144" t="s">
        <v>195</v>
      </c>
      <c r="E37" s="146">
        <v>643520</v>
      </c>
      <c r="F37" s="146">
        <f t="shared" si="27"/>
        <v>1496434.41</v>
      </c>
      <c r="G37">
        <f t="shared" si="9"/>
        <v>3</v>
      </c>
      <c r="H37">
        <v>2</v>
      </c>
      <c r="I37" s="144">
        <f t="shared" si="23"/>
        <v>1</v>
      </c>
      <c r="J37" s="147">
        <f t="shared" si="24"/>
        <v>-1</v>
      </c>
      <c r="K37" s="147"/>
      <c r="L37" s="147">
        <f t="shared" si="20"/>
        <v>1.0000000000000009</v>
      </c>
      <c r="M37" s="144"/>
      <c r="N37" s="144"/>
      <c r="O37" s="160">
        <f t="shared" si="21"/>
        <v>0.31999999999999995</v>
      </c>
      <c r="P37" s="144">
        <f t="shared" si="22"/>
        <v>2.1100000000000003</v>
      </c>
      <c r="Q37" s="144">
        <f t="shared" si="25"/>
        <v>3</v>
      </c>
      <c r="R37" s="144">
        <f t="shared" si="26"/>
        <v>1</v>
      </c>
      <c r="S37" s="144"/>
      <c r="T37" s="183">
        <v>1</v>
      </c>
      <c r="U37" s="147">
        <f t="shared" si="7"/>
        <v>0.68</v>
      </c>
      <c r="V37" s="147">
        <f t="shared" si="8"/>
        <v>-1.1100000000000001</v>
      </c>
      <c r="W37" s="147"/>
      <c r="X37" s="166">
        <v>-1.1200000000000001</v>
      </c>
      <c r="Y37" s="100">
        <v>0.91</v>
      </c>
      <c r="Z37" s="167">
        <v>-1.1100000000000001</v>
      </c>
      <c r="AA37">
        <v>0.86</v>
      </c>
      <c r="AB37" s="166">
        <v>-1.1100000000000001</v>
      </c>
      <c r="AC37" s="167">
        <v>0.83</v>
      </c>
      <c r="AD37" s="178">
        <v>-1.1100000000000001</v>
      </c>
      <c r="AE37" s="178">
        <v>0.78</v>
      </c>
      <c r="AF37" s="178">
        <v>-1.1200000000000001</v>
      </c>
      <c r="AG37" s="178">
        <v>0.66</v>
      </c>
      <c r="AH37">
        <v>-1.1100000000000001</v>
      </c>
      <c r="AI37">
        <v>0.68</v>
      </c>
    </row>
    <row r="38" spans="1:35">
      <c r="A38" s="145" t="s">
        <v>192</v>
      </c>
      <c r="B38" s="144" t="s">
        <v>240</v>
      </c>
      <c r="C38" s="145" t="s">
        <v>193</v>
      </c>
      <c r="D38" s="145" t="s">
        <v>193</v>
      </c>
      <c r="E38" s="146">
        <v>643520</v>
      </c>
      <c r="F38" s="146">
        <f t="shared" si="27"/>
        <v>1491434.41</v>
      </c>
      <c r="G38">
        <f t="shared" si="9"/>
        <v>2</v>
      </c>
      <c r="H38" s="144">
        <v>6</v>
      </c>
      <c r="I38" s="144">
        <f t="shared" si="23"/>
        <v>4</v>
      </c>
      <c r="J38" s="147">
        <f t="shared" si="24"/>
        <v>10.000000000000004</v>
      </c>
      <c r="K38" s="147"/>
      <c r="L38" s="147">
        <f t="shared" si="20"/>
        <v>17</v>
      </c>
      <c r="M38" s="144">
        <v>100</v>
      </c>
      <c r="N38" s="159" t="s">
        <v>351</v>
      </c>
      <c r="O38" s="160">
        <f t="shared" si="21"/>
        <v>0.6</v>
      </c>
      <c r="P38" s="144">
        <f t="shared" si="22"/>
        <v>1.18</v>
      </c>
      <c r="Q38" s="144">
        <f>IF(O38&gt;0.8,1,IF(O38&gt;0.5,2,IF(O38&gt;0.3,3,IF(O38&gt;0.1,4,IF(O38&gt;0,5,6)))))</f>
        <v>2</v>
      </c>
      <c r="R38" s="144">
        <f>IF(P38&gt;0.8,1,IF(P38&gt;0.5,2,IF(P38&gt;0.3,3,IF(P38&gt;0.1,4,IF(P38&gt;0,5,6)))))</f>
        <v>1</v>
      </c>
      <c r="S38" s="144"/>
      <c r="T38" s="183">
        <v>1</v>
      </c>
      <c r="U38" s="147">
        <f t="shared" si="7"/>
        <v>0.4</v>
      </c>
      <c r="V38" s="147">
        <f t="shared" si="8"/>
        <v>-0.18</v>
      </c>
      <c r="W38" s="147"/>
      <c r="X38" s="166"/>
      <c r="Y38" s="100"/>
      <c r="Z38" s="167">
        <v>-0.85</v>
      </c>
      <c r="AA38">
        <v>0.64</v>
      </c>
      <c r="AB38" s="166">
        <v>-0.62</v>
      </c>
      <c r="AC38" s="167">
        <v>0.64</v>
      </c>
      <c r="AD38" s="178">
        <v>-0.45</v>
      </c>
      <c r="AE38" s="178">
        <v>0.55000000000000004</v>
      </c>
      <c r="AF38" s="178">
        <v>-0.35</v>
      </c>
      <c r="AG38" s="178">
        <v>0.45</v>
      </c>
      <c r="AH38" s="178">
        <v>-0.18</v>
      </c>
      <c r="AI38" s="178">
        <v>0.4</v>
      </c>
    </row>
    <row r="39" spans="1:35">
      <c r="A39" s="144" t="s">
        <v>250</v>
      </c>
      <c r="B39" s="144" t="s">
        <v>251</v>
      </c>
      <c r="C39" s="144" t="s">
        <v>343</v>
      </c>
      <c r="D39" s="144" t="s">
        <v>252</v>
      </c>
      <c r="E39" s="146">
        <v>643521</v>
      </c>
      <c r="F39" s="146">
        <f t="shared" si="27"/>
        <v>1486434.41</v>
      </c>
      <c r="G39">
        <f t="shared" si="9"/>
        <v>6</v>
      </c>
      <c r="H39" s="144">
        <v>6</v>
      </c>
      <c r="I39" s="144">
        <f t="shared" si="23"/>
        <v>3</v>
      </c>
      <c r="J39" s="147">
        <f t="shared" si="24"/>
        <v>7.9999999999999849</v>
      </c>
      <c r="K39" s="147"/>
      <c r="L39" s="147">
        <f t="shared" si="20"/>
        <v>4.0000000000000036</v>
      </c>
      <c r="O39" s="160">
        <f t="shared" si="21"/>
        <v>-0.71</v>
      </c>
      <c r="P39" s="144">
        <f t="shared" si="22"/>
        <v>-0.71</v>
      </c>
      <c r="Q39" s="144">
        <f t="shared" ref="Q39:Q44" si="28">IF(O39&gt;0.8,1,IF(O39&gt;0.5,2,IF(O39&gt;0.3,3,IF(O39&gt;0.1,4,IF(O39&gt;0,5,6)))))</f>
        <v>6</v>
      </c>
      <c r="R39" s="144">
        <f t="shared" ref="R39:R44" si="29">IF(P39&gt;0.8,1,IF(P39&gt;0.5,2,IF(P39&gt;0.3,3,IF(P39&gt;0.1,4,IF(P39&gt;0,5,6)))))</f>
        <v>6</v>
      </c>
      <c r="T39" s="183">
        <v>1</v>
      </c>
      <c r="U39" s="147">
        <f t="shared" si="7"/>
        <v>1.71</v>
      </c>
      <c r="V39" s="147">
        <f t="shared" si="8"/>
        <v>1.71</v>
      </c>
      <c r="W39" s="147"/>
      <c r="X39" s="166"/>
      <c r="Y39" s="100"/>
      <c r="Z39" s="173">
        <v>1.38</v>
      </c>
      <c r="AB39" s="166">
        <v>1.48</v>
      </c>
      <c r="AC39" s="167"/>
      <c r="AD39" s="178">
        <v>1.59</v>
      </c>
      <c r="AF39" s="178">
        <v>1.67</v>
      </c>
      <c r="AH39" s="178">
        <v>1.71</v>
      </c>
    </row>
    <row r="40" spans="1:35">
      <c r="A40" s="144" t="s">
        <v>263</v>
      </c>
      <c r="B40" s="144" t="s">
        <v>262</v>
      </c>
      <c r="C40" s="144" t="s">
        <v>338</v>
      </c>
      <c r="D40" s="144" t="s">
        <v>264</v>
      </c>
      <c r="G40">
        <f t="shared" si="9"/>
        <v>3</v>
      </c>
      <c r="H40" s="144">
        <v>2</v>
      </c>
      <c r="I40" s="144">
        <f t="shared" si="23"/>
        <v>1</v>
      </c>
      <c r="J40" s="147">
        <f>IF((AF40-AD40)&lt;0,-1,(AF40-AD40)*100)</f>
        <v>-1</v>
      </c>
      <c r="K40" s="157"/>
      <c r="L40" s="147">
        <f t="shared" si="20"/>
        <v>10.999999999999998</v>
      </c>
      <c r="O40" s="160">
        <f t="shared" si="21"/>
        <v>0.33999999999999997</v>
      </c>
      <c r="P40" s="144">
        <f t="shared" si="22"/>
        <v>1.49</v>
      </c>
      <c r="Q40" s="144">
        <f t="shared" si="28"/>
        <v>3</v>
      </c>
      <c r="R40" s="144">
        <f t="shared" si="29"/>
        <v>1</v>
      </c>
      <c r="T40" s="184">
        <v>1</v>
      </c>
      <c r="U40" s="147">
        <f t="shared" si="7"/>
        <v>0.66</v>
      </c>
      <c r="V40" s="147">
        <f t="shared" si="8"/>
        <v>-0.49</v>
      </c>
      <c r="W40" s="147"/>
      <c r="X40" s="166"/>
      <c r="Y40" s="100"/>
      <c r="Z40" s="175">
        <v>-0.13</v>
      </c>
      <c r="AA40" s="155">
        <v>0.2</v>
      </c>
      <c r="AB40" s="166">
        <v>-0.43</v>
      </c>
      <c r="AC40" s="167">
        <v>0.27</v>
      </c>
      <c r="AD40" s="178">
        <v>-0.56000000000000005</v>
      </c>
      <c r="AE40" s="178">
        <v>0.37</v>
      </c>
      <c r="AF40" s="178">
        <v>-0.6</v>
      </c>
      <c r="AG40" s="178">
        <v>0.54</v>
      </c>
      <c r="AH40" s="178">
        <v>-0.49</v>
      </c>
      <c r="AI40" s="178">
        <v>0.66</v>
      </c>
    </row>
    <row r="41" spans="1:35">
      <c r="A41" s="144" t="s">
        <v>267</v>
      </c>
      <c r="B41" s="144" t="s">
        <v>269</v>
      </c>
      <c r="C41" s="144" t="s">
        <v>339</v>
      </c>
      <c r="D41" s="144" t="s">
        <v>268</v>
      </c>
      <c r="G41">
        <f t="shared" si="9"/>
        <v>3</v>
      </c>
      <c r="H41" s="144">
        <v>4</v>
      </c>
      <c r="I41" s="144">
        <f t="shared" si="23"/>
        <v>1</v>
      </c>
      <c r="J41" s="147">
        <f t="shared" si="24"/>
        <v>0</v>
      </c>
      <c r="K41" s="157"/>
      <c r="L41" s="147">
        <f t="shared" si="20"/>
        <v>4.9999999999999991</v>
      </c>
      <c r="N41" s="159" t="s">
        <v>351</v>
      </c>
      <c r="O41" s="160">
        <f t="shared" si="21"/>
        <v>0.4</v>
      </c>
      <c r="P41" s="144">
        <f t="shared" si="22"/>
        <v>1.45</v>
      </c>
      <c r="Q41" s="144">
        <f t="shared" si="28"/>
        <v>3</v>
      </c>
      <c r="R41" s="144">
        <f t="shared" si="29"/>
        <v>1</v>
      </c>
      <c r="T41" s="184">
        <v>1</v>
      </c>
      <c r="U41" s="147">
        <f t="shared" si="7"/>
        <v>0.6</v>
      </c>
      <c r="V41" s="147">
        <f t="shared" si="8"/>
        <v>-0.45</v>
      </c>
      <c r="W41" s="147"/>
      <c r="X41" s="166"/>
      <c r="Y41" s="100"/>
      <c r="Z41" s="175">
        <v>-0.52</v>
      </c>
      <c r="AA41" s="155">
        <v>0.5</v>
      </c>
      <c r="AB41" s="166">
        <v>-0.61</v>
      </c>
      <c r="AC41" s="167">
        <v>0.82</v>
      </c>
      <c r="AD41" s="178">
        <v>-0.5</v>
      </c>
      <c r="AE41" s="178">
        <v>0.9</v>
      </c>
      <c r="AF41" s="178">
        <v>-0.5</v>
      </c>
      <c r="AG41" s="178">
        <v>0.45</v>
      </c>
      <c r="AH41" s="178">
        <v>-0.45</v>
      </c>
      <c r="AI41" s="178">
        <v>0.6</v>
      </c>
    </row>
    <row r="42" spans="1:35">
      <c r="A42" s="144" t="s">
        <v>262</v>
      </c>
      <c r="B42" s="144" t="s">
        <v>189</v>
      </c>
      <c r="C42" s="144" t="s">
        <v>340</v>
      </c>
      <c r="D42" s="144" t="s">
        <v>270</v>
      </c>
      <c r="G42">
        <f t="shared" si="9"/>
        <v>1</v>
      </c>
      <c r="H42" s="144">
        <v>6</v>
      </c>
      <c r="I42" s="144">
        <f t="shared" si="23"/>
        <v>5</v>
      </c>
      <c r="J42" s="147">
        <f t="shared" si="24"/>
        <v>17.999999999999993</v>
      </c>
      <c r="K42" s="147"/>
      <c r="L42" s="147">
        <f t="shared" si="20"/>
        <v>8.9999999999999964</v>
      </c>
      <c r="O42" s="160">
        <f t="shared" si="21"/>
        <v>1.1800000000000002</v>
      </c>
      <c r="P42" s="144">
        <f t="shared" si="22"/>
        <v>1.1800000000000002</v>
      </c>
      <c r="Q42" s="144">
        <f t="shared" si="28"/>
        <v>1</v>
      </c>
      <c r="R42" s="144">
        <f t="shared" si="29"/>
        <v>1</v>
      </c>
      <c r="T42" s="183">
        <v>2</v>
      </c>
      <c r="U42" s="147">
        <f t="shared" si="7"/>
        <v>0.82</v>
      </c>
      <c r="V42" s="147">
        <f t="shared" si="8"/>
        <v>0.82</v>
      </c>
      <c r="W42" s="147"/>
      <c r="X42" s="166"/>
      <c r="Y42" s="100"/>
      <c r="Z42" s="167">
        <v>0.4</v>
      </c>
      <c r="AB42" s="166">
        <v>0.42</v>
      </c>
      <c r="AC42" s="167"/>
      <c r="AD42" s="178">
        <v>0.55000000000000004</v>
      </c>
      <c r="AF42" s="178">
        <v>0.73</v>
      </c>
      <c r="AH42" s="178">
        <v>0.82</v>
      </c>
    </row>
    <row r="43" spans="1:35">
      <c r="A43" s="144" t="s">
        <v>283</v>
      </c>
      <c r="B43" s="144" t="s">
        <v>263</v>
      </c>
      <c r="C43" s="144" t="s">
        <v>341</v>
      </c>
      <c r="D43" s="144" t="s">
        <v>284</v>
      </c>
      <c r="G43">
        <f t="shared" ref="G43" si="30">Q43</f>
        <v>6</v>
      </c>
      <c r="H43" s="144">
        <v>6</v>
      </c>
      <c r="I43" s="144">
        <f t="shared" si="23"/>
        <v>4</v>
      </c>
      <c r="J43" s="147">
        <f t="shared" si="24"/>
        <v>9.0000000000000071</v>
      </c>
      <c r="K43" s="147"/>
      <c r="L43" s="147">
        <f t="shared" si="20"/>
        <v>2.9999999999999805</v>
      </c>
      <c r="O43" s="160">
        <f t="shared" si="21"/>
        <v>-1.2000000000000002</v>
      </c>
      <c r="P43" s="144">
        <f t="shared" si="22"/>
        <v>-0.62999999999999989</v>
      </c>
      <c r="Q43" s="144">
        <f t="shared" si="28"/>
        <v>6</v>
      </c>
      <c r="R43" s="144">
        <f t="shared" si="29"/>
        <v>6</v>
      </c>
      <c r="T43" s="183">
        <v>1</v>
      </c>
      <c r="U43" s="147">
        <f t="shared" si="7"/>
        <v>2.2000000000000002</v>
      </c>
      <c r="V43" s="147">
        <f t="shared" si="8"/>
        <v>1.63</v>
      </c>
      <c r="W43" s="147"/>
      <c r="X43" s="166"/>
      <c r="Y43" s="100"/>
      <c r="Z43" s="167">
        <v>1.35</v>
      </c>
      <c r="AB43" s="166">
        <v>1.4</v>
      </c>
      <c r="AC43" s="167">
        <v>2.31</v>
      </c>
      <c r="AD43" s="178">
        <v>1.51</v>
      </c>
      <c r="AE43" s="178">
        <v>2.29</v>
      </c>
      <c r="AF43" s="178">
        <v>1.6</v>
      </c>
      <c r="AG43" s="178">
        <v>2.16</v>
      </c>
      <c r="AH43" s="178">
        <v>1.63</v>
      </c>
      <c r="AI43" s="178">
        <v>2.2000000000000002</v>
      </c>
    </row>
    <row r="44" spans="1:35">
      <c r="A44" s="144" t="s">
        <v>299</v>
      </c>
      <c r="B44" s="144" t="s">
        <v>303</v>
      </c>
      <c r="C44" s="144" t="s">
        <v>300</v>
      </c>
      <c r="D44" s="144" t="s">
        <v>300</v>
      </c>
      <c r="G44">
        <v>6</v>
      </c>
      <c r="H44" s="144">
        <v>0</v>
      </c>
      <c r="I44" s="144">
        <f t="shared" si="23"/>
        <v>1</v>
      </c>
      <c r="J44" s="147">
        <f t="shared" si="24"/>
        <v>0</v>
      </c>
      <c r="L44" s="147">
        <f t="shared" si="20"/>
        <v>0</v>
      </c>
      <c r="O44" s="160">
        <f t="shared" si="21"/>
        <v>0</v>
      </c>
      <c r="P44" s="144">
        <f t="shared" si="22"/>
        <v>0</v>
      </c>
      <c r="Q44" s="144">
        <f t="shared" si="28"/>
        <v>6</v>
      </c>
      <c r="R44" s="144">
        <f t="shared" si="29"/>
        <v>6</v>
      </c>
      <c r="T44" s="183">
        <v>1</v>
      </c>
      <c r="U44" s="147">
        <f t="shared" si="7"/>
        <v>1</v>
      </c>
      <c r="V44" s="147">
        <f t="shared" si="8"/>
        <v>1</v>
      </c>
      <c r="W44" s="147"/>
      <c r="X44" s="166"/>
      <c r="Y44" s="100"/>
      <c r="Z44" s="167"/>
      <c r="AB44" s="166">
        <v>1</v>
      </c>
      <c r="AC44" s="167"/>
      <c r="AD44" s="180">
        <v>1</v>
      </c>
      <c r="AE44" s="178"/>
      <c r="AF44" s="178">
        <v>1</v>
      </c>
      <c r="AH44" s="178">
        <v>1</v>
      </c>
    </row>
    <row r="45" spans="1:35">
      <c r="A45" s="144" t="s">
        <v>301</v>
      </c>
      <c r="B45" s="144" t="s">
        <v>304</v>
      </c>
      <c r="C45" s="144" t="s">
        <v>302</v>
      </c>
      <c r="D45" s="144" t="s">
        <v>302</v>
      </c>
      <c r="G45">
        <f>R45</f>
        <v>2</v>
      </c>
      <c r="H45" s="144">
        <v>6</v>
      </c>
      <c r="I45" s="144">
        <f t="shared" si="23"/>
        <v>1</v>
      </c>
      <c r="J45" s="147">
        <f>IF((AF45-AD45)&lt;0,-1,(AF45-AD45)*100)</f>
        <v>-1</v>
      </c>
      <c r="L45" s="147">
        <f t="shared" si="20"/>
        <v>40</v>
      </c>
      <c r="M45">
        <v>120</v>
      </c>
      <c r="N45" s="159" t="s">
        <v>354</v>
      </c>
      <c r="O45" s="160">
        <f>$T45-U45</f>
        <v>-0.53</v>
      </c>
      <c r="P45" s="144">
        <f t="shared" ref="P45" si="31">$T45-V45</f>
        <v>0.8</v>
      </c>
      <c r="Q45" s="144">
        <f t="shared" ref="Q45" si="32">IF(O45&gt;0.8,1,IF(O45&gt;0.5,2,IF(O45&gt;0.3,3,IF(O45&gt;0.1,4,IF(O45&gt;0,5,6)))))</f>
        <v>6</v>
      </c>
      <c r="R45" s="144">
        <f t="shared" ref="R45" si="33">IF(P45&gt;0.8,1,IF(P45&gt;0.5,2,IF(P45&gt;0.3,3,IF(P45&gt;0.1,4,IF(P45&gt;0,5,6)))))</f>
        <v>2</v>
      </c>
      <c r="T45" s="185">
        <v>1</v>
      </c>
      <c r="U45" s="147">
        <f t="shared" si="7"/>
        <v>1.53</v>
      </c>
      <c r="V45" s="147">
        <f t="shared" si="8"/>
        <v>0.2</v>
      </c>
      <c r="W45" s="147"/>
      <c r="X45" s="166"/>
      <c r="Y45" s="100"/>
      <c r="Z45" s="167"/>
      <c r="AB45" s="166">
        <v>0.1</v>
      </c>
      <c r="AC45" s="167"/>
      <c r="AD45" s="180">
        <v>-0.18</v>
      </c>
      <c r="AE45" s="180"/>
      <c r="AF45" s="178">
        <v>-0.2</v>
      </c>
      <c r="AG45" s="178">
        <v>1.3</v>
      </c>
      <c r="AH45" s="178">
        <v>0.2</v>
      </c>
      <c r="AI45" s="178">
        <v>1.53</v>
      </c>
    </row>
    <row r="46" spans="1:35">
      <c r="A46" s="144"/>
      <c r="B46" s="144"/>
      <c r="C46" s="144"/>
      <c r="D46" s="144"/>
      <c r="O46" s="144" t="s">
        <v>275</v>
      </c>
      <c r="P46" s="144"/>
      <c r="U46" s="147"/>
      <c r="V46" s="147"/>
      <c r="W46" s="147"/>
      <c r="X46" s="166"/>
      <c r="Y46" s="100"/>
      <c r="Z46" s="167"/>
      <c r="AB46" s="166"/>
      <c r="AC46" s="167"/>
    </row>
    <row r="47" spans="1:35">
      <c r="A47">
        <v>1</v>
      </c>
      <c r="B47" s="144" t="s">
        <v>210</v>
      </c>
      <c r="C47" s="144" t="s">
        <v>204</v>
      </c>
      <c r="D47" s="144" t="s">
        <v>205</v>
      </c>
      <c r="E47" s="144"/>
      <c r="F47" s="144"/>
      <c r="G47" s="144"/>
      <c r="O47" s="144" t="s">
        <v>276</v>
      </c>
      <c r="P47" s="144"/>
      <c r="X47" s="166"/>
      <c r="Y47" s="100"/>
      <c r="Z47" s="167"/>
      <c r="AB47" s="166"/>
      <c r="AC47" s="167"/>
    </row>
    <row r="48" spans="1:35">
      <c r="A48">
        <v>2</v>
      </c>
      <c r="B48" s="144" t="s">
        <v>352</v>
      </c>
      <c r="C48" s="144" t="s">
        <v>203</v>
      </c>
      <c r="D48" s="144" t="s">
        <v>206</v>
      </c>
      <c r="E48" s="144"/>
      <c r="F48" s="144"/>
      <c r="G48" s="144"/>
      <c r="I48" s="144"/>
      <c r="O48">
        <v>0.5</v>
      </c>
      <c r="X48" s="166"/>
      <c r="Y48" s="100"/>
      <c r="Z48" s="167"/>
      <c r="AB48" s="166"/>
      <c r="AC48" s="167"/>
    </row>
    <row r="49" spans="1:29">
      <c r="A49">
        <v>3</v>
      </c>
      <c r="B49" s="144" t="s">
        <v>209</v>
      </c>
      <c r="C49" s="144" t="s">
        <v>235</v>
      </c>
      <c r="D49" s="144" t="s">
        <v>207</v>
      </c>
      <c r="E49" s="144"/>
      <c r="F49" s="144"/>
      <c r="G49" s="144"/>
      <c r="O49">
        <v>0.3</v>
      </c>
      <c r="X49" s="166"/>
      <c r="Y49" s="100"/>
      <c r="Z49" s="167"/>
      <c r="AB49" s="166"/>
      <c r="AC49" s="167"/>
    </row>
    <row r="50" spans="1:29">
      <c r="A50">
        <v>4</v>
      </c>
      <c r="B50" s="144" t="s">
        <v>272</v>
      </c>
      <c r="C50" t="s">
        <v>349</v>
      </c>
      <c r="D50" s="144" t="s">
        <v>233</v>
      </c>
      <c r="E50" s="144"/>
      <c r="G50" s="144"/>
      <c r="O50">
        <v>0.1</v>
      </c>
      <c r="X50" s="166"/>
      <c r="Y50" s="100"/>
      <c r="Z50" s="167"/>
      <c r="AB50" s="166"/>
      <c r="AC50" s="167"/>
    </row>
    <row r="51" spans="1:29">
      <c r="A51">
        <v>5</v>
      </c>
      <c r="B51" s="144" t="s">
        <v>253</v>
      </c>
      <c r="C51" t="s">
        <v>254</v>
      </c>
      <c r="D51" s="149" t="s">
        <v>234</v>
      </c>
      <c r="E51" s="149"/>
      <c r="G51" s="144"/>
      <c r="O51">
        <v>0</v>
      </c>
      <c r="X51" s="166"/>
      <c r="Y51" s="100"/>
      <c r="Z51" s="167"/>
      <c r="AB51" s="166"/>
      <c r="AC51" s="167"/>
    </row>
    <row r="52" spans="1:29">
      <c r="A52">
        <v>6</v>
      </c>
      <c r="B52" s="144" t="s">
        <v>238</v>
      </c>
      <c r="C52" s="144" t="s">
        <v>202</v>
      </c>
      <c r="D52" s="144"/>
      <c r="E52" s="144"/>
      <c r="F52" s="144"/>
      <c r="X52" s="166"/>
      <c r="Y52" s="100"/>
      <c r="Z52" s="167"/>
      <c r="AB52" s="166"/>
      <c r="AC52" s="167"/>
    </row>
    <row r="53" spans="1:29">
      <c r="X53" s="166"/>
      <c r="Y53" s="100"/>
      <c r="Z53" s="167"/>
      <c r="AB53" s="166"/>
      <c r="AC53" s="167"/>
    </row>
    <row r="54" spans="1:29">
      <c r="X54" s="166"/>
      <c r="Y54" s="100"/>
      <c r="Z54" s="167"/>
      <c r="AB54" s="166"/>
      <c r="AC54" s="167"/>
    </row>
    <row r="55" spans="1:29">
      <c r="A55" s="144" t="s">
        <v>289</v>
      </c>
      <c r="C55" s="144" t="s">
        <v>290</v>
      </c>
      <c r="D55" s="144" t="s">
        <v>290</v>
      </c>
      <c r="T55">
        <v>1</v>
      </c>
      <c r="X55" s="166"/>
      <c r="Y55" s="100"/>
      <c r="Z55" s="167"/>
      <c r="AB55" s="166">
        <v>1.02</v>
      </c>
      <c r="AC55" s="167">
        <v>1.86</v>
      </c>
    </row>
    <row r="56" spans="1:29">
      <c r="X56" s="169"/>
      <c r="Y56" s="176"/>
      <c r="Z56" s="170"/>
      <c r="AB56" s="169"/>
      <c r="AC56" s="170"/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SEAlevel</vt:lpstr>
      <vt:lpstr>Sheet1</vt:lpstr>
      <vt:lpstr>temp</vt:lpstr>
      <vt:lpstr>Crissis Table</vt:lpstr>
      <vt:lpstr>Crissis Table-short</vt:lpstr>
      <vt:lpstr>Crissis Table-short (2)</vt:lpstr>
      <vt:lpstr>StreamFlow</vt:lpstr>
      <vt:lpstr>reserviors</vt:lpstr>
      <vt:lpstr>MainStation-OBS</vt:lpstr>
      <vt:lpstr>ShowFullOBS</vt:lpstr>
      <vt:lpstr>ShowShortOBS</vt:lpstr>
      <vt:lpstr>exportOBS</vt:lpstr>
      <vt:lpstr>oldExport3sep</vt:lpstr>
      <vt:lpstr>SeaLevel Chart1</vt:lpstr>
      <vt:lpstr>StreamGauges Chart</vt:lpstr>
    </vt:vector>
  </TitlesOfParts>
  <Company>Oceanographic Division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Tidal Section</dc:creator>
  <cp:lastModifiedBy>Administrator</cp:lastModifiedBy>
  <cp:lastPrinted>2009-10-30T08:16:09Z</cp:lastPrinted>
  <dcterms:created xsi:type="dcterms:W3CDTF">2004-01-08T07:18:09Z</dcterms:created>
  <dcterms:modified xsi:type="dcterms:W3CDTF">2011-11-06T23:36:24Z</dcterms:modified>
</cp:coreProperties>
</file>