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/>
  <bookViews>
    <workbookView xWindow="120" yWindow="45" windowWidth="15075" windowHeight="8610" firstSheet="10" activeTab="13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ShowFullOBS" sheetId="14" r:id="rId12"/>
    <sheet name="ShowShortOBS" sheetId="17" r:id="rId13"/>
    <sheet name="exportOBS" sheetId="15" r:id="rId14"/>
    <sheet name="oldExport3sep" sheetId="19" r:id="rId15"/>
  </sheets>
  <definedNames>
    <definedName name="_xlnm._FilterDatabase" localSheetId="3" hidden="1">temp!$A$1:$B$4</definedName>
  </definedNames>
  <calcPr calcId="125725"/>
</workbook>
</file>

<file path=xl/calcChain.xml><?xml version="1.0" encoding="utf-8"?>
<calcChain xmlns="http://schemas.openxmlformats.org/spreadsheetml/2006/main">
  <c r="B46" i="15"/>
  <c r="C46"/>
  <c r="D46"/>
  <c r="E46"/>
  <c r="F46"/>
  <c r="G46"/>
  <c r="A46"/>
  <c r="U45" i="13"/>
  <c r="V45"/>
  <c r="O45"/>
  <c r="P45"/>
  <c r="Q45"/>
  <c r="R45"/>
  <c r="S45"/>
  <c r="E45" s="1"/>
  <c r="F45" s="1"/>
  <c r="G45"/>
  <c r="J45"/>
  <c r="I45" s="1"/>
  <c r="L45"/>
  <c r="E42"/>
  <c r="E41"/>
  <c r="A45" i="15"/>
  <c r="B45"/>
  <c r="C45"/>
  <c r="D45"/>
  <c r="F45"/>
  <c r="G45"/>
  <c r="J51" i="13"/>
  <c r="J50"/>
  <c r="J49"/>
  <c r="J48"/>
  <c r="J47"/>
  <c r="J46"/>
  <c r="J52"/>
  <c r="J44"/>
  <c r="J43"/>
  <c r="J42"/>
  <c r="J41"/>
  <c r="J40"/>
  <c r="J39"/>
  <c r="J38"/>
  <c r="J37"/>
  <c r="J36"/>
  <c r="J35"/>
  <c r="J23"/>
  <c r="J24"/>
  <c r="J25"/>
  <c r="J26"/>
  <c r="J27"/>
  <c r="J28"/>
  <c r="J29"/>
  <c r="J30"/>
  <c r="J31"/>
  <c r="J22"/>
  <c r="J21"/>
  <c r="J20"/>
  <c r="J19"/>
  <c r="J18"/>
  <c r="J17"/>
  <c r="J16"/>
  <c r="J15"/>
  <c r="J14"/>
  <c r="J4"/>
  <c r="J5"/>
  <c r="J6"/>
  <c r="J7"/>
  <c r="J8"/>
  <c r="J9"/>
  <c r="J10"/>
  <c r="J11"/>
  <c r="J3"/>
  <c r="G31"/>
  <c r="C30" i="17" s="1"/>
  <c r="A30"/>
  <c r="B30"/>
  <c r="D30"/>
  <c r="F30"/>
  <c r="F31" i="13"/>
  <c r="O31"/>
  <c r="Q31"/>
  <c r="P31"/>
  <c r="R31"/>
  <c r="L31"/>
  <c r="U31"/>
  <c r="S31" s="1"/>
  <c r="E31" s="1"/>
  <c r="H31" s="1"/>
  <c r="V31"/>
  <c r="I31"/>
  <c r="E30" i="17" s="1"/>
  <c r="B40" i="15"/>
  <c r="C40"/>
  <c r="D40"/>
  <c r="E40"/>
  <c r="B41"/>
  <c r="C41"/>
  <c r="D41"/>
  <c r="E41"/>
  <c r="F41"/>
  <c r="B42"/>
  <c r="C42"/>
  <c r="D42"/>
  <c r="E42"/>
  <c r="B43"/>
  <c r="C43"/>
  <c r="D43"/>
  <c r="E43"/>
  <c r="B44"/>
  <c r="C44"/>
  <c r="D44"/>
  <c r="F44"/>
  <c r="A40"/>
  <c r="A41"/>
  <c r="A42"/>
  <c r="A43"/>
  <c r="A44"/>
  <c r="H29" i="13"/>
  <c r="H30"/>
  <c r="H4"/>
  <c r="H5"/>
  <c r="H6"/>
  <c r="H7"/>
  <c r="H8"/>
  <c r="H9"/>
  <c r="H10"/>
  <c r="H11"/>
  <c r="H3"/>
  <c r="U50"/>
  <c r="V50"/>
  <c r="U51"/>
  <c r="V51"/>
  <c r="O50"/>
  <c r="Q50" s="1"/>
  <c r="P50"/>
  <c r="R50"/>
  <c r="S50"/>
  <c r="O51"/>
  <c r="P51"/>
  <c r="Q51"/>
  <c r="R51"/>
  <c r="S51"/>
  <c r="O28"/>
  <c r="P28"/>
  <c r="Q28"/>
  <c r="R28"/>
  <c r="G28" s="1"/>
  <c r="S28"/>
  <c r="O29"/>
  <c r="P29"/>
  <c r="Q29"/>
  <c r="R29"/>
  <c r="S29"/>
  <c r="O30"/>
  <c r="P30"/>
  <c r="Q30"/>
  <c r="R30"/>
  <c r="S30"/>
  <c r="G29"/>
  <c r="H45" l="1"/>
  <c r="E45" i="15"/>
  <c r="U32" i="13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52"/>
  <c r="V52"/>
  <c r="U46"/>
  <c r="V46"/>
  <c r="U47"/>
  <c r="V47"/>
  <c r="U48"/>
  <c r="V48"/>
  <c r="U49"/>
  <c r="V49"/>
  <c r="U28"/>
  <c r="V28"/>
  <c r="U29"/>
  <c r="V29"/>
  <c r="U30"/>
  <c r="V30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V3"/>
  <c r="U3"/>
  <c r="L38"/>
  <c r="L39"/>
  <c r="L40"/>
  <c r="L41"/>
  <c r="H41" s="1"/>
  <c r="L42"/>
  <c r="L43"/>
  <c r="L44"/>
  <c r="L52"/>
  <c r="L46"/>
  <c r="L47"/>
  <c r="L48"/>
  <c r="L49"/>
  <c r="L50"/>
  <c r="H50" s="1"/>
  <c r="F43" i="15" s="1"/>
  <c r="L51" i="13"/>
  <c r="H51" s="1"/>
  <c r="F42" i="15" s="1"/>
  <c r="L37" i="13"/>
  <c r="L36"/>
  <c r="L35"/>
  <c r="L23"/>
  <c r="L24"/>
  <c r="L25"/>
  <c r="L26"/>
  <c r="L27"/>
  <c r="L28"/>
  <c r="H28" s="1"/>
  <c r="F40" i="15" s="1"/>
  <c r="L29" i="13"/>
  <c r="L30"/>
  <c r="L22"/>
  <c r="L21"/>
  <c r="L20"/>
  <c r="L19"/>
  <c r="L18"/>
  <c r="L17"/>
  <c r="L16"/>
  <c r="L15"/>
  <c r="L14"/>
  <c r="L4"/>
  <c r="L5"/>
  <c r="L6"/>
  <c r="L7"/>
  <c r="L8"/>
  <c r="L9"/>
  <c r="L10"/>
  <c r="L11"/>
  <c r="L3"/>
  <c r="I51"/>
  <c r="G42" i="15" s="1"/>
  <c r="E50" i="13"/>
  <c r="F50" s="1"/>
  <c r="E51"/>
  <c r="F51" s="1"/>
  <c r="I28"/>
  <c r="G40" i="15" s="1"/>
  <c r="I29" i="13"/>
  <c r="G41" i="15" s="1"/>
  <c r="I30" i="13"/>
  <c r="G44" i="15" s="1"/>
  <c r="E28" i="13"/>
  <c r="F28" s="1"/>
  <c r="E29"/>
  <c r="F29" s="1"/>
  <c r="E30"/>
  <c r="F30" s="1"/>
  <c r="G30"/>
  <c r="E44" i="15" s="1"/>
  <c r="G50" i="13"/>
  <c r="G51"/>
  <c r="A47" i="17"/>
  <c r="B47"/>
  <c r="C47"/>
  <c r="D47"/>
  <c r="A48"/>
  <c r="B48"/>
  <c r="C48"/>
  <c r="D48"/>
  <c r="F48"/>
  <c r="A49"/>
  <c r="B49"/>
  <c r="C49"/>
  <c r="D49"/>
  <c r="E49"/>
  <c r="F49"/>
  <c r="A27"/>
  <c r="B27"/>
  <c r="C27"/>
  <c r="D27"/>
  <c r="F27"/>
  <c r="A28"/>
  <c r="B28"/>
  <c r="C28"/>
  <c r="D28"/>
  <c r="F28"/>
  <c r="A29"/>
  <c r="B29"/>
  <c r="C29"/>
  <c r="D29"/>
  <c r="F29"/>
  <c r="I50" i="13"/>
  <c r="G43" i="15" s="1"/>
  <c r="E29" i="17" l="1"/>
  <c r="E28"/>
  <c r="E48"/>
  <c r="F47"/>
  <c r="E47"/>
  <c r="E27"/>
  <c r="C1" i="19"/>
  <c r="D1"/>
  <c r="A2"/>
  <c r="B2"/>
  <c r="F2"/>
  <c r="A3"/>
  <c r="B3"/>
  <c r="F3"/>
  <c r="A4"/>
  <c r="B4"/>
  <c r="F4"/>
  <c r="A5"/>
  <c r="B5"/>
  <c r="F5"/>
  <c r="A6"/>
  <c r="B6"/>
  <c r="F6"/>
  <c r="A7"/>
  <c r="B7"/>
  <c r="F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F22"/>
  <c r="A23"/>
  <c r="B23"/>
  <c r="F23"/>
  <c r="A24"/>
  <c r="B24"/>
  <c r="A25"/>
  <c r="B25"/>
  <c r="A26"/>
  <c r="B26"/>
  <c r="F26"/>
  <c r="A27"/>
  <c r="B27"/>
  <c r="A28"/>
  <c r="B28"/>
  <c r="A29"/>
  <c r="B29"/>
  <c r="A30"/>
  <c r="B30"/>
  <c r="A31"/>
  <c r="B31"/>
  <c r="A32"/>
  <c r="B32"/>
  <c r="F32"/>
  <c r="A33"/>
  <c r="B33"/>
  <c r="A34"/>
  <c r="B34"/>
  <c r="S4" i="13"/>
  <c r="E4" s="1"/>
  <c r="S6"/>
  <c r="E6" s="1"/>
  <c r="S49"/>
  <c r="E49" s="1"/>
  <c r="F49" s="1"/>
  <c r="D39" i="15" s="1"/>
  <c r="S5" i="13"/>
  <c r="E5" s="1"/>
  <c r="S7"/>
  <c r="E7" s="1"/>
  <c r="S8"/>
  <c r="E8" s="1"/>
  <c r="S9"/>
  <c r="E9" s="1"/>
  <c r="S10"/>
  <c r="E10" s="1"/>
  <c r="S11"/>
  <c r="E11" s="1"/>
  <c r="S14"/>
  <c r="E14" s="1"/>
  <c r="H14" s="1"/>
  <c r="F8" i="19" s="1"/>
  <c r="S15" i="13"/>
  <c r="E15" s="1"/>
  <c r="H15" s="1"/>
  <c r="F9" i="19" s="1"/>
  <c r="S16" i="13"/>
  <c r="E16" s="1"/>
  <c r="H16" s="1"/>
  <c r="F10" i="19" s="1"/>
  <c r="S17" i="13"/>
  <c r="E17" s="1"/>
  <c r="H17" s="1"/>
  <c r="F11" i="19" s="1"/>
  <c r="S18" i="13"/>
  <c r="E18" s="1"/>
  <c r="H18" s="1"/>
  <c r="F12" i="19" s="1"/>
  <c r="S19" i="13"/>
  <c r="E19" s="1"/>
  <c r="H19" s="1"/>
  <c r="F13" i="19" s="1"/>
  <c r="S20" i="13"/>
  <c r="E20" s="1"/>
  <c r="H20" s="1"/>
  <c r="F14" i="19" s="1"/>
  <c r="S21" i="13"/>
  <c r="E21" s="1"/>
  <c r="H21" s="1"/>
  <c r="F15" i="19" s="1"/>
  <c r="S22" i="13"/>
  <c r="E22" s="1"/>
  <c r="H22" s="1"/>
  <c r="S23"/>
  <c r="E23" s="1"/>
  <c r="H23" s="1"/>
  <c r="F25" i="19" s="1"/>
  <c r="S24" i="13"/>
  <c r="E24" s="1"/>
  <c r="H24" s="1"/>
  <c r="F28" i="19" s="1"/>
  <c r="S25" i="13"/>
  <c r="E25" s="1"/>
  <c r="H25" s="1"/>
  <c r="F29" i="19" s="1"/>
  <c r="S26" i="13"/>
  <c r="E26" s="1"/>
  <c r="H26" s="1"/>
  <c r="F34" i="19" s="1"/>
  <c r="S27" i="13"/>
  <c r="E27" s="1"/>
  <c r="S35"/>
  <c r="E35" s="1"/>
  <c r="H35" s="1"/>
  <c r="F16" i="19" s="1"/>
  <c r="S36" i="13"/>
  <c r="E36" s="1"/>
  <c r="H36" s="1"/>
  <c r="F17" i="19" s="1"/>
  <c r="S37" i="13"/>
  <c r="E37" s="1"/>
  <c r="H37" s="1"/>
  <c r="F18" i="19" s="1"/>
  <c r="S38" i="13"/>
  <c r="E38" s="1"/>
  <c r="H38" s="1"/>
  <c r="F19" i="19" s="1"/>
  <c r="S39" i="13"/>
  <c r="E39" s="1"/>
  <c r="H39" s="1"/>
  <c r="F20" i="19" s="1"/>
  <c r="S40" i="13"/>
  <c r="E40" s="1"/>
  <c r="H40" s="1"/>
  <c r="F21" i="19" s="1"/>
  <c r="S41" i="13"/>
  <c r="S42"/>
  <c r="S43"/>
  <c r="E43" s="1"/>
  <c r="H43" s="1"/>
  <c r="F24" i="19" s="1"/>
  <c r="S44" i="13"/>
  <c r="E44" s="1"/>
  <c r="H44" s="1"/>
  <c r="F27" i="19" s="1"/>
  <c r="S52" i="13"/>
  <c r="E52" s="1"/>
  <c r="H52" s="1"/>
  <c r="F30" i="19" s="1"/>
  <c r="S46" i="13"/>
  <c r="E46" s="1"/>
  <c r="H46" s="1"/>
  <c r="F31" i="19" s="1"/>
  <c r="S47" i="13"/>
  <c r="E47" s="1"/>
  <c r="H47" s="1"/>
  <c r="F33" i="19" s="1"/>
  <c r="S48" i="13"/>
  <c r="E48" s="1"/>
  <c r="S3"/>
  <c r="E3" s="1"/>
  <c r="I39"/>
  <c r="G20" i="19" s="1"/>
  <c r="I37" i="13"/>
  <c r="G18" i="19" s="1"/>
  <c r="I36" i="13"/>
  <c r="G17" i="19" s="1"/>
  <c r="I38" i="13"/>
  <c r="G19" i="19" s="1"/>
  <c r="I40" i="13"/>
  <c r="G21" i="19" s="1"/>
  <c r="I41" i="13"/>
  <c r="G22" i="19" s="1"/>
  <c r="I42" i="13"/>
  <c r="G23" i="19" s="1"/>
  <c r="I43" i="13"/>
  <c r="G24" i="19" s="1"/>
  <c r="I44" i="13"/>
  <c r="G27" i="19" s="1"/>
  <c r="I52" i="13"/>
  <c r="G30" i="19" s="1"/>
  <c r="I46" i="13"/>
  <c r="G31" i="19" s="1"/>
  <c r="I47" i="13"/>
  <c r="G33" i="19" s="1"/>
  <c r="I48" i="13"/>
  <c r="I49"/>
  <c r="I35"/>
  <c r="G16" i="19" s="1"/>
  <c r="I23" i="13"/>
  <c r="G25" i="19" s="1"/>
  <c r="I24" i="13"/>
  <c r="G28" i="19" s="1"/>
  <c r="I25" i="13"/>
  <c r="G29" i="19" s="1"/>
  <c r="I26" i="13"/>
  <c r="G34" i="19" s="1"/>
  <c r="I27" i="13"/>
  <c r="I22"/>
  <c r="G32" i="19" s="1"/>
  <c r="I21" i="13"/>
  <c r="G15" i="19" s="1"/>
  <c r="I20" i="13"/>
  <c r="G14" i="19" s="1"/>
  <c r="I19" i="13"/>
  <c r="G13" i="19" s="1"/>
  <c r="I18" i="13"/>
  <c r="G12" i="19" s="1"/>
  <c r="I17" i="13"/>
  <c r="G11" i="19" s="1"/>
  <c r="I16" i="13"/>
  <c r="G10" i="19" s="1"/>
  <c r="I15" i="13"/>
  <c r="G9" i="19" s="1"/>
  <c r="I14" i="13"/>
  <c r="G8" i="19" s="1"/>
  <c r="I4" i="13"/>
  <c r="G3" i="19" s="1"/>
  <c r="I5" i="13"/>
  <c r="G4" i="19" s="1"/>
  <c r="I6" i="13"/>
  <c r="G5" i="19" s="1"/>
  <c r="I7" i="13"/>
  <c r="G6" i="19" s="1"/>
  <c r="I8" i="13"/>
  <c r="G7" i="19" s="1"/>
  <c r="I9" i="13"/>
  <c r="G26" i="19" s="1"/>
  <c r="I10" i="13"/>
  <c r="I11"/>
  <c r="I3"/>
  <c r="G2" i="19" s="1"/>
  <c r="E16" i="17"/>
  <c r="O4" i="13"/>
  <c r="Q4" s="1"/>
  <c r="P4"/>
  <c r="B38" i="15"/>
  <c r="E38"/>
  <c r="B39"/>
  <c r="A39"/>
  <c r="A38"/>
  <c r="B37"/>
  <c r="A37"/>
  <c r="F35"/>
  <c r="F36"/>
  <c r="B35"/>
  <c r="E35"/>
  <c r="B36"/>
  <c r="E36"/>
  <c r="A36"/>
  <c r="A35"/>
  <c r="A45" i="17"/>
  <c r="B45"/>
  <c r="C45"/>
  <c r="A46"/>
  <c r="B46"/>
  <c r="A26"/>
  <c r="B26"/>
  <c r="A10"/>
  <c r="B10"/>
  <c r="C10"/>
  <c r="D10"/>
  <c r="G10"/>
  <c r="A11"/>
  <c r="B11"/>
  <c r="C11"/>
  <c r="D11"/>
  <c r="G11"/>
  <c r="P49" i="13"/>
  <c r="R49" s="1"/>
  <c r="G49" s="1"/>
  <c r="E39" i="15" s="1"/>
  <c r="O49" i="13"/>
  <c r="Q49" s="1"/>
  <c r="O8"/>
  <c r="Q8" s="1"/>
  <c r="O14"/>
  <c r="Q14" s="1"/>
  <c r="O20"/>
  <c r="Q20" s="1"/>
  <c r="O22"/>
  <c r="Q22" s="1"/>
  <c r="O11"/>
  <c r="O16"/>
  <c r="Q16" s="1"/>
  <c r="P3"/>
  <c r="R3" s="1"/>
  <c r="P10"/>
  <c r="P11"/>
  <c r="P48"/>
  <c r="R48" s="1"/>
  <c r="O48"/>
  <c r="Q48" s="1"/>
  <c r="O10"/>
  <c r="B34" i="15"/>
  <c r="F34"/>
  <c r="A34"/>
  <c r="A25" i="17"/>
  <c r="B25"/>
  <c r="D25"/>
  <c r="G25"/>
  <c r="A23" i="14"/>
  <c r="B23"/>
  <c r="D23"/>
  <c r="P26" i="13"/>
  <c r="R26" s="1"/>
  <c r="A37" i="14"/>
  <c r="B37"/>
  <c r="D37"/>
  <c r="A44" i="17"/>
  <c r="B44"/>
  <c r="D44"/>
  <c r="B33" i="15"/>
  <c r="F33"/>
  <c r="A33"/>
  <c r="O47" i="13"/>
  <c r="P47"/>
  <c r="R47" s="1"/>
  <c r="G47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1"/>
  <c r="G32"/>
  <c r="G33"/>
  <c r="G34"/>
  <c r="G35"/>
  <c r="G36"/>
  <c r="G37"/>
  <c r="G38"/>
  <c r="G39"/>
  <c r="G40"/>
  <c r="G41"/>
  <c r="G42"/>
  <c r="G43"/>
  <c r="G3"/>
  <c r="F31"/>
  <c r="F12"/>
  <c r="G10" i="14"/>
  <c r="P5" i="13"/>
  <c r="R5" s="1"/>
  <c r="P6"/>
  <c r="R6" s="1"/>
  <c r="P7"/>
  <c r="R7" s="1"/>
  <c r="P8"/>
  <c r="R8" s="1"/>
  <c r="P9"/>
  <c r="R9" s="1"/>
  <c r="P14"/>
  <c r="R14" s="1"/>
  <c r="P15"/>
  <c r="R15" s="1"/>
  <c r="P16"/>
  <c r="R16" s="1"/>
  <c r="P17"/>
  <c r="R17" s="1"/>
  <c r="P18"/>
  <c r="R18" s="1"/>
  <c r="P19"/>
  <c r="R19" s="1"/>
  <c r="P20"/>
  <c r="R20" s="1"/>
  <c r="P21"/>
  <c r="R21" s="1"/>
  <c r="P22"/>
  <c r="R22" s="1"/>
  <c r="P23"/>
  <c r="R23" s="1"/>
  <c r="P24"/>
  <c r="R24" s="1"/>
  <c r="P25"/>
  <c r="R25" s="1"/>
  <c r="P35"/>
  <c r="R35" s="1"/>
  <c r="P36"/>
  <c r="R36" s="1"/>
  <c r="P37"/>
  <c r="R37" s="1"/>
  <c r="P38"/>
  <c r="R38" s="1"/>
  <c r="P39"/>
  <c r="R39" s="1"/>
  <c r="P40"/>
  <c r="R40" s="1"/>
  <c r="P41"/>
  <c r="R41" s="1"/>
  <c r="P42"/>
  <c r="R42" s="1"/>
  <c r="P43"/>
  <c r="R43" s="1"/>
  <c r="P44"/>
  <c r="R44" s="1"/>
  <c r="P52"/>
  <c r="R52" s="1"/>
  <c r="P46"/>
  <c r="R46" s="1"/>
  <c r="O6"/>
  <c r="Q6" s="1"/>
  <c r="O18"/>
  <c r="Q18" s="1"/>
  <c r="O24"/>
  <c r="Q24" s="1"/>
  <c r="O37"/>
  <c r="Q37" s="1"/>
  <c r="O39"/>
  <c r="Q39" s="1"/>
  <c r="O41"/>
  <c r="Q41" s="1"/>
  <c r="O43"/>
  <c r="Q43" s="1"/>
  <c r="O52"/>
  <c r="Q52" s="1"/>
  <c r="E10" i="14"/>
  <c r="A29" i="15"/>
  <c r="B29"/>
  <c r="F29"/>
  <c r="B28"/>
  <c r="F28"/>
  <c r="A28"/>
  <c r="A31"/>
  <c r="B31"/>
  <c r="F31"/>
  <c r="A30"/>
  <c r="B30"/>
  <c r="F30"/>
  <c r="A42" i="17"/>
  <c r="B42"/>
  <c r="D42"/>
  <c r="A43"/>
  <c r="B43"/>
  <c r="D43"/>
  <c r="A23"/>
  <c r="B23"/>
  <c r="D23"/>
  <c r="A24"/>
  <c r="B24"/>
  <c r="D24"/>
  <c r="A21"/>
  <c r="B21"/>
  <c r="D21"/>
  <c r="A22"/>
  <c r="B22"/>
  <c r="D22"/>
  <c r="A22" i="14"/>
  <c r="A35"/>
  <c r="B35"/>
  <c r="D35"/>
  <c r="A36"/>
  <c r="B36"/>
  <c r="D36"/>
  <c r="B27" i="15"/>
  <c r="F27"/>
  <c r="A27"/>
  <c r="A41" i="17"/>
  <c r="B41"/>
  <c r="D41"/>
  <c r="A34" i="14"/>
  <c r="B34"/>
  <c r="D34"/>
  <c r="F34"/>
  <c r="A9"/>
  <c r="B9"/>
  <c r="D9"/>
  <c r="G9"/>
  <c r="A10"/>
  <c r="B10"/>
  <c r="C10"/>
  <c r="D10"/>
  <c r="F10"/>
  <c r="A9" i="17"/>
  <c r="B9"/>
  <c r="D9"/>
  <c r="B26" i="15"/>
  <c r="F26"/>
  <c r="A26"/>
  <c r="A25"/>
  <c r="B25"/>
  <c r="F25"/>
  <c r="B32"/>
  <c r="F32"/>
  <c r="A32"/>
  <c r="A20" i="14"/>
  <c r="B20"/>
  <c r="D20"/>
  <c r="A21"/>
  <c r="B21"/>
  <c r="D21"/>
  <c r="D40" i="17"/>
  <c r="B40"/>
  <c r="A40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A31"/>
  <c r="D20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A12"/>
  <c r="D8"/>
  <c r="B8"/>
  <c r="A8"/>
  <c r="D7"/>
  <c r="B7"/>
  <c r="A7"/>
  <c r="D6"/>
  <c r="B6"/>
  <c r="A6"/>
  <c r="D5"/>
  <c r="B5"/>
  <c r="A5"/>
  <c r="D4"/>
  <c r="B4"/>
  <c r="A4"/>
  <c r="D3"/>
  <c r="B3"/>
  <c r="A3"/>
  <c r="A2"/>
  <c r="B3" i="14"/>
  <c r="A24" i="15"/>
  <c r="B24"/>
  <c r="F24"/>
  <c r="A20"/>
  <c r="B20"/>
  <c r="F20"/>
  <c r="A21"/>
  <c r="B21"/>
  <c r="F21"/>
  <c r="A22"/>
  <c r="B22"/>
  <c r="F22"/>
  <c r="A23"/>
  <c r="B23"/>
  <c r="F23"/>
  <c r="A3"/>
  <c r="B3"/>
  <c r="F3"/>
  <c r="A4"/>
  <c r="B4"/>
  <c r="F4"/>
  <c r="A5"/>
  <c r="B5"/>
  <c r="F5"/>
  <c r="A6"/>
  <c r="B6"/>
  <c r="F6"/>
  <c r="A7"/>
  <c r="B7"/>
  <c r="F7"/>
  <c r="A8"/>
  <c r="B8"/>
  <c r="F8"/>
  <c r="A9"/>
  <c r="B9"/>
  <c r="F9"/>
  <c r="A10"/>
  <c r="B10"/>
  <c r="F10"/>
  <c r="A11"/>
  <c r="B11"/>
  <c r="F11"/>
  <c r="A12"/>
  <c r="B12"/>
  <c r="F12"/>
  <c r="A13"/>
  <c r="B13"/>
  <c r="F13"/>
  <c r="A14"/>
  <c r="B14"/>
  <c r="F14"/>
  <c r="A15"/>
  <c r="B15"/>
  <c r="F15"/>
  <c r="A16"/>
  <c r="B16"/>
  <c r="F16"/>
  <c r="A17"/>
  <c r="B17"/>
  <c r="F17"/>
  <c r="A18"/>
  <c r="B18"/>
  <c r="F18"/>
  <c r="A19"/>
  <c r="B19"/>
  <c r="F19"/>
  <c r="A33" i="14"/>
  <c r="B33"/>
  <c r="D33"/>
  <c r="F2" i="15"/>
  <c r="D1"/>
  <c r="A2"/>
  <c r="B2"/>
  <c r="D4" i="14"/>
  <c r="D5"/>
  <c r="D6"/>
  <c r="D7"/>
  <c r="D8"/>
  <c r="D12"/>
  <c r="D13"/>
  <c r="D14"/>
  <c r="D15"/>
  <c r="D16"/>
  <c r="D17"/>
  <c r="D18"/>
  <c r="D19"/>
  <c r="D22"/>
  <c r="D25"/>
  <c r="D26"/>
  <c r="D27"/>
  <c r="D28"/>
  <c r="D29"/>
  <c r="D30"/>
  <c r="D31"/>
  <c r="D32"/>
  <c r="D3"/>
  <c r="A32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/>
  <c r="K30" i="7"/>
  <c r="C8" i="11"/>
  <c r="K31" i="7"/>
  <c r="D8" i="11"/>
  <c r="K32" i="7"/>
  <c r="E8" i="11"/>
  <c r="K33" i="7"/>
  <c r="F8" i="11"/>
  <c r="K34" i="7"/>
  <c r="G8" i="11"/>
  <c r="K35" i="7"/>
  <c r="H8" i="11"/>
  <c r="K36" i="7"/>
  <c r="I8" i="11"/>
  <c r="K37" i="7"/>
  <c r="J8" i="1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/>
  <c r="I30" i="7"/>
  <c r="C6" i="1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 s="1"/>
  <c r="J24" i="7"/>
  <c r="J25"/>
  <c r="J26"/>
  <c r="J27"/>
  <c r="J28"/>
  <c r="J29"/>
  <c r="B7" i="11"/>
  <c r="J30" i="7"/>
  <c r="C7" i="11"/>
  <c r="J31" i="7"/>
  <c r="D7" i="11"/>
  <c r="J32" i="7"/>
  <c r="E7" i="11"/>
  <c r="J33" i="7"/>
  <c r="F7" i="11"/>
  <c r="J34" i="7"/>
  <c r="G7" i="11"/>
  <c r="J35" i="7"/>
  <c r="H7" i="1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 s="1"/>
  <c r="H20" i="7"/>
  <c r="G21"/>
  <c r="H21"/>
  <c r="G22"/>
  <c r="E3" i="12"/>
  <c r="H22" i="7"/>
  <c r="E4" i="12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/>
  <c r="C76"/>
  <c r="D76"/>
  <c r="E76" s="1"/>
  <c r="C77"/>
  <c r="D77"/>
  <c r="E77"/>
  <c r="C78"/>
  <c r="D78"/>
  <c r="E78" s="1"/>
  <c r="C79"/>
  <c r="D79"/>
  <c r="E79"/>
  <c r="C80"/>
  <c r="D80"/>
  <c r="E80" s="1"/>
  <c r="C81"/>
  <c r="D81"/>
  <c r="E81"/>
  <c r="C82"/>
  <c r="D82"/>
  <c r="E82" s="1"/>
  <c r="C83"/>
  <c r="D83"/>
  <c r="E83"/>
  <c r="C84"/>
  <c r="D84"/>
  <c r="E84" s="1"/>
  <c r="C85"/>
  <c r="D85"/>
  <c r="E85"/>
  <c r="C86"/>
  <c r="D86"/>
  <c r="E86" s="1"/>
  <c r="C87"/>
  <c r="D87"/>
  <c r="E87"/>
  <c r="C88"/>
  <c r="D88"/>
  <c r="E88" s="1"/>
  <c r="C89"/>
  <c r="D89"/>
  <c r="E89"/>
  <c r="C90"/>
  <c r="D90"/>
  <c r="E90" s="1"/>
  <c r="C91"/>
  <c r="D91"/>
  <c r="E91"/>
  <c r="C92"/>
  <c r="D92"/>
  <c r="E92" s="1"/>
  <c r="C93"/>
  <c r="D93"/>
  <c r="E93"/>
  <c r="C94"/>
  <c r="D94"/>
  <c r="E94" s="1"/>
  <c r="C95"/>
  <c r="D95"/>
  <c r="E95"/>
  <c r="C96"/>
  <c r="D96"/>
  <c r="E96" s="1"/>
  <c r="C97"/>
  <c r="D97"/>
  <c r="E97"/>
  <c r="C98"/>
  <c r="D98"/>
  <c r="E98" s="1"/>
  <c r="C99"/>
  <c r="E99" s="1"/>
  <c r="D99"/>
  <c r="C100"/>
  <c r="D100"/>
  <c r="E100" s="1"/>
  <c r="C101"/>
  <c r="E101" s="1"/>
  <c r="D101"/>
  <c r="C102"/>
  <c r="D102"/>
  <c r="E102" s="1"/>
  <c r="C103"/>
  <c r="D103"/>
  <c r="E103"/>
  <c r="C104"/>
  <c r="D104"/>
  <c r="E104" s="1"/>
  <c r="C105"/>
  <c r="D105"/>
  <c r="E105"/>
  <c r="C106"/>
  <c r="D106"/>
  <c r="E106" s="1"/>
  <c r="C107"/>
  <c r="D107"/>
  <c r="E107"/>
  <c r="C108"/>
  <c r="D108"/>
  <c r="E108" s="1"/>
  <c r="C109"/>
  <c r="D109"/>
  <c r="E109"/>
  <c r="C110"/>
  <c r="D110"/>
  <c r="E110" s="1"/>
  <c r="C111"/>
  <c r="D111"/>
  <c r="E111"/>
  <c r="C112"/>
  <c r="D112"/>
  <c r="E112" s="1"/>
  <c r="C113"/>
  <c r="D113"/>
  <c r="E113"/>
  <c r="C114"/>
  <c r="D114"/>
  <c r="E114" s="1"/>
  <c r="C115"/>
  <c r="E115" s="1"/>
  <c r="D115"/>
  <c r="C116"/>
  <c r="D116"/>
  <c r="E116" s="1"/>
  <c r="C117"/>
  <c r="E117" s="1"/>
  <c r="D117"/>
  <c r="C118"/>
  <c r="D118"/>
  <c r="E118" s="1"/>
  <c r="C119"/>
  <c r="D119"/>
  <c r="E119"/>
  <c r="C120"/>
  <c r="D120"/>
  <c r="E120" s="1"/>
  <c r="C121"/>
  <c r="D121"/>
  <c r="E121"/>
  <c r="C122"/>
  <c r="D122"/>
  <c r="E122" s="1"/>
  <c r="C123"/>
  <c r="D123"/>
  <c r="E123"/>
  <c r="C124"/>
  <c r="D124"/>
  <c r="E124" s="1"/>
  <c r="C73"/>
  <c r="D73"/>
  <c r="E73"/>
  <c r="C2"/>
  <c r="D2"/>
  <c r="E2" s="1"/>
  <c r="C3"/>
  <c r="D3"/>
  <c r="E3"/>
  <c r="C4"/>
  <c r="D4"/>
  <c r="E4" s="1"/>
  <c r="C5"/>
  <c r="D5"/>
  <c r="E5"/>
  <c r="C6"/>
  <c r="D6"/>
  <c r="E6" s="1"/>
  <c r="C7"/>
  <c r="D7"/>
  <c r="E7"/>
  <c r="C8"/>
  <c r="D8"/>
  <c r="E8" s="1"/>
  <c r="C9"/>
  <c r="D9"/>
  <c r="E9"/>
  <c r="C10"/>
  <c r="D10"/>
  <c r="E10" s="1"/>
  <c r="C11"/>
  <c r="D11"/>
  <c r="E11"/>
  <c r="C12"/>
  <c r="D12"/>
  <c r="E12" s="1"/>
  <c r="C13"/>
  <c r="D13"/>
  <c r="E13"/>
  <c r="C14"/>
  <c r="D14"/>
  <c r="E14" s="1"/>
  <c r="C15"/>
  <c r="D15"/>
  <c r="E15"/>
  <c r="C16"/>
  <c r="D16"/>
  <c r="E16" s="1"/>
  <c r="D18"/>
  <c r="C17"/>
  <c r="E17"/>
  <c r="D17"/>
  <c r="D19"/>
  <c r="D20"/>
  <c r="D21"/>
  <c r="D22"/>
  <c r="D23"/>
  <c r="D24"/>
  <c r="D25"/>
  <c r="D26"/>
  <c r="E26" s="1"/>
  <c r="D27"/>
  <c r="D28"/>
  <c r="D29"/>
  <c r="D30"/>
  <c r="D31"/>
  <c r="D32"/>
  <c r="D33"/>
  <c r="D34"/>
  <c r="D35"/>
  <c r="D36"/>
  <c r="D37"/>
  <c r="D38"/>
  <c r="D39"/>
  <c r="D40"/>
  <c r="D41"/>
  <c r="D42"/>
  <c r="E42" s="1"/>
  <c r="D43"/>
  <c r="D44"/>
  <c r="D45"/>
  <c r="D46"/>
  <c r="D47"/>
  <c r="D48"/>
  <c r="D49"/>
  <c r="D50"/>
  <c r="D51"/>
  <c r="D52"/>
  <c r="D53"/>
  <c r="D54"/>
  <c r="D55"/>
  <c r="D56"/>
  <c r="D57"/>
  <c r="D58"/>
  <c r="E58" s="1"/>
  <c r="D59"/>
  <c r="D60"/>
  <c r="D61"/>
  <c r="D62"/>
  <c r="D63"/>
  <c r="D64"/>
  <c r="D65"/>
  <c r="D66"/>
  <c r="D67"/>
  <c r="D68"/>
  <c r="D69"/>
  <c r="D70"/>
  <c r="D71"/>
  <c r="D72"/>
  <c r="C18"/>
  <c r="C19"/>
  <c r="E19"/>
  <c r="C20"/>
  <c r="E20"/>
  <c r="C21"/>
  <c r="E21" s="1"/>
  <c r="C22"/>
  <c r="E22" s="1"/>
  <c r="C23"/>
  <c r="E23" s="1"/>
  <c r="C24"/>
  <c r="E24" s="1"/>
  <c r="C25"/>
  <c r="E25" s="1"/>
  <c r="C26"/>
  <c r="C27"/>
  <c r="E27" s="1"/>
  <c r="C28"/>
  <c r="E28" s="1"/>
  <c r="C29"/>
  <c r="E29" s="1"/>
  <c r="C30"/>
  <c r="E30"/>
  <c r="C31"/>
  <c r="E31"/>
  <c r="C32"/>
  <c r="E32"/>
  <c r="C33"/>
  <c r="C34"/>
  <c r="C35"/>
  <c r="E35"/>
  <c r="C36"/>
  <c r="E36"/>
  <c r="C37"/>
  <c r="E37" s="1"/>
  <c r="C38"/>
  <c r="E38" s="1"/>
  <c r="C39"/>
  <c r="E39" s="1"/>
  <c r="C40"/>
  <c r="E40" s="1"/>
  <c r="C41"/>
  <c r="E41" s="1"/>
  <c r="C42"/>
  <c r="C43"/>
  <c r="E43" s="1"/>
  <c r="C44"/>
  <c r="E44" s="1"/>
  <c r="C45"/>
  <c r="E45" s="1"/>
  <c r="C46"/>
  <c r="E46"/>
  <c r="C47"/>
  <c r="E47"/>
  <c r="C48"/>
  <c r="E48"/>
  <c r="C49"/>
  <c r="C50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/>
  <c r="C63"/>
  <c r="E63"/>
  <c r="C64"/>
  <c r="E64"/>
  <c r="C65"/>
  <c r="C66"/>
  <c r="C67"/>
  <c r="E67"/>
  <c r="C68"/>
  <c r="E68"/>
  <c r="C69"/>
  <c r="E69"/>
  <c r="C70"/>
  <c r="C71"/>
  <c r="E71" s="1"/>
  <c r="C72"/>
  <c r="E72" s="1"/>
  <c r="E65"/>
  <c r="E49"/>
  <c r="E33"/>
  <c r="E18"/>
  <c r="E70"/>
  <c r="E66"/>
  <c r="E50"/>
  <c r="E34"/>
  <c r="B4" i="12"/>
  <c r="D3"/>
  <c r="D6"/>
  <c r="E6"/>
  <c r="C6"/>
  <c r="B5"/>
  <c r="D4"/>
  <c r="C4"/>
  <c r="E5"/>
  <c r="F27" i="13" l="1"/>
  <c r="D37" i="15" s="1"/>
  <c r="H27" i="13"/>
  <c r="F48"/>
  <c r="D38" i="15" s="1"/>
  <c r="H48" i="13"/>
  <c r="I3" i="19"/>
  <c r="I2"/>
  <c r="H49" i="13"/>
  <c r="F47"/>
  <c r="C33" i="19"/>
  <c r="F52" i="13"/>
  <c r="C30" i="19"/>
  <c r="F43" i="13"/>
  <c r="D24" i="19" s="1"/>
  <c r="C24"/>
  <c r="F41" i="13"/>
  <c r="D22" i="19" s="1"/>
  <c r="C22"/>
  <c r="F39" i="13"/>
  <c r="D20" i="19" s="1"/>
  <c r="C20"/>
  <c r="F37" i="13"/>
  <c r="D18" i="19" s="1"/>
  <c r="C18"/>
  <c r="F35" i="13"/>
  <c r="C16" i="19"/>
  <c r="F25" i="13"/>
  <c r="C29" i="19"/>
  <c r="F23" i="13"/>
  <c r="C25" i="19"/>
  <c r="F21" i="13"/>
  <c r="D15" i="19" s="1"/>
  <c r="C15"/>
  <c r="F19" i="13"/>
  <c r="D13" i="19" s="1"/>
  <c r="C13"/>
  <c r="F17" i="13"/>
  <c r="D11" i="19" s="1"/>
  <c r="C11"/>
  <c r="F15" i="13"/>
  <c r="C9" i="19"/>
  <c r="F9" i="13"/>
  <c r="C26" i="19"/>
  <c r="F7" i="13"/>
  <c r="D6" i="19" s="1"/>
  <c r="C6"/>
  <c r="F5" i="13"/>
  <c r="D4" i="19" s="1"/>
  <c r="C4"/>
  <c r="F3" i="13"/>
  <c r="C2" i="19"/>
  <c r="F46" i="13"/>
  <c r="C31" i="19"/>
  <c r="F44" i="13"/>
  <c r="C27" i="19"/>
  <c r="F42" i="13"/>
  <c r="D23" i="19" s="1"/>
  <c r="C23"/>
  <c r="F40" i="13"/>
  <c r="D21" i="19" s="1"/>
  <c r="C21"/>
  <c r="F38" i="13"/>
  <c r="D19" i="19" s="1"/>
  <c r="C19"/>
  <c r="F36" i="13"/>
  <c r="C17" i="19"/>
  <c r="F26" i="13"/>
  <c r="C34" i="19"/>
  <c r="F24" i="13"/>
  <c r="C28" i="19"/>
  <c r="F22" i="13"/>
  <c r="C32" i="19"/>
  <c r="F20" i="13"/>
  <c r="D14" i="19" s="1"/>
  <c r="C14"/>
  <c r="F18" i="13"/>
  <c r="D12" i="19" s="1"/>
  <c r="C12"/>
  <c r="F16" i="13"/>
  <c r="D10" i="19" s="1"/>
  <c r="C10"/>
  <c r="F14" i="13"/>
  <c r="C8" i="19"/>
  <c r="F8" i="13"/>
  <c r="D7" i="19" s="1"/>
  <c r="C7"/>
  <c r="F6" i="13"/>
  <c r="D5" i="19" s="1"/>
  <c r="F4" i="13"/>
  <c r="D3" i="19" s="1"/>
  <c r="D36" i="15"/>
  <c r="F11" i="13"/>
  <c r="F10"/>
  <c r="D35" i="15" s="1"/>
  <c r="C5" i="19"/>
  <c r="C3"/>
  <c r="C36" i="15"/>
  <c r="C35"/>
  <c r="C33"/>
  <c r="D3"/>
  <c r="C39"/>
  <c r="C38"/>
  <c r="E11" i="17"/>
  <c r="F11"/>
  <c r="E10"/>
  <c r="F10"/>
  <c r="F9"/>
  <c r="F8" i="14"/>
  <c r="F7" i="17"/>
  <c r="F5"/>
  <c r="G8" i="15"/>
  <c r="F12" i="14"/>
  <c r="F19" i="17"/>
  <c r="F19" i="14"/>
  <c r="F20"/>
  <c r="E26" i="17"/>
  <c r="F26"/>
  <c r="F23"/>
  <c r="E32"/>
  <c r="F25" i="14"/>
  <c r="E45" i="17"/>
  <c r="F45"/>
  <c r="F36" i="14"/>
  <c r="F33"/>
  <c r="E38" i="17"/>
  <c r="F31" i="14"/>
  <c r="E36" i="17"/>
  <c r="F29" i="14"/>
  <c r="F27"/>
  <c r="F26"/>
  <c r="R4" i="13"/>
  <c r="G4" s="1"/>
  <c r="E3" i="19" s="1"/>
  <c r="Q47" i="13"/>
  <c r="E33" i="19" s="1"/>
  <c r="E46" i="17"/>
  <c r="F46"/>
  <c r="E34"/>
  <c r="E27" i="14"/>
  <c r="E15" i="17"/>
  <c r="E14" i="14"/>
  <c r="E39" i="17"/>
  <c r="E5" i="14"/>
  <c r="C46" i="17"/>
  <c r="G36" i="15"/>
  <c r="G35"/>
  <c r="E37" i="14"/>
  <c r="E19" i="17"/>
  <c r="G12" i="15"/>
  <c r="G37"/>
  <c r="G39"/>
  <c r="G38"/>
  <c r="F15" i="14"/>
  <c r="F22"/>
  <c r="F17"/>
  <c r="F13"/>
  <c r="F5"/>
  <c r="F21"/>
  <c r="F9"/>
  <c r="O36" i="13"/>
  <c r="O26"/>
  <c r="G52"/>
  <c r="E30" i="19" s="1"/>
  <c r="G33" i="14"/>
  <c r="G31"/>
  <c r="G29"/>
  <c r="G27"/>
  <c r="G24" i="13"/>
  <c r="E28" i="19" s="1"/>
  <c r="G20" i="14"/>
  <c r="G16"/>
  <c r="G12"/>
  <c r="G8"/>
  <c r="G6"/>
  <c r="G4"/>
  <c r="O3" i="13"/>
  <c r="O35"/>
  <c r="O27"/>
  <c r="C37" i="15" s="1"/>
  <c r="O25" i="13"/>
  <c r="O23"/>
  <c r="O21"/>
  <c r="O19"/>
  <c r="O17"/>
  <c r="O15"/>
  <c r="O9"/>
  <c r="O7"/>
  <c r="O5"/>
  <c r="O46"/>
  <c r="O44"/>
  <c r="O42"/>
  <c r="O40"/>
  <c r="O38"/>
  <c r="P27"/>
  <c r="R27" s="1"/>
  <c r="G27" i="15"/>
  <c r="G37" i="13"/>
  <c r="G18"/>
  <c r="G16"/>
  <c r="G14" i="14"/>
  <c r="G14" i="13"/>
  <c r="G3" i="14"/>
  <c r="F17" i="17"/>
  <c r="F15"/>
  <c r="F13"/>
  <c r="F8"/>
  <c r="F6"/>
  <c r="F4"/>
  <c r="F20"/>
  <c r="F22"/>
  <c r="F24"/>
  <c r="F43"/>
  <c r="F41"/>
  <c r="F39"/>
  <c r="F37"/>
  <c r="F35"/>
  <c r="F33"/>
  <c r="F44"/>
  <c r="E23" i="14"/>
  <c r="F25" i="17"/>
  <c r="E33" i="14"/>
  <c r="F16" i="17"/>
  <c r="F14"/>
  <c r="F18"/>
  <c r="F21"/>
  <c r="F42"/>
  <c r="F40"/>
  <c r="F38"/>
  <c r="F36"/>
  <c r="F34"/>
  <c r="F32"/>
  <c r="F37" i="14"/>
  <c r="F23"/>
  <c r="E25" i="17"/>
  <c r="G34" i="15"/>
  <c r="G20" i="13"/>
  <c r="G18" i="14"/>
  <c r="G33" i="15"/>
  <c r="E29" i="14"/>
  <c r="E25"/>
  <c r="E13"/>
  <c r="G24" i="15"/>
  <c r="G43" i="13"/>
  <c r="E24" i="15" s="1"/>
  <c r="G41" i="13"/>
  <c r="E22" i="15" s="1"/>
  <c r="G39" i="13"/>
  <c r="C29" i="14" s="1"/>
  <c r="G22" i="13"/>
  <c r="E32" i="15" s="1"/>
  <c r="G8" i="13"/>
  <c r="E7" i="19" s="1"/>
  <c r="E44" i="17"/>
  <c r="G6" i="13"/>
  <c r="C3" i="17"/>
  <c r="C3" i="14"/>
  <c r="F32"/>
  <c r="F30"/>
  <c r="C36" i="17"/>
  <c r="C17"/>
  <c r="C13"/>
  <c r="C12" i="14"/>
  <c r="E5" i="15"/>
  <c r="E30"/>
  <c r="C35" i="14"/>
  <c r="C34" i="17"/>
  <c r="E18" i="15"/>
  <c r="C23" i="17"/>
  <c r="E28" i="15"/>
  <c r="C19" i="17"/>
  <c r="C15"/>
  <c r="C14" i="14"/>
  <c r="E37" i="17"/>
  <c r="G21" i="15"/>
  <c r="E30" i="14"/>
  <c r="E33" i="17"/>
  <c r="E26" i="14"/>
  <c r="E21" i="17"/>
  <c r="G32" i="15"/>
  <c r="E8" i="17"/>
  <c r="E8" i="14"/>
  <c r="D10" i="15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42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G18" i="15"/>
  <c r="G16"/>
  <c r="G14"/>
  <c r="G10"/>
  <c r="G7"/>
  <c r="F3" i="14"/>
  <c r="F7"/>
  <c r="F3" i="17"/>
  <c r="E6"/>
  <c r="G5" i="15"/>
  <c r="E6" i="14"/>
  <c r="E20"/>
  <c r="E34"/>
  <c r="E41" i="17"/>
  <c r="E36" i="14"/>
  <c r="F37" i="15" l="1"/>
  <c r="D26" i="17"/>
  <c r="C20" i="14"/>
  <c r="F38" i="15"/>
  <c r="D45" i="17"/>
  <c r="F39" i="15"/>
  <c r="D46" i="17"/>
  <c r="C33" i="14"/>
  <c r="D4" i="15"/>
  <c r="C8" i="17"/>
  <c r="C8" i="14"/>
  <c r="E7" i="15"/>
  <c r="C6" i="17"/>
  <c r="E5" i="19"/>
  <c r="E20" i="15"/>
  <c r="E20" i="19"/>
  <c r="C40" i="17"/>
  <c r="E24" i="19"/>
  <c r="E8" i="15"/>
  <c r="E8" i="19"/>
  <c r="E10" i="15"/>
  <c r="E10" i="19"/>
  <c r="C27" i="14"/>
  <c r="E18" i="19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38" i="17"/>
  <c r="E22" i="19"/>
  <c r="E14" i="15"/>
  <c r="E14" i="19"/>
  <c r="E12" i="15"/>
  <c r="E12" i="19"/>
  <c r="Q38" i="13"/>
  <c r="Q40"/>
  <c r="Q42"/>
  <c r="C27" i="15"/>
  <c r="C31"/>
  <c r="Q5" i="13"/>
  <c r="Q7"/>
  <c r="C26" i="15"/>
  <c r="Q15" i="13"/>
  <c r="Q17"/>
  <c r="Q19"/>
  <c r="Q21"/>
  <c r="Q23"/>
  <c r="Q25"/>
  <c r="Q35"/>
  <c r="G35" s="1"/>
  <c r="E16" i="19" s="1"/>
  <c r="C2" i="15"/>
  <c r="Q26" i="13"/>
  <c r="G23" i="14" s="1"/>
  <c r="Q36" i="13"/>
  <c r="C3" i="15"/>
  <c r="C8"/>
  <c r="C10"/>
  <c r="C12"/>
  <c r="C14"/>
  <c r="C32"/>
  <c r="C28"/>
  <c r="C18"/>
  <c r="C20"/>
  <c r="C22"/>
  <c r="C24"/>
  <c r="C30"/>
  <c r="C5"/>
  <c r="C7"/>
  <c r="C37" i="14"/>
  <c r="C44" i="17"/>
  <c r="E33" i="15"/>
  <c r="E3"/>
  <c r="C4" i="14"/>
  <c r="C4" i="17"/>
  <c r="Q44" i="13"/>
  <c r="G44" s="1"/>
  <c r="E27" i="19" s="1"/>
  <c r="Q46" i="13"/>
  <c r="G46" s="1"/>
  <c r="E31" i="19" s="1"/>
  <c r="Q9" i="13"/>
  <c r="G9" s="1"/>
  <c r="E26" i="19" s="1"/>
  <c r="Q27" i="13"/>
  <c r="G27" s="1"/>
  <c r="Q3"/>
  <c r="G3" s="1"/>
  <c r="E2" i="19" s="1"/>
  <c r="G9" i="15"/>
  <c r="E14" i="17"/>
  <c r="E17" i="14"/>
  <c r="G15" i="15"/>
  <c r="E20" i="17"/>
  <c r="G26" i="15"/>
  <c r="C18" i="14"/>
  <c r="C31"/>
  <c r="C42" i="17"/>
  <c r="C6" i="14"/>
  <c r="C16"/>
  <c r="E22" i="17"/>
  <c r="G25" i="15"/>
  <c r="E21" i="14"/>
  <c r="D18" i="15"/>
  <c r="E9" i="17"/>
  <c r="E9" i="14"/>
  <c r="G30"/>
  <c r="G40" i="13"/>
  <c r="E21" i="19" s="1"/>
  <c r="G5" i="13"/>
  <c r="E4" i="19" s="1"/>
  <c r="G5" i="14"/>
  <c r="G15"/>
  <c r="G17" i="13"/>
  <c r="E11" i="19" s="1"/>
  <c r="G19" i="14"/>
  <c r="G21" i="13"/>
  <c r="E15" i="19" s="1"/>
  <c r="G25" i="13"/>
  <c r="E29" i="19" s="1"/>
  <c r="G22" i="14"/>
  <c r="G25"/>
  <c r="G36" i="13"/>
  <c r="E17" i="19" s="1"/>
  <c r="G26" i="14"/>
  <c r="G38" i="13"/>
  <c r="E19" i="19" s="1"/>
  <c r="G28" i="14"/>
  <c r="G42" i="13"/>
  <c r="E23" i="19" s="1"/>
  <c r="G32" i="14"/>
  <c r="G7" i="13"/>
  <c r="E6" i="19" s="1"/>
  <c r="G7" i="14"/>
  <c r="G13"/>
  <c r="G15" i="13"/>
  <c r="E9" i="19" s="1"/>
  <c r="G17" i="14"/>
  <c r="G19" i="13"/>
  <c r="E13" i="19" s="1"/>
  <c r="G21" i="14"/>
  <c r="G23" i="13"/>
  <c r="E25" i="19" s="1"/>
  <c r="G26" i="13"/>
  <c r="E34" i="19" s="1"/>
  <c r="E23" i="17"/>
  <c r="E40"/>
  <c r="G31" i="15"/>
  <c r="E43" i="17"/>
  <c r="G19" i="15"/>
  <c r="E35" i="17"/>
  <c r="E28" i="14"/>
  <c r="D5" i="15"/>
  <c r="C17" l="1"/>
  <c r="C34"/>
  <c r="C16"/>
  <c r="C29"/>
  <c r="C25"/>
  <c r="C15"/>
  <c r="C13"/>
  <c r="C11"/>
  <c r="C9"/>
  <c r="C6"/>
  <c r="C4"/>
  <c r="C23"/>
  <c r="C21"/>
  <c r="C19"/>
  <c r="C26" i="17"/>
  <c r="E37" i="15"/>
  <c r="C9" i="14"/>
  <c r="C9" i="17"/>
  <c r="E26" i="15"/>
  <c r="C43" i="17"/>
  <c r="E31" i="15"/>
  <c r="C36" i="14"/>
  <c r="E27" i="15"/>
  <c r="C41" i="17"/>
  <c r="C34" i="14"/>
  <c r="E2" i="15"/>
  <c r="D19"/>
  <c r="E25"/>
  <c r="C22" i="17"/>
  <c r="C21" i="14"/>
  <c r="C17"/>
  <c r="E13" i="15"/>
  <c r="C18" i="17"/>
  <c r="C13" i="14"/>
  <c r="C14" i="17"/>
  <c r="E9" i="15"/>
  <c r="C39" i="17"/>
  <c r="C32" i="14"/>
  <c r="E23" i="15"/>
  <c r="C35" i="17"/>
  <c r="C28" i="14"/>
  <c r="E19" i="15"/>
  <c r="E17"/>
  <c r="C33" i="17"/>
  <c r="C26" i="14"/>
  <c r="C24" i="17"/>
  <c r="C22" i="14"/>
  <c r="E29" i="15"/>
  <c r="E34"/>
  <c r="C25" i="17"/>
  <c r="C23" i="14"/>
  <c r="E6" i="15"/>
  <c r="C7" i="17"/>
  <c r="C7" i="14"/>
  <c r="C25"/>
  <c r="E16" i="15"/>
  <c r="C32" i="17"/>
  <c r="E15" i="15"/>
  <c r="C20" i="17"/>
  <c r="C19" i="14"/>
  <c r="C16" i="17"/>
  <c r="C15" i="14"/>
  <c r="E11" i="15"/>
  <c r="E4"/>
  <c r="C5" i="14"/>
  <c r="C5" i="17"/>
  <c r="E21" i="15"/>
  <c r="C37" i="17"/>
  <c r="C30" i="14"/>
  <c r="D11" i="15"/>
  <c r="D6"/>
  <c r="D20" l="1"/>
  <c r="D7"/>
  <c r="D12"/>
  <c r="D21" l="1"/>
  <c r="D13"/>
  <c r="D22" l="1"/>
  <c r="D14"/>
  <c r="D23" l="1"/>
  <c r="D15"/>
  <c r="D24" l="1"/>
</calcChain>
</file>

<file path=xl/sharedStrings.xml><?xml version="1.0" encoding="utf-8"?>
<sst xmlns="http://schemas.openxmlformats.org/spreadsheetml/2006/main" count="1006" uniqueCount="378">
  <si>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</si>
  <si>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</si>
  <si>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</si>
  <si>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</si>
  <si>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</si>
  <si>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</si>
  <si>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</si>
  <si>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</si>
  <si>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</si>
  <si>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</si>
  <si>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</si>
  <si>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</si>
  <si>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</si>
  <si>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</si>
  <si>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</si>
  <si>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</si>
  <si>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</si>
  <si>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</si>
  <si>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</si>
  <si>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</si>
  <si>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</si>
  <si>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</si>
  <si>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</si>
  <si>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</si>
  <si>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</si>
  <si>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</si>
  <si>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</si>
  <si>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</si>
  <si>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</si>
  <si>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</si>
  <si>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</si>
  <si>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</si>
  <si>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</si>
  <si>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</si>
  <si>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</si>
  <si>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</si>
  <si>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</si>
  <si>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</si>
  <si>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</si>
  <si>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</si>
  <si>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</si>
  <si>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</si>
  <si>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</si>
  <si>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</si>
  <si>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</si>
  <si>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</si>
  <si>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</si>
  <si>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</si>
  <si>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</si>
  <si>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</si>
  <si>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</si>
  <si>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</si>
  <si>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</si>
  <si>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</si>
  <si>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</si>
  <si>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</si>
  <si>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</si>
  <si>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</si>
  <si>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</si>
  <si>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</si>
  <si>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</si>
  <si>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</si>
  <si>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</si>
  <si>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</si>
  <si>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</si>
  <si>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</si>
  <si>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</si>
  <si>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</si>
  <si>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</si>
  <si>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</si>
  <si>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</si>
  <si>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</si>
  <si>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</si>
  <si>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</si>
  <si>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</si>
  <si>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</si>
  <si>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</si>
  <si>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</si>
  <si>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</si>
  <si>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</si>
  <si>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</si>
  <si>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</si>
  <si>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</si>
  <si>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</si>
  <si>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</si>
  <si>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</si>
  <si>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</si>
  <si>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</si>
  <si>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</si>
  <si>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</si>
  <si>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</si>
  <si>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</si>
  <si>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</si>
  <si>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</si>
  <si>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</si>
  <si>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</si>
  <si>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</si>
  <si>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</si>
  <si>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</si>
  <si>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</si>
  <si>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</si>
  <si>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</si>
  <si>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</si>
  <si>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</si>
  <si>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</si>
  <si>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</si>
  <si>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</si>
  <si>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</si>
  <si>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</si>
  <si>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</si>
  <si>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</si>
  <si>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</si>
  <si>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</si>
  <si>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</si>
  <si>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</si>
  <si>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</si>
  <si>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</si>
  <si>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</si>
  <si>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</si>
  <si>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</si>
  <si>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</si>
  <si>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</si>
  <si>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</si>
  <si>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</si>
  <si>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</si>
  <si>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</si>
  <si>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</si>
  <si>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</si>
  <si>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</si>
  <si>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</si>
  <si>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</si>
  <si>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</si>
  <si>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</si>
  <si>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</si>
  <si>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</si>
  <si>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</si>
  <si>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</si>
  <si>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</si>
  <si>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</si>
  <si>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</si>
  <si>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</si>
  <si>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</si>
  <si>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</si>
  <si>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</si>
  <si>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</si>
  <si>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</si>
  <si>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</si>
  <si>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</si>
  <si>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</si>
  <si>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</si>
  <si>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</si>
  <si>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</si>
  <si>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</si>
  <si>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</si>
  <si>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</si>
  <si>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</si>
  <si>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</si>
  <si>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</si>
  <si>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</si>
  <si>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</si>
  <si>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</si>
  <si>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</si>
  <si>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</si>
  <si>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</si>
  <si>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</si>
  <si>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</si>
  <si>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</si>
  <si>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</si>
  <si>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</si>
  <si>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</si>
  <si>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</si>
  <si>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</si>
  <si>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</si>
  <si>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</si>
  <si>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</si>
  <si>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</si>
  <si>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</si>
  <si>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</si>
  <si>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</si>
  <si>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</si>
  <si>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</si>
  <si>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</si>
  <si>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</si>
  <si>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</si>
  <si>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</si>
  <si>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</si>
  <si>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</si>
  <si>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</si>
  <si>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</si>
  <si>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</si>
  <si>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</si>
  <si>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</si>
  <si>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</si>
  <si>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</si>
  <si>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</si>
  <si>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</si>
  <si>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</si>
  <si>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</si>
  <si>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</si>
  <si>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</si>
  <si>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</si>
  <si>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</si>
  <si>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</si>
  <si>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</si>
  <si>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</si>
  <si>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</si>
  <si>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</si>
  <si>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</si>
  <si>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</si>
  <si>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</si>
  <si>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</si>
  <si>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</si>
  <si>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</si>
  <si>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</si>
  <si>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</si>
  <si>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</si>
  <si>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</si>
  <si>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</si>
  <si>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</si>
  <si>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</si>
  <si>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</si>
  <si>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</si>
  <si>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</si>
  <si>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</si>
  <si>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</si>
  <si>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</si>
  <si>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</si>
  <si>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</si>
  <si>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</si>
  <si>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</si>
  <si>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</si>
  <si>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</si>
  <si>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</si>
  <si>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</si>
  <si>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</si>
  <si>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</si>
  <si>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</si>
  <si>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</si>
  <si>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</si>
  <si>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</si>
  <si>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</si>
  <si>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</si>
  <si>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</si>
  <si>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</si>
  <si>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</si>
  <si>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</si>
  <si>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</si>
  <si>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</si>
  <si>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</si>
  <si>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</si>
  <si>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</si>
  <si>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</si>
  <si>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</si>
  <si>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</si>
  <si>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</si>
  <si>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</si>
  <si>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</si>
  <si>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</si>
  <si>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</si>
  <si>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</si>
  <si>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</si>
  <si>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</si>
  <si>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</si>
  <si>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</si>
  <si>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</si>
  <si>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</si>
  <si>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</si>
  <si>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</si>
  <si>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</si>
  <si>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</si>
  <si>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</si>
  <si>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</si>
  <si>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</si>
  <si>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</si>
  <si>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</si>
  <si>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</si>
  <si>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</si>
  <si>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</si>
  <si>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</si>
  <si>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</si>
  <si>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</si>
  <si>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</si>
  <si>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</si>
  <si>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</si>
  <si>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</si>
  <si>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</si>
  <si>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</si>
  <si>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</si>
  <si>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</si>
  <si>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</si>
  <si>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</si>
  <si>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</si>
  <si>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</si>
  <si>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</si>
  <si>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</si>
  <si>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</si>
  <si>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</si>
  <si>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</si>
  <si>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</si>
  <si>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</si>
  <si>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</si>
  <si>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</si>
  <si>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</si>
  <si>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</si>
  <si>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</si>
  <si>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</si>
  <si>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</si>
  <si>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</si>
  <si>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</si>
  <si>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</si>
  <si>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</si>
  <si>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</si>
  <si>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</si>
  <si>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</si>
  <si>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</si>
  <si>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</si>
  <si>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</si>
  <si>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</si>
  <si>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</si>
  <si>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</si>
  <si>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</si>
  <si>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</si>
  <si>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</si>
  <si>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</si>
  <si>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</si>
  <si>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</si>
  <si>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</si>
  <si>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</si>
  <si>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</si>
  <si>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</si>
  <si>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</si>
  <si>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</si>
  <si>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</si>
  <si>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</si>
  <si>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</si>
  <si>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</si>
  <si>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</si>
  <si>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</si>
  <si>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</si>
  <si>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</si>
  <si>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</si>
  <si>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</si>
  <si>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</si>
  <si>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</si>
  <si>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</si>
  <si>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</si>
  <si>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</si>
  <si>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</si>
  <si>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</si>
  <si>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</si>
  <si>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</si>
  <si>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</si>
  <si>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</si>
  <si>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</si>
  <si>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</si>
  <si>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</si>
  <si>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</si>
  <si>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</si>
  <si>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</si>
  <si>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</si>
  <si>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</si>
  <si>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</si>
  <si>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</si>
  <si>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</si>
  <si>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</si>
  <si>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</si>
  <si>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</si>
  <si>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</si>
  <si>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</si>
  <si>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</si>
  <si>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trend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</si>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</sst>
</file>

<file path=xl/styles.xml><?xml version="1.0" encoding="utf-8"?>
<styleSheet xmlns="http://schemas.openxmlformats.org/spreadsheetml/2006/main">
  <numFmts count="7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</numFmts>
  <fonts count="48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  <font>
      <i/>
      <sz val="16"/>
      <color rgb="FFFF0000"/>
      <name val="AngsanaUPC"/>
      <family val="1"/>
      <charset val="22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47" fillId="9" borderId="0" xfId="0" applyFont="1" applyFill="1"/>
    <xf numFmtId="0" fontId="1" fillId="0" borderId="0" xfId="0" applyFont="1" applyAlignment="1">
      <alignment horizontal="right"/>
    </xf>
    <xf numFmtId="0" fontId="1" fillId="9" borderId="0" xfId="0" applyFont="1" applyFill="1" applyAlignment="1">
      <alignment horizontal="right"/>
    </xf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51E-2"/>
          <c:w val="0.876923076923078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65301504"/>
        <c:axId val="65319680"/>
      </c:scatterChart>
      <c:valAx>
        <c:axId val="65301504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319680"/>
        <c:crosses val="autoZero"/>
        <c:crossBetween val="midCat"/>
        <c:majorUnit val="7"/>
        <c:minorUnit val="1"/>
      </c:valAx>
      <c:valAx>
        <c:axId val="65319680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182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301504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54E-2"/>
          <c:w val="0.876923076923079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68847872"/>
        <c:axId val="68866048"/>
      </c:scatterChart>
      <c:valAx>
        <c:axId val="68847872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66048"/>
        <c:crosses val="autoZero"/>
        <c:crossBetween val="midCat"/>
        <c:majorUnit val="7"/>
        <c:minorUnit val="1"/>
      </c:valAx>
      <c:valAx>
        <c:axId val="6886604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8847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3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B3" sqref="B3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28" t="str">
        <f>IF('MainStation-OBS'!B2 = "","",'MainStation-OBS'!B2)</f>
        <v>ด้านเหนือ</v>
      </c>
      <c r="B2" s="228"/>
      <c r="C2" s="228"/>
      <c r="D2" s="228"/>
      <c r="E2" s="228"/>
      <c r="F2" s="228"/>
      <c r="G2" s="228"/>
    </row>
    <row r="3" spans="1:9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IFERROR(INDEX('MainStation-OBS'!$B$54:$G$59,IF('MainStation-OBS'!P3="","",'MainStation-OBS'!P3),1),"")</f>
        <v/>
      </c>
      <c r="D3" s="151" t="str">
        <f>IFERROR(INDEX('MainStation-OBS'!$B$54:$G$59,IF('MainStation-OBS'!H3="","",'MainStation-OBS'!H3),2),"")</f>
        <v>ลดระดับลง</v>
      </c>
      <c r="E3" s="151" t="str">
        <f>IFERROR(INDEX('MainStation-OBS'!$B$54:$G$59,IF('MainStation-OBS'!I3="","",'MainStation-OBS'!I3),3),"")</f>
        <v>เล็กน้อย</v>
      </c>
      <c r="F3" s="151">
        <f>IF('MainStation-OBS'!J3 = "","",'MainStation-OBS'!J3)</f>
        <v>-1</v>
      </c>
      <c r="G3" s="151">
        <f>IF('MainStation-OBS'!R3 = "","",'MainStation-OBS'!R3)</f>
        <v>3</v>
      </c>
      <c r="I3" s="144" t="s">
        <v>205</v>
      </c>
    </row>
    <row r="4" spans="1:9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IFERROR(INDEX('MainStation-OBS'!$B$54:$G$59,IF('MainStation-OBS'!G4="","",'MainStation-OBS'!G4),1),"")</f>
        <v>ปกติ</v>
      </c>
      <c r="D4" s="151" t="str">
        <f>IFERROR(INDEX('MainStation-OBS'!$B$54:$G$59,IF('MainStation-OBS'!H4="","",'MainStation-OBS'!H4),2),"")</f>
        <v/>
      </c>
      <c r="E4" s="151" t="str">
        <f>IFERROR(INDEX('MainStation-OBS'!$B$54:$G$59,IF('MainStation-OBS'!I4="","",'MainStation-OBS'!I4),3),"")</f>
        <v>สูง</v>
      </c>
      <c r="F4" s="151">
        <f>IF('MainStation-OBS'!J4 = "","",'MainStation-OBS'!J4)</f>
        <v>10</v>
      </c>
      <c r="G4" s="151">
        <f>IF('MainStation-OBS'!Q4 = "","",'MainStation-OBS'!Q4)</f>
        <v>1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IFERROR(INDEX('MainStation-OBS'!$B$54:$G$59,IF('MainStation-OBS'!G5="","",'MainStation-OBS'!G5),1),"")</f>
        <v>เสี่ยงมาก</v>
      </c>
      <c r="D5" s="151" t="str">
        <f>IFERROR(INDEX('MainStation-OBS'!$B$54:$G$59,IF('MainStation-OBS'!H5="","",'MainStation-OBS'!H5),2),"")</f>
        <v/>
      </c>
      <c r="E5" s="151" t="str">
        <f>IFERROR(INDEX('MainStation-OBS'!$B$54:$G$59,IF('MainStation-OBS'!I5="","",'MainStation-OBS'!I5),3),"")</f>
        <v>น้อย</v>
      </c>
      <c r="F5" s="151">
        <f>IF('MainStation-OBS'!J5 = "","",'MainStation-OBS'!J5)</f>
        <v>1.0000000000000009</v>
      </c>
      <c r="G5" s="151">
        <f>IF('MainStation-OBS'!Q5 = "","",'MainStation-OBS'!Q5)</f>
        <v>4</v>
      </c>
      <c r="I5" s="144" t="s">
        <v>207</v>
      </c>
    </row>
    <row r="6" spans="1:9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IFERROR(INDEX('MainStation-OBS'!$B$54:$G$59,IF('MainStation-OBS'!G6="","",'MainStation-OBS'!G6),1),"")</f>
        <v>ปกติ</v>
      </c>
      <c r="D6" s="151" t="str">
        <f>IFERROR(INDEX('MainStation-OBS'!$B$54:$G$59,IF('MainStation-OBS'!H6="","",'MainStation-OBS'!H6),2),"")</f>
        <v/>
      </c>
      <c r="E6" s="151" t="str">
        <f>IFERROR(INDEX('MainStation-OBS'!$B$54:$G$59,IF('MainStation-OBS'!I6="","",'MainStation-OBS'!I6),3),"")</f>
        <v>สูงมาก</v>
      </c>
      <c r="F6" s="151">
        <f>IF('MainStation-OBS'!J6 = "","",'MainStation-OBS'!J6)</f>
        <v>17.000000000000004</v>
      </c>
      <c r="G6" s="151">
        <f>IF('MainStation-OBS'!Q6 = "","",'MainStation-OBS'!Q6)</f>
        <v>1</v>
      </c>
      <c r="I6" s="144" t="s">
        <v>233</v>
      </c>
    </row>
    <row r="7" spans="1:9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IFERROR(INDEX('MainStation-OBS'!$B$54:$G$59,IF('MainStation-OBS'!G7="","",'MainStation-OBS'!G7),1),"")</f>
        <v>ปกติ</v>
      </c>
      <c r="D7" s="151" t="str">
        <f>IFERROR(INDEX('MainStation-OBS'!$B$54:$G$59,IF('MainStation-OBS'!H7="","",'MainStation-OBS'!H7),2),"")</f>
        <v/>
      </c>
      <c r="E7" s="151" t="str">
        <f>IFERROR(INDEX('MainStation-OBS'!$B$54:$G$59,IF('MainStation-OBS'!I7="","",'MainStation-OBS'!I7),3),"")</f>
        <v>เล็กน้อย</v>
      </c>
      <c r="F7" s="151">
        <f>IF('MainStation-OBS'!J7 = "","",'MainStation-OBS'!J7)</f>
        <v>-1</v>
      </c>
      <c r="G7" s="151">
        <f>IF('MainStation-OBS'!Q7 = "","",'MainStation-OBS'!Q7)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IFERROR(INDEX('MainStation-OBS'!$B$54:$G$59,IF('MainStation-OBS'!G8="","",'MainStation-OBS'!G8),1),"")</f>
        <v>ปกติ</v>
      </c>
      <c r="D8" s="151" t="str">
        <f>IFERROR(INDEX('MainStation-OBS'!$B$54:$G$59,IF('MainStation-OBS'!H8="","",'MainStation-OBS'!H8),2),"")</f>
        <v/>
      </c>
      <c r="E8" s="151" t="str">
        <f>IFERROR(INDEX('MainStation-OBS'!$B$54:$G$59,IF('MainStation-OBS'!I8="","",'MainStation-OBS'!I8),3),"")</f>
        <v>สูง</v>
      </c>
      <c r="F8" s="151">
        <f>IF('MainStation-OBS'!J8 = "","",'MainStation-OBS'!J8)</f>
        <v>8.0000000000000018</v>
      </c>
      <c r="G8" s="151">
        <f>IF('MainStation-OBS'!Q8 = "","",'MainStation-OBS'!Q8)</f>
        <v>1</v>
      </c>
    </row>
    <row r="9" spans="1:9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IFERROR(INDEX('MainStation-OBS'!$B$54:$G$59,IF('MainStation-OBS'!G9="","",'MainStation-OBS'!G9),1),"")</f>
        <v>ปกติ</v>
      </c>
      <c r="D9" s="151" t="str">
        <f>IFERROR(INDEX('MainStation-OBS'!$B$54:$G$59,IF('MainStation-OBS'!H9="","",'MainStation-OBS'!H9),2),"")</f>
        <v/>
      </c>
      <c r="E9" s="151" t="str">
        <f>IFERROR(INDEX('MainStation-OBS'!$B$54:$G$59,IF('MainStation-OBS'!I9="","",'MainStation-OBS'!I9),3),"")</f>
        <v>เล็กน้อย</v>
      </c>
      <c r="F9" s="151">
        <f>IF('MainStation-OBS'!J9 = "","",'MainStation-OBS'!J9)</f>
        <v>0.99999999999998979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IFERROR(INDEX('MainStation-OBS'!$B$54:$G$59,IF('MainStation-OBS'!G12="","",'MainStation-OBS'!G12),1),"")</f>
        <v/>
      </c>
      <c r="D10" s="151" t="str">
        <f>IFERROR(INDEX('MainStation-OBS'!$B$54:$G$59,IF('MainStation-OBS'!H12="","",'MainStation-OBS'!H12),2),"")</f>
        <v/>
      </c>
      <c r="E10" s="151" t="str">
        <f>IFERROR(INDEX('MainStation-OBS'!$B$54:$G$59,IF('MainStation-OBS'!I12="","",'MainStation-OBS'!I12),3),"")</f>
        <v/>
      </c>
      <c r="F10" s="151" t="str">
        <f>IF('MainStation-OBS'!J12 = "","",'MainStation-OBS'!J12)</f>
        <v/>
      </c>
      <c r="G10" s="151" t="str">
        <f>IF('MainStation-OBS'!Q12 = "","",'MainStation-OBS'!Q12)</f>
        <v/>
      </c>
    </row>
    <row r="11" spans="1:9">
      <c r="A11" s="229" t="str">
        <f>IF('MainStation-OBS'!B13 = "","",'MainStation-OBS'!B13)</f>
        <v>ด้านตะวันออก</v>
      </c>
      <c r="B11" s="229"/>
      <c r="C11" s="229"/>
      <c r="D11" s="229"/>
      <c r="E11" s="229"/>
      <c r="F11" s="229"/>
      <c r="G11" s="229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IFERROR(INDEX('MainStation-OBS'!$B$54:$G$59,IF('MainStation-OBS'!G14="","",'MainStation-OBS'!G14),1),"")</f>
        <v>ล้น</v>
      </c>
      <c r="D12" s="151" t="str">
        <f>IFERROR(INDEX('MainStation-OBS'!$B$54:$G$59,IF('MainStation-OBS'!H14="","",'MainStation-OBS'!H14),2),"")</f>
        <v>ทรงตัวต่อเนื่อง</v>
      </c>
      <c r="E12" s="151" t="str">
        <f>IFERROR(INDEX('MainStation-OBS'!$B$54:$G$59,IF('MainStation-OBS'!I14="","",'MainStation-OBS'!I14),3),"")</f>
        <v>น้อย</v>
      </c>
      <c r="F12" s="151">
        <f>IF('MainStation-OBS'!J14 = "","",'MainStation-OBS'!J14)</f>
        <v>2.0000000000000018</v>
      </c>
      <c r="G12" s="151">
        <f>IF('MainStation-OBS'!Q14 = "","",'MainStation-OBS'!Q14)</f>
        <v>6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IFERROR(INDEX('MainStation-OBS'!$B$54:$G$59,IF('MainStation-OBS'!G15="","",'MainStation-OBS'!G15),1),"")</f>
        <v>ปริ่มตลิ่ง</v>
      </c>
      <c r="D13" s="151" t="str">
        <f>IFERROR(INDEX('MainStation-OBS'!$B$54:$G$59,IF('MainStation-OBS'!H15="","",'MainStation-OBS'!H15),2),"")</f>
        <v>ลดระดับลง</v>
      </c>
      <c r="E13" s="151" t="str">
        <f>IFERROR(INDEX('MainStation-OBS'!$B$54:$G$59,IF('MainStation-OBS'!I15="","",'MainStation-OBS'!I15),3),"")</f>
        <v>ปานกลาง</v>
      </c>
      <c r="F13" s="151">
        <f>IF('MainStation-OBS'!J15 = "","",'MainStation-OBS'!J15)</f>
        <v>3.0000000000000027</v>
      </c>
      <c r="G13" s="151">
        <f>IF('MainStation-OBS'!Q15 = "","",'MainStation-OBS'!Q15)</f>
        <v>5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IFERROR(INDEX('MainStation-OBS'!$B$54:$G$59,IF('MainStation-OBS'!G16="","",'MainStation-OBS'!G16),1),"")</f>
        <v>เสี่ยง</v>
      </c>
      <c r="D14" s="151" t="str">
        <f>IFERROR(INDEX('MainStation-OBS'!$B$54:$G$59,IF('MainStation-OBS'!H16="","",'MainStation-OBS'!H16),2),"")</f>
        <v>ลดระดับลง</v>
      </c>
      <c r="E14" s="151" t="str">
        <f>IFERROR(INDEX('MainStation-OBS'!$B$54:$G$59,IF('MainStation-OBS'!I16="","",'MainStation-OBS'!I16),3),"")</f>
        <v>น้อย</v>
      </c>
      <c r="F14" s="151">
        <f>IF('MainStation-OBS'!J16 = "","",'MainStation-OBS'!J16)</f>
        <v>2.0000000000000018</v>
      </c>
      <c r="G14" s="151">
        <f>IF('MainStation-OBS'!Q16 = "","",'MainStation-OBS'!Q16)</f>
        <v>3</v>
      </c>
    </row>
    <row r="15" spans="1:9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IFERROR(INDEX('MainStation-OBS'!$B$54:$G$59,IF('MainStation-OBS'!G17="","",'MainStation-OBS'!G17),1),"")</f>
        <v>เสี่ยงมาก</v>
      </c>
      <c r="D15" s="151" t="str">
        <f>IFERROR(INDEX('MainStation-OBS'!$B$54:$G$59,IF('MainStation-OBS'!H17="","",'MainStation-OBS'!H17),2),"")</f>
        <v>ลดระดับลง</v>
      </c>
      <c r="E15" s="151" t="str">
        <f>IFERROR(INDEX('MainStation-OBS'!$B$54:$G$59,IF('MainStation-OBS'!I17="","",'MainStation-OBS'!I17),3),"")</f>
        <v>ปานกลาง</v>
      </c>
      <c r="F15" s="151">
        <f>IF('MainStation-OBS'!J17 = "","",'MainStation-OBS'!J17)</f>
        <v>3.0000000000000027</v>
      </c>
      <c r="G15" s="151">
        <f>IF('MainStation-OBS'!Q17 = "","",'MainStation-OBS'!Q17)</f>
        <v>4</v>
      </c>
    </row>
    <row r="16" spans="1:9" ht="46.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IFERROR(INDEX('MainStation-OBS'!$B$54:$G$59,IF('MainStation-OBS'!G18="","",'MainStation-OBS'!G18),1),"")</f>
        <v>เสี่ยง</v>
      </c>
      <c r="D16" s="151" t="str">
        <f>IFERROR(INDEX('MainStation-OBS'!$B$54:$G$59,IF('MainStation-OBS'!H18="","",'MainStation-OBS'!H18),2),"")</f>
        <v>ลดระดับลง</v>
      </c>
      <c r="E16" s="151" t="str">
        <f>IFERROR(INDEX('MainStation-OBS'!$B$54:$G$59,IF('MainStation-OBS'!I18="","",'MainStation-OBS'!I18),3),"")</f>
        <v>น้อย</v>
      </c>
      <c r="F16" s="151">
        <f>IF('MainStation-OBS'!J18 = "","",'MainStation-OBS'!J18)</f>
        <v>1.0000000000000009</v>
      </c>
      <c r="G16" s="151">
        <f>IF('MainStation-OBS'!Q18 = "","",'MainStation-OBS'!Q18)</f>
        <v>3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IFERROR(INDEX('MainStation-OBS'!$B$54:$G$59,IF('MainStation-OBS'!G19="","",'MainStation-OBS'!G19),1),"")</f>
        <v>ปกติ</v>
      </c>
      <c r="D17" s="151" t="str">
        <f>IFERROR(INDEX('MainStation-OBS'!$B$54:$G$59,IF('MainStation-OBS'!H19="","",'MainStation-OBS'!H19),2),"")</f>
        <v/>
      </c>
      <c r="E17" s="151" t="str">
        <f>IFERROR(INDEX('MainStation-OBS'!$B$54:$G$59,IF('MainStation-OBS'!I19="","",'MainStation-OBS'!I19),3),"")</f>
        <v>ปานกลาง</v>
      </c>
      <c r="F17" s="151">
        <f>IF('MainStation-OBS'!J19 = "","",'MainStation-OBS'!J19)</f>
        <v>5.0000000000000044</v>
      </c>
      <c r="G17" s="151">
        <f>IF('MainStation-OBS'!Q19 = "","",'MainStation-OBS'!Q19)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IFERROR(INDEX('MainStation-OBS'!$B$54:$G$59,IF('MainStation-OBS'!G20="","",'MainStation-OBS'!G20),1),"")</f>
        <v>ปกติ</v>
      </c>
      <c r="D18" s="151" t="str">
        <f>IFERROR(INDEX('MainStation-OBS'!$B$54:$G$59,IF('MainStation-OBS'!H20="","",'MainStation-OBS'!H20),2),"")</f>
        <v/>
      </c>
      <c r="E18" s="151" t="str">
        <f>IFERROR(INDEX('MainStation-OBS'!$B$54:$G$59,IF('MainStation-OBS'!I20="","",'MainStation-OBS'!I20),3),"")</f>
        <v>ปานกลาง</v>
      </c>
      <c r="F18" s="151">
        <f>IF('MainStation-OBS'!J20 = "","",'MainStation-OBS'!J20)</f>
        <v>4.0000000000000036</v>
      </c>
      <c r="G18" s="151">
        <f>IF('MainStation-OBS'!Q20 = "","",'MainStation-OBS'!Q20)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IFERROR(INDEX('MainStation-OBS'!$B$54:$G$59,IF('MainStation-OBS'!G21="","",'MainStation-OBS'!G21),1),"")</f>
        <v>เริ่มเสี่ยง</v>
      </c>
      <c r="D19" s="151" t="str">
        <f>IFERROR(INDEX('MainStation-OBS'!$B$54:$G$59,IF('MainStation-OBS'!H21="","",'MainStation-OBS'!H21),2),"")</f>
        <v>ลดระดับลง</v>
      </c>
      <c r="E19" s="151" t="str">
        <f>IFERROR(INDEX('MainStation-OBS'!$B$54:$G$59,IF('MainStation-OBS'!I21="","",'MainStation-OBS'!I21),3),"")</f>
        <v>เล็กน้อย</v>
      </c>
      <c r="F19" s="151">
        <f>IF('MainStation-OBS'!J21 = "","",'MainStation-OBS'!J21)</f>
        <v>0.99999999999997868</v>
      </c>
      <c r="G19" s="151">
        <f>IF('MainStation-OBS'!Q21 = "","",'MainStation-OBS'!Q21)</f>
        <v>2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IFERROR(INDEX('MainStation-OBS'!$B$54:$G$59,IF('MainStation-OBS'!G22="","",'MainStation-OBS'!G22),1),"")</f>
        <v>เสี่ยงมาก</v>
      </c>
      <c r="D20" s="151" t="str">
        <f>IFERROR(INDEX('MainStation-OBS'!$B$54:$G$59,IF('MainStation-OBS'!H22="","",'MainStation-OBS'!H22),2),"")</f>
        <v>ลดระดับลง</v>
      </c>
      <c r="E20" s="151" t="str">
        <f>IFERROR(INDEX('MainStation-OBS'!$B$54:$G$59,IF('MainStation-OBS'!I22="","",'MainStation-OBS'!I22),3),"")</f>
        <v>น้อย</v>
      </c>
      <c r="F20" s="151">
        <f>IF('MainStation-OBS'!J22 = "","",'MainStation-OBS'!J22)</f>
        <v>1.0000000000000009</v>
      </c>
      <c r="G20" s="151">
        <f>IF('MainStation-OBS'!Q22 = "","",'MainStation-OBS'!Q22)</f>
        <v>4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IFERROR(INDEX('MainStation-OBS'!$B$54:$G$59,IF('MainStation-OBS'!G23="","",'MainStation-OBS'!G23),1),"")</f>
        <v>ปกติ</v>
      </c>
      <c r="D21" s="151" t="str">
        <f>IFERROR(INDEX('MainStation-OBS'!$B$54:$G$59,IF('MainStation-OBS'!H23="","",'MainStation-OBS'!H23),2),"")</f>
        <v/>
      </c>
      <c r="E21" s="151" t="str">
        <f>IFERROR(INDEX('MainStation-OBS'!$B$54:$G$59,IF('MainStation-OBS'!I23="","",'MainStation-OBS'!I23),3),"")</f>
        <v>น้อย</v>
      </c>
      <c r="F21" s="151">
        <f>IF('MainStation-OBS'!J23 = "","",'MainStation-OBS'!J23)</f>
        <v>1.9999999999999991</v>
      </c>
      <c r="G21" s="151">
        <f>IF('MainStation-OBS'!Q23 = "","",'MainStation-OBS'!Q23)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IFERROR(INDEX('MainStation-OBS'!$B$54:$G$59,IF('MainStation-OBS'!G25="","",'MainStation-OBS'!G25),1),"")</f>
        <v>ปกติ</v>
      </c>
      <c r="D22" s="151" t="str">
        <f>IFERROR(INDEX('MainStation-OBS'!$B$54:$G$59,IF('MainStation-OBS'!H25="","",'MainStation-OBS'!H25),2),"")</f>
        <v/>
      </c>
      <c r="E22" s="151" t="str">
        <f>IFERROR(INDEX('MainStation-OBS'!$B$54:$G$59,IF('MainStation-OBS'!I25="","",'MainStation-OBS'!I25),3),"")</f>
        <v>น้อย</v>
      </c>
      <c r="F22" s="151">
        <f>IF('MainStation-OBS'!J25 = "","",'MainStation-OBS'!J25)</f>
        <v>1.9999999999999991</v>
      </c>
      <c r="G22" s="151">
        <f>IF('MainStation-OBS'!Q25 = "","",'MainStation-OBS'!Q25)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IFERROR(INDEX('MainStation-OBS'!$B$54:$G$59,IF('MainStation-OBS'!G26="","",'MainStation-OBS'!G26),1),"")</f>
        <v>ปกติ</v>
      </c>
      <c r="D23" s="151" t="str">
        <f>IFERROR(INDEX('MainStation-OBS'!$B$54:$G$59,IF('MainStation-OBS'!H26="","",'MainStation-OBS'!H26),2),"")</f>
        <v/>
      </c>
      <c r="E23" s="151" t="str">
        <f>IFERROR(INDEX('MainStation-OBS'!$B$54:$G$59,IF('MainStation-OBS'!I26="","",'MainStation-OBS'!I26),3),"")</f>
        <v>เล็กน้อย</v>
      </c>
      <c r="F23" s="151">
        <f>IF('MainStation-OBS'!J26 = "","",'MainStation-OBS'!J26)</f>
        <v>0</v>
      </c>
      <c r="G23" s="151">
        <f>IF('MainStation-OBS'!Q26 = "","",'MainStation-OBS'!Q26)</f>
        <v>1</v>
      </c>
    </row>
    <row r="24" spans="1:7">
      <c r="A24" s="229" t="str">
        <f>IF('MainStation-OBS'!B34 = "","",'MainStation-OBS'!B34)</f>
        <v>ด้านตะวันตก</v>
      </c>
      <c r="B24" s="229"/>
      <c r="C24" s="229"/>
      <c r="D24" s="229"/>
      <c r="E24" s="229"/>
      <c r="F24" s="229"/>
      <c r="G24" s="229"/>
    </row>
    <row r="25" spans="1:7" ht="46.5">
      <c r="A25" s="151" t="str">
        <f>IF('MainStation-OBS'!B35 = "","",'MainStation-OBS'!B35)</f>
        <v>W1</v>
      </c>
      <c r="B25" s="153" t="str">
        <f>IF('MainStation-OBS'!C35 = "","",'MainStation-OBS'!C35)</f>
        <v>ค.ทวีวัฒนา ศาลาธรรมสพน์</v>
      </c>
      <c r="C25" s="151" t="str">
        <f>IFERROR(INDEX('MainStation-OBS'!$B$54:$G$59,IF('MainStation-OBS'!G35="","",'MainStation-OBS'!G35),1),"")</f>
        <v>ล้น</v>
      </c>
      <c r="D25" s="151" t="str">
        <f>IFERROR(INDEX('MainStation-OBS'!$B$54:$G$59,IF('MainStation-OBS'!H35="","",'MainStation-OBS'!H35),2),"")</f>
        <v>ทรงตัวต่อเนื่อง</v>
      </c>
      <c r="E25" s="151" t="str">
        <f>IFERROR(INDEX('MainStation-OBS'!$B$54:$G$59,IF('MainStation-OBS'!I35="","",'MainStation-OBS'!I35),3),"")</f>
        <v>เล็กน้อย</v>
      </c>
      <c r="F25" s="151">
        <f>IF('MainStation-OBS'!J35 = "","",'MainStation-OBS'!J35)</f>
        <v>-1</v>
      </c>
      <c r="G25" s="151">
        <f>IF('MainStation-OBS'!Q35 = "","",'MainStation-OBS'!Q35)</f>
        <v>6</v>
      </c>
    </row>
    <row r="26" spans="1:7">
      <c r="A26" s="151" t="str">
        <f>IF('MainStation-OBS'!B36 = "","",'MainStation-OBS'!B36)</f>
        <v>W2</v>
      </c>
      <c r="B26" s="153" t="str">
        <f>IF('MainStation-OBS'!C36 = "","",'MainStation-OBS'!C36)</f>
        <v>ศาลาแดง / ทวีวัฒนา</v>
      </c>
      <c r="C26" s="151" t="str">
        <f>IFERROR(INDEX('MainStation-OBS'!$B$54:$G$59,IF('MainStation-OBS'!G36="","",'MainStation-OBS'!G36),1),"")</f>
        <v>ล้น</v>
      </c>
      <c r="D26" s="151" t="str">
        <f>IFERROR(INDEX('MainStation-OBS'!$B$54:$G$59,IF('MainStation-OBS'!H36="","",'MainStation-OBS'!H36),2),"")</f>
        <v>ลดระดับลง</v>
      </c>
      <c r="E26" s="151" t="str">
        <f>IFERROR(INDEX('MainStation-OBS'!$B$54:$G$59,IF('MainStation-OBS'!I36="","",'MainStation-OBS'!I36),3),"")</f>
        <v>ปานกลาง</v>
      </c>
      <c r="F26" s="151">
        <f>IF('MainStation-OBS'!J36 = "","",'MainStation-OBS'!J36)</f>
        <v>3.0000000000000027</v>
      </c>
      <c r="G26" s="151">
        <f>IF('MainStation-OBS'!Q36 = "","",'MainStation-OBS'!Q36)</f>
        <v>6</v>
      </c>
    </row>
    <row r="27" spans="1:7">
      <c r="A27" s="151" t="str">
        <f>IF('MainStation-OBS'!B37 = "","",'MainStation-OBS'!B37)</f>
        <v>W3</v>
      </c>
      <c r="B27" s="153" t="str">
        <f>IF('MainStation-OBS'!C37 = "","",'MainStation-OBS'!C37)</f>
        <v>บางหว้า ถ.เพชรเกษม﻿﻿</v>
      </c>
      <c r="C27" s="151" t="str">
        <f>IFERROR(INDEX('MainStation-OBS'!$B$54:$G$59,IF('MainStation-OBS'!G37="","",'MainStation-OBS'!G37),1),"")</f>
        <v>ปกติ</v>
      </c>
      <c r="D27" s="151" t="str">
        <f>IFERROR(INDEX('MainStation-OBS'!$B$54:$G$59,IF('MainStation-OBS'!H37="","",'MainStation-OBS'!H37),2),"")</f>
        <v>ลดระดับลง</v>
      </c>
      <c r="E27" s="151" t="str">
        <f>IFERROR(INDEX('MainStation-OBS'!$B$54:$G$59,IF('MainStation-OBS'!I37="","",'MainStation-OBS'!I37),3),"")</f>
        <v>น้อย</v>
      </c>
      <c r="F27" s="151">
        <f>IF('MainStation-OBS'!J37 = "","",'MainStation-OBS'!J37)</f>
        <v>1.9999999999999796</v>
      </c>
      <c r="G27" s="151">
        <f>IF('MainStation-OBS'!Q37 = "","",'MainStation-OBS'!Q37)</f>
        <v>1</v>
      </c>
    </row>
    <row r="28" spans="1:7" ht="46.5">
      <c r="A28" s="151" t="str">
        <f>IF('MainStation-OBS'!B38 = "","",'MainStation-OBS'!B38)</f>
        <v>W4</v>
      </c>
      <c r="B28" s="153" t="str">
        <f>IF('MainStation-OBS'!C38 = "","",'MainStation-OBS'!C38)</f>
        <v xml:space="preserve">ค.ภาษีเจริญ หลักสอง/หนองแขม﻿ </v>
      </c>
      <c r="C28" s="151" t="str">
        <f>IFERROR(INDEX('MainStation-OBS'!$B$54:$G$59,IF('MainStation-OBS'!G38="","",'MainStation-OBS'!G38),1),"")</f>
        <v>เริ่มเสี่ยง</v>
      </c>
      <c r="D28" s="151" t="str">
        <f>IFERROR(INDEX('MainStation-OBS'!$B$54:$G$59,IF('MainStation-OBS'!H38="","",'MainStation-OBS'!H38),2),"")</f>
        <v>ลดระดับลง</v>
      </c>
      <c r="E28" s="151" t="str">
        <f>IFERROR(INDEX('MainStation-OBS'!$B$54:$G$59,IF('MainStation-OBS'!I38="","",'MainStation-OBS'!I38),3),"")</f>
        <v>เล็กน้อย</v>
      </c>
      <c r="F28" s="151">
        <f>IF('MainStation-OBS'!J38 = "","",'MainStation-OBS'!J38)</f>
        <v>0</v>
      </c>
      <c r="G28" s="151">
        <f>IF('MainStation-OBS'!Q38 = "","",'MainStation-OBS'!Q38)</f>
        <v>2</v>
      </c>
    </row>
    <row r="29" spans="1:7">
      <c r="A29" s="151" t="str">
        <f>IF('MainStation-OBS'!B39 = "","",'MainStation-OBS'!B39)</f>
        <v>W5</v>
      </c>
      <c r="B29" s="153" t="str">
        <f>IF('MainStation-OBS'!C39 = "","",'MainStation-OBS'!C39)</f>
        <v>บางน้ำจืด﻿ สมุทรสาคร</v>
      </c>
      <c r="C29" s="151" t="str">
        <f>IFERROR(INDEX('MainStation-OBS'!$B$54:$G$59,IF('MainStation-OBS'!G39="","",'MainStation-OBS'!G39),1),"")</f>
        <v>ล้น</v>
      </c>
      <c r="D29" s="151" t="str">
        <f>IFERROR(INDEX('MainStation-OBS'!$B$54:$G$59,IF('MainStation-OBS'!H39="","",'MainStation-OBS'!H39),2),"")</f>
        <v>ลดระดับลง</v>
      </c>
      <c r="E29" s="151" t="str">
        <f>IFERROR(INDEX('MainStation-OBS'!$B$54:$G$59,IF('MainStation-OBS'!I39="","",'MainStation-OBS'!I39),3),"")</f>
        <v>สูง</v>
      </c>
      <c r="F29" s="151">
        <f>IF('MainStation-OBS'!J39 = "","",'MainStation-OBS'!J39)</f>
        <v>12.999999999999989</v>
      </c>
      <c r="G29" s="151">
        <f>IF('MainStation-OBS'!Q39 = "","",'MainStation-OBS'!Q39)</f>
        <v>6</v>
      </c>
    </row>
    <row r="30" spans="1:7">
      <c r="A30" s="151" t="str">
        <f>IF('MainStation-OBS'!B40 = "","",'MainStation-OBS'!B40)</f>
        <v>W6</v>
      </c>
      <c r="B30" s="153" t="str">
        <f>IF('MainStation-OBS'!C40 = "","",'MainStation-OBS'!C40)</f>
        <v>ถ.กาญจนภิเษก / บางแวก﻿﻿﻿﻿﻿</v>
      </c>
      <c r="C30" s="151" t="str">
        <f>IFERROR(INDEX('MainStation-OBS'!$B$54:$G$59,IF('MainStation-OBS'!G40="","",'MainStation-OBS'!G40),1),"")</f>
        <v>ปกติ</v>
      </c>
      <c r="D30" s="151" t="str">
        <f>IFERROR(INDEX('MainStation-OBS'!$B$54:$G$59,IF('MainStation-OBS'!H40="","",'MainStation-OBS'!H40),2),"")</f>
        <v>ลดระดับลง</v>
      </c>
      <c r="E30" s="151" t="str">
        <f>IFERROR(INDEX('MainStation-OBS'!$B$54:$G$59,IF('MainStation-OBS'!I40="","",'MainStation-OBS'!I40),3),"")</f>
        <v>เล็กน้อย</v>
      </c>
      <c r="F30" s="151">
        <f>IF('MainStation-OBS'!J40 = "","",'MainStation-OBS'!J40)</f>
        <v>0</v>
      </c>
      <c r="G30" s="151">
        <f>IF('MainStation-OBS'!Q40 = "","",'MainStation-OBS'!Q40)</f>
        <v>1</v>
      </c>
    </row>
    <row r="31" spans="1:7">
      <c r="A31" s="151" t="str">
        <f>IF('MainStation-OBS'!B41 = "","",'MainStation-OBS'!B41)</f>
        <v>W7</v>
      </c>
      <c r="B31" s="153" t="str">
        <f>IF('MainStation-OBS'!C41 = "","",'MainStation-OBS'!C41)</f>
        <v>ค.พระยาฯ บางขุนเทียน﻿</v>
      </c>
      <c r="C31" s="151" t="str">
        <f>IFERROR(INDEX('MainStation-OBS'!$B$54:$G$59,IF('MainStation-OBS'!G41="","",'MainStation-OBS'!G41),1),"")</f>
        <v>เสี่ยงมาก</v>
      </c>
      <c r="D31" s="151" t="str">
        <f>IFERROR(INDEX('MainStation-OBS'!$B$54:$G$59,IF('MainStation-OBS'!H41="","",'MainStation-OBS'!H41),2),"")</f>
        <v/>
      </c>
      <c r="E31" s="151" t="str">
        <f>IFERROR(INDEX('MainStation-OBS'!$B$54:$G$59,IF('MainStation-OBS'!I41="","",'MainStation-OBS'!I41),3),"")</f>
        <v>สูงมาก</v>
      </c>
      <c r="F31" s="151">
        <f>IF('MainStation-OBS'!J41 = "","",'MainStation-OBS'!J41)</f>
        <v>20.000000000000007</v>
      </c>
      <c r="G31" s="151">
        <f>IF('MainStation-OBS'!Q41 = "","",'MainStation-OBS'!Q41)</f>
        <v>4</v>
      </c>
    </row>
    <row r="32" spans="1:7">
      <c r="A32" s="151" t="str">
        <f>IF('MainStation-OBS'!B42 = "","",'MainStation-OBS'!B42)</f>
        <v>W8</v>
      </c>
      <c r="B32" s="153" t="str">
        <f>IF('MainStation-OBS'!C42 = "","",'MainStation-OBS'!C42)</f>
        <v>แสมดำ</v>
      </c>
      <c r="C32" s="151" t="str">
        <f>IFERROR(INDEX('MainStation-OBS'!$B$54:$G$59,IF('MainStation-OBS'!G42="","",'MainStation-OBS'!G42),1),"")</f>
        <v>เสี่ยง</v>
      </c>
      <c r="D32" s="151" t="str">
        <f>IFERROR(INDEX('MainStation-OBS'!$B$54:$G$59,IF('MainStation-OBS'!H42="","",'MainStation-OBS'!H42),2),"")</f>
        <v/>
      </c>
      <c r="E32" s="151" t="str">
        <f>IFERROR(INDEX('MainStation-OBS'!$B$54:$G$59,IF('MainStation-OBS'!I42="","",'MainStation-OBS'!I42),3),"")</f>
        <v>น้อย</v>
      </c>
      <c r="F32" s="151">
        <f>IF('MainStation-OBS'!J42 = "","",'MainStation-OBS'!J42)</f>
        <v>1.9999999999999962</v>
      </c>
      <c r="G32" s="151">
        <f>IF('MainStation-OBS'!Q42 = "","",'MainStation-OBS'!Q42)</f>
        <v>3</v>
      </c>
    </row>
    <row r="33" spans="1:7">
      <c r="A33" s="151" t="str">
        <f>IF('MainStation-OBS'!B43 = "","",'MainStation-OBS'!B43)</f>
        <v>W9</v>
      </c>
      <c r="B33" s="153" t="str">
        <f>IF('MainStation-OBS'!C43 = "","",'MainStation-OBS'!C43)</f>
        <v>ค.มอญ บางเชือกหนัง</v>
      </c>
      <c r="C33" s="151" t="str">
        <f>IFERROR(INDEX('MainStation-OBS'!$B$54:$G$59,IF('MainStation-OBS'!G43="","",'MainStation-OBS'!G43),1),"")</f>
        <v>ล้น</v>
      </c>
      <c r="D33" s="151" t="str">
        <f>IFERROR(INDEX('MainStation-OBS'!$B$54:$G$59,IF('MainStation-OBS'!H43="","",'MainStation-OBS'!H43),2),"")</f>
        <v>ลดระดับลง</v>
      </c>
      <c r="E33" s="151" t="str">
        <f>IFERROR(INDEX('MainStation-OBS'!$B$54:$G$59,IF('MainStation-OBS'!I43="","",'MainStation-OBS'!I43),3),"")</f>
        <v>เล็กน้อย</v>
      </c>
      <c r="F33" s="151">
        <f>IF('MainStation-OBS'!J43 = "","",'MainStation-OBS'!J43)</f>
        <v>0</v>
      </c>
      <c r="G33" s="151">
        <f>IF('MainStation-OBS'!Q43 = "","",'MainStation-OBS'!Q43)</f>
        <v>6</v>
      </c>
    </row>
    <row r="34" spans="1:7">
      <c r="A34" s="151" t="str">
        <f>IF('MainStation-OBS'!B44 = "","",'MainStation-OBS'!B44)</f>
        <v>W10</v>
      </c>
      <c r="B34" s="153" t="str">
        <f>IF('MainStation-OBS'!C44 = "","",'MainStation-OBS'!C44)</f>
        <v>ค.สี่บาท พระราม 2</v>
      </c>
      <c r="C34" s="151" t="str">
        <f>IFERROR(INDEX('MainStation-OBS'!$B$54:$G$59,IF('MainStation-OBS'!G44="","",'MainStation-OBS'!G44),1),"")</f>
        <v>เสี่ยงมาก</v>
      </c>
      <c r="D34" s="151" t="str">
        <f>IFERROR(INDEX('MainStation-OBS'!$B$54:$G$59,IF('MainStation-OBS'!H44="","",'MainStation-OBS'!H44),2),"")</f>
        <v/>
      </c>
      <c r="E34" s="151" t="str">
        <f>IFERROR(INDEX('MainStation-OBS'!$B$54:$G$59,IF('MainStation-OBS'!I44="","",'MainStation-OBS'!I44),3),"")</f>
        <v>เล็กน้อย</v>
      </c>
      <c r="F34" s="151" t="e">
        <f>IF('MainStation-OBS'!#REF! = "","",'MainStation-OBS'!#REF!)</f>
        <v>#REF!</v>
      </c>
    </row>
    <row r="35" spans="1:7">
      <c r="A35" s="151" t="str">
        <f>IF('MainStation-OBS'!B52 = "","",'MainStation-OBS'!B52)</f>
        <v>W18</v>
      </c>
      <c r="B35" s="153" t="str">
        <f>IF('MainStation-OBS'!C52 = "","",'MainStation-OBS'!C52)</f>
        <v>ค.เลนเปน</v>
      </c>
      <c r="C35" s="151" t="str">
        <f>IFERROR(INDEX('MainStation-OBS'!$B$54:$G$59,IF('MainStation-OBS'!G52="","",'MainStation-OBS'!G52),1),"")</f>
        <v>เสี่ยงมาก</v>
      </c>
      <c r="D35" s="151" t="str">
        <f>IFERROR(INDEX('MainStation-OBS'!$B$54:$G$59,IF('MainStation-OBS'!H52="","",'MainStation-OBS'!H52),2),"")</f>
        <v/>
      </c>
      <c r="E35" s="151" t="str">
        <f>IFERROR(INDEX('MainStation-OBS'!$B$54:$G$59,IF('MainStation-OBS'!I52="","",'MainStation-OBS'!I52),3),"")</f>
        <v>เล็กน้อย</v>
      </c>
      <c r="F35" s="151">
        <f>IF('MainStation-OBS'!J52 = "","",'MainStation-OBS'!J52)</f>
        <v>0</v>
      </c>
    </row>
    <row r="36" spans="1:7">
      <c r="A36" s="151" t="str">
        <f>IF('MainStation-OBS'!B46 = "","",'MainStation-OBS'!B46)</f>
        <v>W12</v>
      </c>
      <c r="B36" s="153" t="str">
        <f>IF('MainStation-OBS'!C46 = "","",'MainStation-OBS'!C46)</f>
        <v>บางคล้อ ค.บางขุนเทียน</v>
      </c>
      <c r="C36" s="151" t="str">
        <f>IFERROR(INDEX('MainStation-OBS'!$B$54:$G$59,IF('MainStation-OBS'!G46="","",'MainStation-OBS'!G46),1),"")</f>
        <v>ปกติ</v>
      </c>
      <c r="D36" s="151" t="str">
        <f>IFERROR(INDEX('MainStation-OBS'!$B$54:$G$59,IF('MainStation-OBS'!H46="","",'MainStation-OBS'!H46),2),"")</f>
        <v>ลดระดับลง</v>
      </c>
      <c r="E36" s="151" t="str">
        <f>IFERROR(INDEX('MainStation-OBS'!$B$54:$G$59,IF('MainStation-OBS'!I46="","",'MainStation-OBS'!I46),3),"")</f>
        <v>ปานกลาง</v>
      </c>
      <c r="F36" s="151">
        <f>IF('MainStation-OBS'!J46 = "","",'MainStation-OBS'!J46)</f>
        <v>5.9999999999999947</v>
      </c>
    </row>
    <row r="37" spans="1:7">
      <c r="A37" s="151" t="str">
        <f>IF('MainStation-OBS'!B47 = "","",'MainStation-OBS'!B47)</f>
        <v>W13</v>
      </c>
      <c r="B37" s="153" t="str">
        <f>IF('MainStation-OBS'!C47 = "","",'MainStation-OBS'!C47)</f>
        <v>ค.ชักพระ ตลิ่งชัน</v>
      </c>
      <c r="C37" s="151" t="str">
        <f>IFERROR(INDEX('MainStation-OBS'!$B$54:$G$59,IF('MainStation-OBS'!G47="","",'MainStation-OBS'!G47),1),"")</f>
        <v>ล้น</v>
      </c>
      <c r="D37" s="151" t="str">
        <f>IFERROR(INDEX('MainStation-OBS'!$B$54:$G$59,IF('MainStation-OBS'!H47="","",'MainStation-OBS'!H47),2),"")</f>
        <v>ทรงตัวต่อเนื่อง</v>
      </c>
      <c r="E37" s="151" t="str">
        <f>IFERROR(INDEX('MainStation-OBS'!$B$54:$G$59,IF('MainStation-OBS'!I47="","",'MainStation-OBS'!I47),3),"")</f>
        <v>เล็กน้อย</v>
      </c>
      <c r="F37" s="151">
        <f>IF('MainStation-OBS'!J47 = "","",'MainStation-OBS'!J47)</f>
        <v>-1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sqref="A1:G48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3" t="s">
        <v>280</v>
      </c>
    </row>
    <row r="2" spans="1:8">
      <c r="A2" s="228" t="str">
        <f>IF('MainStation-OBS'!B2 = "","",'MainStation-OBS'!B2)</f>
        <v>ด้านเหนือ</v>
      </c>
      <c r="B2" s="228"/>
      <c r="C2" s="162"/>
      <c r="D2" s="162"/>
      <c r="E2" s="162"/>
      <c r="F2" s="162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IFERROR(INDEX('MainStation-OBS'!$B$54:$G$59,IF('MainStation-OBS'!P3="","",'MainStation-OBS'!P3),1),"")</f>
        <v/>
      </c>
      <c r="D3" s="151" t="str">
        <f>IFERROR(INDEX('MainStation-OBS'!$B$54:$G$59,IF('MainStation-OBS'!H3="","",'MainStation-OBS'!H3),2),"")</f>
        <v>ลดระดับลง</v>
      </c>
      <c r="E3" s="151" t="str">
        <f>IFERROR(INDEX('MainStation-OBS'!$B$54:$G$59,IF('MainStation-OBS'!I3="","",'MainStation-OBS'!I3),3),"")</f>
        <v>เล็กน้อย</v>
      </c>
      <c r="F3" s="151">
        <f>IF('MainStation-OBS'!J3 = "","",'MainStation-OBS'!J3)</f>
        <v>-1</v>
      </c>
      <c r="G3" s="151" t="str">
        <f>IF('MainStation-OBS'!M3 = "","",'MainStation-OBS'!M3)</f>
        <v/>
      </c>
      <c r="H3" s="144"/>
    </row>
    <row r="4" spans="1:8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IFERROR(INDEX('MainStation-OBS'!$B$54:$G$59,IF('MainStation-OBS'!G4="","",'MainStation-OBS'!G4),1),"")</f>
        <v>ปกติ</v>
      </c>
      <c r="D4" s="151" t="str">
        <f>IFERROR(INDEX('MainStation-OBS'!$B$54:$G$59,IF('MainStation-OBS'!H4="","",'MainStation-OBS'!H4),2),"")</f>
        <v/>
      </c>
      <c r="E4" s="151" t="str">
        <f>IFERROR(INDEX('MainStation-OBS'!$B$54:$G$59,IF('MainStation-OBS'!I4="","",'MainStation-OBS'!I4),3),"")</f>
        <v>สูง</v>
      </c>
      <c r="F4" s="151">
        <f>IF('MainStation-OBS'!J4 = "","",'MainStation-OBS'!J4)</f>
        <v>10</v>
      </c>
      <c r="G4" s="151">
        <f>IF('MainStation-OBS'!M4 = "","",'MainStation-OBS'!M4)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IFERROR(INDEX('MainStation-OBS'!$B$54:$G$59,IF('MainStation-OBS'!G5="","",'MainStation-OBS'!G5),1),"")</f>
        <v>เสี่ยงมาก</v>
      </c>
      <c r="D5" s="151" t="str">
        <f>IFERROR(INDEX('MainStation-OBS'!$B$54:$G$59,IF('MainStation-OBS'!H5="","",'MainStation-OBS'!H5),2),"")</f>
        <v/>
      </c>
      <c r="E5" s="151" t="str">
        <f>IFERROR(INDEX('MainStation-OBS'!$B$54:$G$59,IF('MainStation-OBS'!I5="","",'MainStation-OBS'!I5),3),"")</f>
        <v>น้อย</v>
      </c>
      <c r="F5" s="151">
        <f>IF('MainStation-OBS'!J5 = "","",'MainStation-OBS'!J5)</f>
        <v>1.0000000000000009</v>
      </c>
      <c r="G5" s="151" t="str">
        <f>IF('MainStation-OBS'!M5 = "","",'MainStation-OBS'!M5)</f>
        <v/>
      </c>
      <c r="H5" s="144"/>
    </row>
    <row r="6" spans="1:8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IFERROR(INDEX('MainStation-OBS'!$B$54:$G$59,IF('MainStation-OBS'!G6="","",'MainStation-OBS'!G6),1),"")</f>
        <v>ปกติ</v>
      </c>
      <c r="D6" s="151" t="str">
        <f>IFERROR(INDEX('MainStation-OBS'!$B$54:$G$59,IF('MainStation-OBS'!H6="","",'MainStation-OBS'!H6),2),"")</f>
        <v/>
      </c>
      <c r="E6" s="151" t="str">
        <f>IFERROR(INDEX('MainStation-OBS'!$B$54:$G$59,IF('MainStation-OBS'!I6="","",'MainStation-OBS'!I6),3),"")</f>
        <v>สูงมาก</v>
      </c>
      <c r="F6" s="151">
        <f>IF('MainStation-OBS'!J6 = "","",'MainStation-OBS'!J6)</f>
        <v>17.000000000000004</v>
      </c>
      <c r="G6" s="151">
        <f>IF('MainStation-OBS'!M6 = "","",'MainStation-OBS'!M6)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IFERROR(INDEX('MainStation-OBS'!$B$54:$G$59,IF('MainStation-OBS'!G7="","",'MainStation-OBS'!G7),1),"")</f>
        <v>ปกติ</v>
      </c>
      <c r="D7" s="151" t="str">
        <f>IFERROR(INDEX('MainStation-OBS'!$B$54:$G$59,IF('MainStation-OBS'!H7="","",'MainStation-OBS'!H7),2),"")</f>
        <v/>
      </c>
      <c r="E7" s="151" t="str">
        <f>IFERROR(INDEX('MainStation-OBS'!$B$54:$G$59,IF('MainStation-OBS'!I7="","",'MainStation-OBS'!I7),3),"")</f>
        <v>เล็กน้อย</v>
      </c>
      <c r="F7" s="151">
        <f>IF('MainStation-OBS'!J7 = "","",'MainStation-OBS'!J7)</f>
        <v>-1</v>
      </c>
      <c r="G7" s="151">
        <f>IF('MainStation-OBS'!M7 = "","",'MainStation-OBS'!M7)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IFERROR(INDEX('MainStation-OBS'!$B$54:$G$59,IF('MainStation-OBS'!G8="","",'MainStation-OBS'!G8),1),"")</f>
        <v>ปกติ</v>
      </c>
      <c r="D8" s="151" t="str">
        <f>IFERROR(INDEX('MainStation-OBS'!$B$54:$G$59,IF('MainStation-OBS'!H8="","",'MainStation-OBS'!H8),2),"")</f>
        <v/>
      </c>
      <c r="E8" s="151" t="str">
        <f>IFERROR(INDEX('MainStation-OBS'!$B$54:$G$59,IF('MainStation-OBS'!I8="","",'MainStation-OBS'!I8),3),"")</f>
        <v>สูง</v>
      </c>
      <c r="F8" s="151">
        <f>IF('MainStation-OBS'!J8 = "","",'MainStation-OBS'!J8)</f>
        <v>8.0000000000000018</v>
      </c>
      <c r="G8" s="151">
        <f>IF('MainStation-OBS'!M8 = "","",'MainStation-OBS'!M8)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IFERROR(INDEX('MainStation-OBS'!$B$54:$G$59,IF('MainStation-OBS'!G9="","",'MainStation-OBS'!G9),1),"")</f>
        <v>ปกติ</v>
      </c>
      <c r="D9" s="151" t="str">
        <f>IFERROR(INDEX('MainStation-OBS'!$B$54:$G$59,IF('MainStation-OBS'!H9="","",'MainStation-OBS'!H9),2),"")</f>
        <v/>
      </c>
      <c r="E9" s="151" t="str">
        <f>IFERROR(INDEX('MainStation-OBS'!$B$54:$G$59,IF('MainStation-OBS'!I9="","",'MainStation-OBS'!I9),3),"")</f>
        <v>เล็กน้อย</v>
      </c>
      <c r="F9" s="151">
        <f>IF('MainStation-OBS'!J9 = "","",'MainStation-OBS'!J9)</f>
        <v>0.99999999999998979</v>
      </c>
      <c r="G9" s="151">
        <f>IF('MainStation-OBS'!M9 = "","",'MainStation-OBS'!M9)</f>
        <v>30</v>
      </c>
    </row>
    <row r="10" spans="1:8" ht="33" customHeight="1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IFERROR(INDEX('MainStation-OBS'!$B$54:$G$59,IF('MainStation-OBS'!G10="","",'MainStation-OBS'!G10),1),"")</f>
        <v>ล้น</v>
      </c>
      <c r="D10" s="151" t="str">
        <f>IFERROR(INDEX('MainStation-OBS'!$B$54:$G$59,IF('MainStation-OBS'!H10="","",'MainStation-OBS'!H10),2),"")</f>
        <v>ทรงตัวระยะสั่น</v>
      </c>
      <c r="E10" s="151" t="str">
        <f>IFERROR(INDEX('MainStation-OBS'!$B$54:$G$59,IF('MainStation-OBS'!I10="","",'MainStation-OBS'!I10),3),"")</f>
        <v>เล็กน้อย</v>
      </c>
      <c r="F10" s="151">
        <f>IF('MainStation-OBS'!J10 = "","",'MainStation-OBS'!J10)</f>
        <v>0</v>
      </c>
      <c r="G10" s="151" t="str">
        <f>IF('MainStation-OBS'!M10 = "","",'MainStation-OBS'!M10)</f>
        <v/>
      </c>
    </row>
    <row r="11" spans="1:8" ht="46.5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IFERROR(INDEX('MainStation-OBS'!$B$54:$G$59,IF('MainStation-OBS'!G11="","",'MainStation-OBS'!G11),1),"")</f>
        <v>ล้น</v>
      </c>
      <c r="D11" s="151" t="str">
        <f>IFERROR(INDEX('MainStation-OBS'!$B$54:$G$59,IF('MainStation-OBS'!H11="","",'MainStation-OBS'!H11),2),"")</f>
        <v>ทรงตัวระยะสั่น</v>
      </c>
      <c r="E11" s="151" t="str">
        <f>IFERROR(INDEX('MainStation-OBS'!$B$54:$G$59,IF('MainStation-OBS'!I11="","",'MainStation-OBS'!I11),3),"")</f>
        <v>เล็กน้อย</v>
      </c>
      <c r="F11" s="151">
        <f>IF('MainStation-OBS'!J11 = "","",'MainStation-OBS'!J11)</f>
        <v>0</v>
      </c>
      <c r="G11" s="151" t="str">
        <f>IF('MainStation-OBS'!M11 = "","",'MainStation-OBS'!M11)</f>
        <v/>
      </c>
    </row>
    <row r="12" spans="1:8">
      <c r="A12" s="229" t="str">
        <f>IF('MainStation-OBS'!B13 = "","",'MainStation-OBS'!B13)</f>
        <v>ด้านตะวันออก</v>
      </c>
      <c r="B12" s="229"/>
      <c r="C12" s="161"/>
      <c r="D12" s="161"/>
      <c r="E12" s="161"/>
      <c r="F12" s="151" t="str">
        <f>IF('MainStation-OBS'!J13 = "","",'MainStation-OBS'!J13)</f>
        <v/>
      </c>
      <c r="G12" s="151" t="str">
        <f>IF('MainStation-OBS'!M13 = "","",'MainStation-OBS'!M13)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IFERROR(INDEX('MainStation-OBS'!$B$54:$G$59,IF('MainStation-OBS'!G14="","",'MainStation-OBS'!G14),1),"")</f>
        <v>ล้น</v>
      </c>
      <c r="D13" s="151" t="str">
        <f>IFERROR(INDEX('MainStation-OBS'!$B$54:$G$59,IF('MainStation-OBS'!H14="","",'MainStation-OBS'!H14),2),"")</f>
        <v>ทรงตัวต่อเนื่อง</v>
      </c>
      <c r="E13" s="151" t="str">
        <f>IFERROR(INDEX('MainStation-OBS'!$B$54:$G$59,IF('MainStation-OBS'!I14="","",'MainStation-OBS'!I14),3),"")</f>
        <v>น้อย</v>
      </c>
      <c r="F13" s="151">
        <f>IF('MainStation-OBS'!J14 = "","",'MainStation-OBS'!J14)</f>
        <v>2.0000000000000018</v>
      </c>
      <c r="G13" s="151" t="str">
        <f>IF('MainStation-OBS'!M14 = "","",'MainStation-OBS'!M14)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IFERROR(INDEX('MainStation-OBS'!$B$54:$G$59,IF('MainStation-OBS'!G15="","",'MainStation-OBS'!G15),1),"")</f>
        <v>ปริ่มตลิ่ง</v>
      </c>
      <c r="D14" s="151" t="str">
        <f>IFERROR(INDEX('MainStation-OBS'!$B$54:$G$59,IF('MainStation-OBS'!H15="","",'MainStation-OBS'!H15),2),"")</f>
        <v>ลดระดับลง</v>
      </c>
      <c r="E14" s="151" t="str">
        <f>IFERROR(INDEX('MainStation-OBS'!$B$54:$G$59,IF('MainStation-OBS'!I15="","",'MainStation-OBS'!I15),3),"")</f>
        <v>ปานกลาง</v>
      </c>
      <c r="F14" s="151">
        <f>IF('MainStation-OBS'!J15 = "","",'MainStation-OBS'!J15)</f>
        <v>3.0000000000000027</v>
      </c>
      <c r="G14" s="151" t="str">
        <f>IF('MainStation-OBS'!M15 = "","",'MainStation-OBS'!M15)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IFERROR(INDEX('MainStation-OBS'!$B$54:$G$59,IF('MainStation-OBS'!G16="","",'MainStation-OBS'!G16),1),"")</f>
        <v>เสี่ยง</v>
      </c>
      <c r="D15" s="151" t="str">
        <f>IFERROR(INDEX('MainStation-OBS'!$B$54:$G$59,IF('MainStation-OBS'!H16="","",'MainStation-OBS'!H16),2),"")</f>
        <v>ลดระดับลง</v>
      </c>
      <c r="E15" s="151" t="str">
        <f>IFERROR(INDEX('MainStation-OBS'!$B$54:$G$59,IF('MainStation-OBS'!I16="","",'MainStation-OBS'!I16),3),"")</f>
        <v>น้อย</v>
      </c>
      <c r="F15" s="151">
        <f>IF('MainStation-OBS'!J16 = "","",'MainStation-OBS'!J16)</f>
        <v>2.0000000000000018</v>
      </c>
      <c r="G15" s="151" t="str">
        <f>IF('MainStation-OBS'!M16 = "","",'MainStation-OBS'!M16)</f>
        <v/>
      </c>
    </row>
    <row r="16" spans="1:8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IFERROR(INDEX('MainStation-OBS'!$B$54:$G$59,IF('MainStation-OBS'!G17="","",'MainStation-OBS'!G17),1),"")</f>
        <v>เสี่ยงมาก</v>
      </c>
      <c r="D16" s="151" t="str">
        <f>IFERROR(INDEX('MainStation-OBS'!$B$54:$G$59,IF('MainStation-OBS'!H17="","",'MainStation-OBS'!H17),2),"")</f>
        <v>ลดระดับลง</v>
      </c>
      <c r="E16" s="151" t="str">
        <f>IFERROR(INDEX('MainStation-OBS'!$B$54:$G$59,IF('MainStation-OBS'!I17="","",'MainStation-OBS'!I17),3),"")</f>
        <v>ปานกลาง</v>
      </c>
      <c r="F16" s="151">
        <f>IF('MainStation-OBS'!J17 = "","",'MainStation-OBS'!J17)</f>
        <v>3.0000000000000027</v>
      </c>
      <c r="G16" s="151" t="str">
        <f>IF('MainStation-OBS'!M17 = "","",'MainStation-OBS'!M17)</f>
        <v/>
      </c>
    </row>
    <row r="17" spans="1:7" ht="46.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IFERROR(INDEX('MainStation-OBS'!$B$54:$G$59,IF('MainStation-OBS'!G18="","",'MainStation-OBS'!G18),1),"")</f>
        <v>เสี่ยง</v>
      </c>
      <c r="D17" s="151" t="str">
        <f>IFERROR(INDEX('MainStation-OBS'!$B$54:$G$59,IF('MainStation-OBS'!H18="","",'MainStation-OBS'!H18),2),"")</f>
        <v>ลดระดับลง</v>
      </c>
      <c r="E17" s="151" t="str">
        <f>IFERROR(INDEX('MainStation-OBS'!$B$54:$G$59,IF('MainStation-OBS'!I18="","",'MainStation-OBS'!I18),3),"")</f>
        <v>น้อย</v>
      </c>
      <c r="F17" s="151">
        <f>IF('MainStation-OBS'!J18 = "","",'MainStation-OBS'!J18)</f>
        <v>1.0000000000000009</v>
      </c>
      <c r="G17" s="151" t="str">
        <f>IF('MainStation-OBS'!M18 = "","",'MainStation-OBS'!M18)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IFERROR(INDEX('MainStation-OBS'!$B$54:$G$59,IF('MainStation-OBS'!G19="","",'MainStation-OBS'!G19),1),"")</f>
        <v>ปกติ</v>
      </c>
      <c r="D18" s="151" t="str">
        <f>IFERROR(INDEX('MainStation-OBS'!$B$54:$G$59,IF('MainStation-OBS'!H19="","",'MainStation-OBS'!H19),2),"")</f>
        <v/>
      </c>
      <c r="E18" s="151" t="str">
        <f>IFERROR(INDEX('MainStation-OBS'!$B$54:$G$59,IF('MainStation-OBS'!I19="","",'MainStation-OBS'!I19),3),"")</f>
        <v>ปานกลาง</v>
      </c>
      <c r="F18" s="151">
        <f>IF('MainStation-OBS'!J19 = "","",'MainStation-OBS'!J19)</f>
        <v>5.0000000000000044</v>
      </c>
      <c r="G18" s="151" t="str">
        <f>IF('MainStation-OBS'!M19 = "","",'MainStation-OBS'!M19)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IFERROR(INDEX('MainStation-OBS'!$B$54:$G$59,IF('MainStation-OBS'!G20="","",'MainStation-OBS'!G20),1),"")</f>
        <v>ปกติ</v>
      </c>
      <c r="D19" s="151" t="str">
        <f>IFERROR(INDEX('MainStation-OBS'!$B$54:$G$59,IF('MainStation-OBS'!H20="","",'MainStation-OBS'!H20),2),"")</f>
        <v/>
      </c>
      <c r="E19" s="151" t="str">
        <f>IFERROR(INDEX('MainStation-OBS'!$B$54:$G$59,IF('MainStation-OBS'!I20="","",'MainStation-OBS'!I20),3),"")</f>
        <v>ปานกลาง</v>
      </c>
      <c r="F19" s="151">
        <f>IF('MainStation-OBS'!J20 = "","",'MainStation-OBS'!J20)</f>
        <v>4.0000000000000036</v>
      </c>
      <c r="G19" s="151" t="str">
        <f>IF('MainStation-OBS'!M20 = "","",'MainStation-OBS'!M20)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IFERROR(INDEX('MainStation-OBS'!$B$54:$G$59,IF('MainStation-OBS'!G21="","",'MainStation-OBS'!G21),1),"")</f>
        <v>เริ่มเสี่ยง</v>
      </c>
      <c r="D20" s="151" t="str">
        <f>IFERROR(INDEX('MainStation-OBS'!$B$54:$G$59,IF('MainStation-OBS'!H21="","",'MainStation-OBS'!H21),2),"")</f>
        <v>ลดระดับลง</v>
      </c>
      <c r="E20" s="151" t="str">
        <f>IFERROR(INDEX('MainStation-OBS'!$B$54:$G$59,IF('MainStation-OBS'!I21="","",'MainStation-OBS'!I21),3),"")</f>
        <v>เล็กน้อย</v>
      </c>
      <c r="F20" s="151">
        <f>IF('MainStation-OBS'!J21 = "","",'MainStation-OBS'!J21)</f>
        <v>0.99999999999997868</v>
      </c>
      <c r="G20" s="151" t="str">
        <f>IF('MainStation-OBS'!M21 = "","",'MainStation-OBS'!M21)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IFERROR(INDEX('MainStation-OBS'!$B$54:$G$59,IF('MainStation-OBS'!G22="","",'MainStation-OBS'!G22),1),"")</f>
        <v>เสี่ยงมาก</v>
      </c>
      <c r="D21" s="151" t="str">
        <f>IFERROR(INDEX('MainStation-OBS'!$B$54:$G$59,IF('MainStation-OBS'!H22="","",'MainStation-OBS'!H22),2),"")</f>
        <v>ลดระดับลง</v>
      </c>
      <c r="E21" s="151" t="str">
        <f>IFERROR(INDEX('MainStation-OBS'!$B$54:$G$59,IF('MainStation-OBS'!I22="","",'MainStation-OBS'!I22),3),"")</f>
        <v>น้อย</v>
      </c>
      <c r="F21" s="151">
        <f>IF('MainStation-OBS'!J22 = "","",'MainStation-OBS'!J22)</f>
        <v>1.0000000000000009</v>
      </c>
      <c r="G21" s="151" t="str">
        <f>IF('MainStation-OBS'!M22 = "","",'MainStation-OBS'!M22)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IFERROR(INDEX('MainStation-OBS'!$B$54:$G$59,IF('MainStation-OBS'!G23="","",'MainStation-OBS'!G23),1),"")</f>
        <v>ปกติ</v>
      </c>
      <c r="D22" s="151" t="str">
        <f>IFERROR(INDEX('MainStation-OBS'!$B$54:$G$59,IF('MainStation-OBS'!H23="","",'MainStation-OBS'!H23),2),"")</f>
        <v/>
      </c>
      <c r="E22" s="151" t="str">
        <f>IFERROR(INDEX('MainStation-OBS'!$B$54:$G$59,IF('MainStation-OBS'!I23="","",'MainStation-OBS'!I23),3),"")</f>
        <v>น้อย</v>
      </c>
      <c r="F22" s="151">
        <f>IF('MainStation-OBS'!J23 = "","",'MainStation-OBS'!J23)</f>
        <v>1.9999999999999991</v>
      </c>
      <c r="G22" s="151">
        <f>IF('MainStation-OBS'!M23 = "","",'MainStation-OBS'!M23)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IFERROR(INDEX('MainStation-OBS'!$B$54:$G$59,IF('MainStation-OBS'!G24="","",'MainStation-OBS'!G24),1),"")</f>
        <v>ปกติ</v>
      </c>
      <c r="D23" s="151" t="str">
        <f>IFERROR(INDEX('MainStation-OBS'!$B$54:$G$59,IF('MainStation-OBS'!H24="","",'MainStation-OBS'!H24),2),"")</f>
        <v/>
      </c>
      <c r="E23" s="151" t="str">
        <f>IFERROR(INDEX('MainStation-OBS'!$B$54:$G$59,IF('MainStation-OBS'!I24="","",'MainStation-OBS'!I24),3),"")</f>
        <v>ปานกลาง</v>
      </c>
      <c r="F23" s="151">
        <f>IF('MainStation-OBS'!J24 = "","",'MainStation-OBS'!J24)</f>
        <v>3.0000000000000027</v>
      </c>
      <c r="G23" s="151" t="str">
        <f>IF('MainStation-OBS'!M24 = "","",'MainStation-OBS'!M24)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IFERROR(INDEX('MainStation-OBS'!$B$54:$G$59,IF('MainStation-OBS'!G25="","",'MainStation-OBS'!G25),1),"")</f>
        <v>ปกติ</v>
      </c>
      <c r="D24" s="151" t="str">
        <f>IFERROR(INDEX('MainStation-OBS'!$B$54:$G$59,IF('MainStation-OBS'!H25="","",'MainStation-OBS'!H25),2),"")</f>
        <v/>
      </c>
      <c r="E24" s="151" t="str">
        <f>IFERROR(INDEX('MainStation-OBS'!$B$54:$G$59,IF('MainStation-OBS'!I25="","",'MainStation-OBS'!I25),3),"")</f>
        <v>น้อย</v>
      </c>
      <c r="F24" s="151">
        <f>IF('MainStation-OBS'!J25 = "","",'MainStation-OBS'!J25)</f>
        <v>1.9999999999999991</v>
      </c>
      <c r="G24" s="151" t="str">
        <f>IF('MainStation-OBS'!M25 = "","",'MainStation-OBS'!M25)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IFERROR(INDEX('MainStation-OBS'!$B$54:$G$59,IF('MainStation-OBS'!G26="","",'MainStation-OBS'!G26),1),"")</f>
        <v>ปกติ</v>
      </c>
      <c r="D25" s="151" t="str">
        <f>IFERROR(INDEX('MainStation-OBS'!$B$54:$G$59,IF('MainStation-OBS'!H26="","",'MainStation-OBS'!H26),2),"")</f>
        <v/>
      </c>
      <c r="E25" s="151" t="str">
        <f>IFERROR(INDEX('MainStation-OBS'!$B$54:$G$59,IF('MainStation-OBS'!I26="","",'MainStation-OBS'!I26),3),"")</f>
        <v>เล็กน้อย</v>
      </c>
      <c r="F25" s="151">
        <f>IF('MainStation-OBS'!J26 = "","",'MainStation-OBS'!J26)</f>
        <v>0</v>
      </c>
      <c r="G25" s="151" t="str">
        <f>IF('MainStation-OBS'!M26 = "","",'MainStation-OBS'!M26)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IFERROR(INDEX('MainStation-OBS'!$B$54:$G$59,IF('MainStation-OBS'!G27="","",'MainStation-OBS'!G27),1),"")</f>
        <v>เริ่มเสี่ยง</v>
      </c>
      <c r="D26" s="151" t="str">
        <f>IFERROR(INDEX('MainStation-OBS'!$B$54:$G$59,IF('MainStation-OBS'!H27="","",'MainStation-OBS'!H27),2),"")</f>
        <v>ลดระดับลง</v>
      </c>
      <c r="E26" s="151" t="str">
        <f>IFERROR(INDEX('MainStation-OBS'!$B$54:$G$59,IF('MainStation-OBS'!I27="","",'MainStation-OBS'!I27),3),"")</f>
        <v>น้อย</v>
      </c>
      <c r="F26" s="151">
        <f>IF('MainStation-OBS'!J27 = "","",'MainStation-OBS'!J27)</f>
        <v>2.0000000000000018</v>
      </c>
      <c r="G26" s="151"/>
    </row>
    <row r="27" spans="1:7">
      <c r="A27" s="151" t="str">
        <f>IF('MainStation-OBS'!B28 = "","",'MainStation-OBS'!B28)</f>
        <v>E15</v>
      </c>
      <c r="B27" s="153" t="str">
        <f>IF('MainStation-OBS'!C28 = "","",'MainStation-OBS'!C28)</f>
        <v>สำโรง</v>
      </c>
      <c r="C27" s="151" t="str">
        <f>IFERROR(INDEX('MainStation-OBS'!$B$54:$G$59,IF('MainStation-OBS'!G28="","",'MainStation-OBS'!G28),1),"")</f>
        <v>ปกติ</v>
      </c>
      <c r="D27" s="151" t="str">
        <f>IFERROR(INDEX('MainStation-OBS'!$B$54:$G$59,IF('MainStation-OBS'!H28="","",'MainStation-OBS'!H28),2),"")</f>
        <v/>
      </c>
      <c r="E27" s="151" t="str">
        <f>IFERROR(INDEX('MainStation-OBS'!$B$54:$G$59,IF('MainStation-OBS'!I28="","",'MainStation-OBS'!I28),3),"")</f>
        <v>สูงมาก</v>
      </c>
      <c r="F27" s="151">
        <f>IF('MainStation-OBS'!J28 = "","",'MainStation-OBS'!J28)</f>
        <v>19.999999999999996</v>
      </c>
      <c r="G27" s="151"/>
    </row>
    <row r="28" spans="1:7">
      <c r="A28" s="151" t="str">
        <f>IF('MainStation-OBS'!B29 = "","",'MainStation-OBS'!B29)</f>
        <v>E16</v>
      </c>
      <c r="B28" s="153" t="str">
        <f>IF('MainStation-OBS'!C29 = "","",'MainStation-OBS'!C29)</f>
        <v>ค.บางนา-สรรพาวุธ</v>
      </c>
      <c r="C28" s="151" t="str">
        <f>IFERROR(INDEX('MainStation-OBS'!$B$54:$G$59,IF('MainStation-OBS'!G29="","",'MainStation-OBS'!G29),1),"")</f>
        <v>ปกติ</v>
      </c>
      <c r="D28" s="151" t="str">
        <f>IFERROR(INDEX('MainStation-OBS'!$B$54:$G$59,IF('MainStation-OBS'!H29="","",'MainStation-OBS'!H29),2),"")</f>
        <v/>
      </c>
      <c r="E28" s="151" t="str">
        <f>IFERROR(INDEX('MainStation-OBS'!$B$54:$G$59,IF('MainStation-OBS'!I29="","",'MainStation-OBS'!I29),3),"")</f>
        <v>สูง</v>
      </c>
      <c r="F28" s="151">
        <f>IF('MainStation-OBS'!J29 = "","",'MainStation-OBS'!J29)</f>
        <v>10.000000000000004</v>
      </c>
      <c r="G28" s="151"/>
    </row>
    <row r="29" spans="1:7">
      <c r="A29" s="151" t="str">
        <f>IF('MainStation-OBS'!B30 = "","",'MainStation-OBS'!B30)</f>
        <v>E17</v>
      </c>
      <c r="B29" s="153" t="str">
        <f>IF('MainStation-OBS'!C30 = "","",'MainStation-OBS'!C30)</f>
        <v>ค.ประเวศบุรีรัมย์</v>
      </c>
      <c r="C29" s="151" t="str">
        <f>IFERROR(INDEX('MainStation-OBS'!$B$54:$G$59,IF('MainStation-OBS'!G30="","",'MainStation-OBS'!G30),1),"")</f>
        <v>ปกติ</v>
      </c>
      <c r="D29" s="151" t="str">
        <f>IFERROR(INDEX('MainStation-OBS'!$B$54:$G$59,IF('MainStation-OBS'!H30="","",'MainStation-OBS'!H30),2),"")</f>
        <v/>
      </c>
      <c r="E29" s="151" t="str">
        <f>IFERROR(INDEX('MainStation-OBS'!$B$54:$G$59,IF('MainStation-OBS'!I30="","",'MainStation-OBS'!I30),3),"")</f>
        <v>น้อย</v>
      </c>
      <c r="F29" s="151">
        <f>IF('MainStation-OBS'!J30 = "","",'MainStation-OBS'!J30)</f>
        <v>2.0000000000000018</v>
      </c>
      <c r="G29" s="151"/>
    </row>
    <row r="30" spans="1:7">
      <c r="A30" s="151" t="str">
        <f>IF('MainStation-OBS'!B31 = "","",'MainStation-OBS'!B31)</f>
        <v>E18</v>
      </c>
      <c r="B30" s="153" t="str">
        <f>IF('MainStation-OBS'!C31 = "","",'MainStation-OBS'!C31)</f>
        <v>หนองบอน</v>
      </c>
      <c r="C30" s="151" t="str">
        <f>IFERROR(INDEX('MainStation-OBS'!$B$54:$G$59,IF('MainStation-OBS'!G31="","",'MainStation-OBS'!G31),1),"")</f>
        <v>ปกติ</v>
      </c>
      <c r="D30" s="151" t="str">
        <f>IFERROR(INDEX('MainStation-OBS'!$B$54:$G$59,IF('MainStation-OBS'!H31="","",'MainStation-OBS'!H31),2),"")</f>
        <v/>
      </c>
      <c r="E30" s="151" t="str">
        <f>IFERROR(INDEX('MainStation-OBS'!$B$54:$G$59,IF('MainStation-OBS'!I31="","",'MainStation-OBS'!I31),3),"")</f>
        <v>ปานกลาง</v>
      </c>
      <c r="F30" s="151">
        <f>IF('MainStation-OBS'!J31 = "","",'MainStation-OBS'!J31)</f>
        <v>4.0000000000000036</v>
      </c>
      <c r="G30" s="151"/>
    </row>
    <row r="31" spans="1:7">
      <c r="A31" s="229" t="str">
        <f>IF('MainStation-OBS'!B34 = "","",'MainStation-OBS'!B34)</f>
        <v>ด้านตะวันตก</v>
      </c>
      <c r="B31" s="229"/>
      <c r="C31" s="161"/>
      <c r="D31" s="161"/>
      <c r="E31" s="161"/>
      <c r="F31" s="151" t="str">
        <f>IF('MainStation-OBS'!J34 = "","",'MainStation-OBS'!J34)</f>
        <v/>
      </c>
      <c r="G31" s="151" t="str">
        <f>IF('MainStation-OBS'!M34 = "","",'MainStation-OBS'!M34)</f>
        <v/>
      </c>
    </row>
    <row r="32" spans="1:7" ht="46.5">
      <c r="A32" s="151" t="str">
        <f>IF('MainStation-OBS'!B35 = "","",'MainStation-OBS'!B35)</f>
        <v>W1</v>
      </c>
      <c r="B32" s="153" t="str">
        <f>IF('MainStation-OBS'!C35 = "","",'MainStation-OBS'!C35)</f>
        <v>ค.ทวีวัฒนา ศาลาธรรมสพน์</v>
      </c>
      <c r="C32" s="151" t="str">
        <f>IFERROR(INDEX('MainStation-OBS'!$B$54:$G$59,IF('MainStation-OBS'!G35="","",'MainStation-OBS'!G35),1),"")</f>
        <v>ล้น</v>
      </c>
      <c r="D32" s="151" t="str">
        <f>IFERROR(INDEX('MainStation-OBS'!$B$54:$G$59,IF('MainStation-OBS'!H35="","",'MainStation-OBS'!H35),2),"")</f>
        <v>ทรงตัวต่อเนื่อง</v>
      </c>
      <c r="E32" s="151" t="str">
        <f>IFERROR(INDEX('MainStation-OBS'!$B$54:$G$59,IF('MainStation-OBS'!I35="","",'MainStation-OBS'!I35),3),"")</f>
        <v>เล็กน้อย</v>
      </c>
      <c r="F32" s="151">
        <f>IF('MainStation-OBS'!J35 = "","",'MainStation-OBS'!J35)</f>
        <v>-1</v>
      </c>
      <c r="G32" s="151" t="str">
        <f>IF('MainStation-OBS'!M35 = "","",'MainStation-OBS'!M35)</f>
        <v/>
      </c>
    </row>
    <row r="33" spans="1:7">
      <c r="A33" s="151" t="str">
        <f>IF('MainStation-OBS'!B36 = "","",'MainStation-OBS'!B36)</f>
        <v>W2</v>
      </c>
      <c r="B33" s="153" t="str">
        <f>IF('MainStation-OBS'!C36 = "","",'MainStation-OBS'!C36)</f>
        <v>ศาลาแดง / ทวีวัฒนา</v>
      </c>
      <c r="C33" s="151" t="str">
        <f>IFERROR(INDEX('MainStation-OBS'!$B$54:$G$59,IF('MainStation-OBS'!G36="","",'MainStation-OBS'!G36),1),"")</f>
        <v>ล้น</v>
      </c>
      <c r="D33" s="151" t="str">
        <f>IFERROR(INDEX('MainStation-OBS'!$B$54:$G$59,IF('MainStation-OBS'!H36="","",'MainStation-OBS'!H36),2),"")</f>
        <v>ลดระดับลง</v>
      </c>
      <c r="E33" s="151" t="str">
        <f>IFERROR(INDEX('MainStation-OBS'!$B$54:$G$59,IF('MainStation-OBS'!I36="","",'MainStation-OBS'!I36),3),"")</f>
        <v>ปานกลาง</v>
      </c>
      <c r="F33" s="151">
        <f>IF('MainStation-OBS'!J36 = "","",'MainStation-OBS'!J36)</f>
        <v>3.0000000000000027</v>
      </c>
      <c r="G33" s="151" t="str">
        <f>IF('MainStation-OBS'!M36 = "","",'MainStation-OBS'!M36)</f>
        <v/>
      </c>
    </row>
    <row r="34" spans="1:7">
      <c r="A34" s="151" t="str">
        <f>IF('MainStation-OBS'!B37 = "","",'MainStation-OBS'!B37)</f>
        <v>W3</v>
      </c>
      <c r="B34" s="153" t="str">
        <f>IF('MainStation-OBS'!C37 = "","",'MainStation-OBS'!C37)</f>
        <v>บางหว้า ถ.เพชรเกษม﻿﻿</v>
      </c>
      <c r="C34" s="151" t="str">
        <f>IFERROR(INDEX('MainStation-OBS'!$B$54:$G$59,IF('MainStation-OBS'!G37="","",'MainStation-OBS'!G37),1),"")</f>
        <v>ปกติ</v>
      </c>
      <c r="D34" s="151" t="str">
        <f>IFERROR(INDEX('MainStation-OBS'!$B$54:$G$59,IF('MainStation-OBS'!H37="","",'MainStation-OBS'!H37),2),"")</f>
        <v>ลดระดับลง</v>
      </c>
      <c r="E34" s="151" t="str">
        <f>IFERROR(INDEX('MainStation-OBS'!$B$54:$G$59,IF('MainStation-OBS'!I37="","",'MainStation-OBS'!I37),3),"")</f>
        <v>น้อย</v>
      </c>
      <c r="F34" s="151">
        <f>IF('MainStation-OBS'!J37 = "","",'MainStation-OBS'!J37)</f>
        <v>1.9999999999999796</v>
      </c>
      <c r="G34" s="151">
        <f>IF('MainStation-OBS'!M37 = "","",'MainStation-OBS'!M37)</f>
        <v>50</v>
      </c>
    </row>
    <row r="35" spans="1:7" ht="46.5">
      <c r="A35" s="151" t="str">
        <f>IF('MainStation-OBS'!B38 = "","",'MainStation-OBS'!B38)</f>
        <v>W4</v>
      </c>
      <c r="B35" s="153" t="str">
        <f>IF('MainStation-OBS'!C38 = "","",'MainStation-OBS'!C38)</f>
        <v xml:space="preserve">ค.ภาษีเจริญ หลักสอง/หนองแขม﻿ </v>
      </c>
      <c r="C35" s="151" t="str">
        <f>IFERROR(INDEX('MainStation-OBS'!$B$54:$G$59,IF('MainStation-OBS'!G38="","",'MainStation-OBS'!G38),1),"")</f>
        <v>เริ่มเสี่ยง</v>
      </c>
      <c r="D35" s="151" t="str">
        <f>IFERROR(INDEX('MainStation-OBS'!$B$54:$G$59,IF('MainStation-OBS'!H38="","",'MainStation-OBS'!H38),2),"")</f>
        <v>ลดระดับลง</v>
      </c>
      <c r="E35" s="151" t="str">
        <f>IFERROR(INDEX('MainStation-OBS'!$B$54:$G$59,IF('MainStation-OBS'!I38="","",'MainStation-OBS'!I38),3),"")</f>
        <v>เล็กน้อย</v>
      </c>
      <c r="F35" s="151">
        <f>IF('MainStation-OBS'!J38 = "","",'MainStation-OBS'!J38)</f>
        <v>0</v>
      </c>
      <c r="G35" s="151" t="str">
        <f>IF('MainStation-OBS'!M38 = "","",'MainStation-OBS'!M38)</f>
        <v/>
      </c>
    </row>
    <row r="36" spans="1:7">
      <c r="A36" s="151" t="str">
        <f>IF('MainStation-OBS'!B39 = "","",'MainStation-OBS'!B39)</f>
        <v>W5</v>
      </c>
      <c r="B36" s="153" t="str">
        <f>IF('MainStation-OBS'!C39 = "","",'MainStation-OBS'!C39)</f>
        <v>บางน้ำจืด﻿ สมุทรสาคร</v>
      </c>
      <c r="C36" s="151" t="str">
        <f>IFERROR(INDEX('MainStation-OBS'!$B$54:$G$59,IF('MainStation-OBS'!G39="","",'MainStation-OBS'!G39),1),"")</f>
        <v>ล้น</v>
      </c>
      <c r="D36" s="151" t="str">
        <f>IFERROR(INDEX('MainStation-OBS'!$B$54:$G$59,IF('MainStation-OBS'!H39="","",'MainStation-OBS'!H39),2),"")</f>
        <v>ลดระดับลง</v>
      </c>
      <c r="E36" s="151" t="str">
        <f>IFERROR(INDEX('MainStation-OBS'!$B$54:$G$59,IF('MainStation-OBS'!I39="","",'MainStation-OBS'!I39),3),"")</f>
        <v>สูง</v>
      </c>
      <c r="F36" s="151">
        <f>IF('MainStation-OBS'!J39 = "","",'MainStation-OBS'!J39)</f>
        <v>12.999999999999989</v>
      </c>
      <c r="G36" s="151" t="str">
        <f>IF('MainStation-OBS'!M39 = "","",'MainStation-OBS'!M39)</f>
        <v/>
      </c>
    </row>
    <row r="37" spans="1:7" ht="46.5">
      <c r="A37" s="151" t="str">
        <f>IF('MainStation-OBS'!B40 = "","",'MainStation-OBS'!B40)</f>
        <v>W6</v>
      </c>
      <c r="B37" s="153" t="str">
        <f>IF('MainStation-OBS'!C40 = "","",'MainStation-OBS'!C40)</f>
        <v>ถ.กาญจนภิเษก / บางแวก﻿﻿﻿﻿﻿</v>
      </c>
      <c r="C37" s="151" t="str">
        <f>IFERROR(INDEX('MainStation-OBS'!$B$54:$G$59,IF('MainStation-OBS'!G40="","",'MainStation-OBS'!G40),1),"")</f>
        <v>ปกติ</v>
      </c>
      <c r="D37" s="151" t="str">
        <f>IFERROR(INDEX('MainStation-OBS'!$B$54:$G$59,IF('MainStation-OBS'!H40="","",'MainStation-OBS'!H40),2),"")</f>
        <v>ลดระดับลง</v>
      </c>
      <c r="E37" s="151" t="str">
        <f>IFERROR(INDEX('MainStation-OBS'!$B$54:$G$59,IF('MainStation-OBS'!I40="","",'MainStation-OBS'!I40),3),"")</f>
        <v>เล็กน้อย</v>
      </c>
      <c r="F37" s="151">
        <f>IF('MainStation-OBS'!J40 = "","",'MainStation-OBS'!J40)</f>
        <v>0</v>
      </c>
      <c r="G37" s="151" t="str">
        <f>IF('MainStation-OBS'!M40 = "","",'MainStation-OBS'!M40)</f>
        <v/>
      </c>
    </row>
    <row r="38" spans="1:7">
      <c r="A38" s="151" t="str">
        <f>IF('MainStation-OBS'!B41 = "","",'MainStation-OBS'!B41)</f>
        <v>W7</v>
      </c>
      <c r="B38" s="153" t="str">
        <f>IF('MainStation-OBS'!C41 = "","",'MainStation-OBS'!C41)</f>
        <v>ค.พระยาฯ บางขุนเทียน﻿</v>
      </c>
      <c r="C38" s="151" t="str">
        <f>IFERROR(INDEX('MainStation-OBS'!$B$54:$G$59,IF('MainStation-OBS'!G41="","",'MainStation-OBS'!G41),1),"")</f>
        <v>เสี่ยงมาก</v>
      </c>
      <c r="D38" s="151" t="str">
        <f>IFERROR(INDEX('MainStation-OBS'!$B$54:$G$59,IF('MainStation-OBS'!H41="","",'MainStation-OBS'!H41),2),"")</f>
        <v/>
      </c>
      <c r="E38" s="151" t="str">
        <f>IFERROR(INDEX('MainStation-OBS'!$B$54:$G$59,IF('MainStation-OBS'!I41="","",'MainStation-OBS'!I41),3),"")</f>
        <v>สูงมาก</v>
      </c>
      <c r="F38" s="151">
        <f>IF('MainStation-OBS'!J41 = "","",'MainStation-OBS'!J41)</f>
        <v>20.000000000000007</v>
      </c>
      <c r="G38" s="151" t="str">
        <f>IF('MainStation-OBS'!M41 = "","",'MainStation-OBS'!M41)</f>
        <v/>
      </c>
    </row>
    <row r="39" spans="1:7">
      <c r="A39" s="151" t="str">
        <f>IF('MainStation-OBS'!B42 = "","",'MainStation-OBS'!B42)</f>
        <v>W8</v>
      </c>
      <c r="B39" s="153" t="str">
        <f>IF('MainStation-OBS'!C42 = "","",'MainStation-OBS'!C42)</f>
        <v>แสมดำ</v>
      </c>
      <c r="C39" s="151" t="str">
        <f>IFERROR(INDEX('MainStation-OBS'!$B$54:$G$59,IF('MainStation-OBS'!G42="","",'MainStation-OBS'!G42),1),"")</f>
        <v>เสี่ยง</v>
      </c>
      <c r="D39" s="151" t="str">
        <f>IFERROR(INDEX('MainStation-OBS'!$B$54:$G$59,IF('MainStation-OBS'!H42="","",'MainStation-OBS'!H42),2),"")</f>
        <v/>
      </c>
      <c r="E39" s="151" t="str">
        <f>IFERROR(INDEX('MainStation-OBS'!$B$54:$G$59,IF('MainStation-OBS'!I42="","",'MainStation-OBS'!I42),3),"")</f>
        <v>น้อย</v>
      </c>
      <c r="F39" s="151">
        <f>IF('MainStation-OBS'!J42 = "","",'MainStation-OBS'!J42)</f>
        <v>1.9999999999999962</v>
      </c>
      <c r="G39" s="151">
        <f>IF('MainStation-OBS'!M42 = "","",'MainStation-OBS'!M42)</f>
        <v>100</v>
      </c>
    </row>
    <row r="40" spans="1:7">
      <c r="A40" s="151" t="str">
        <f>IF('MainStation-OBS'!B43 = "","",'MainStation-OBS'!B43)</f>
        <v>W9</v>
      </c>
      <c r="B40" s="153" t="str">
        <f>IF('MainStation-OBS'!C43 = "","",'MainStation-OBS'!C43)</f>
        <v>ค.มอญ บางเชือกหนัง</v>
      </c>
      <c r="C40" s="151" t="str">
        <f>IFERROR(INDEX('MainStation-OBS'!$B$54:$G$59,IF('MainStation-OBS'!G43="","",'MainStation-OBS'!G43),1),"")</f>
        <v>ล้น</v>
      </c>
      <c r="D40" s="151" t="str">
        <f>IFERROR(INDEX('MainStation-OBS'!$B$54:$G$59,IF('MainStation-OBS'!H43="","",'MainStation-OBS'!H43),2),"")</f>
        <v>ลดระดับลง</v>
      </c>
      <c r="E40" s="151" t="str">
        <f>IFERROR(INDEX('MainStation-OBS'!$B$54:$G$59,IF('MainStation-OBS'!I43="","",'MainStation-OBS'!I43),3),"")</f>
        <v>เล็กน้อย</v>
      </c>
      <c r="F40" s="151">
        <f>IF('MainStation-OBS'!J43 = "","",'MainStation-OBS'!J43)</f>
        <v>0</v>
      </c>
      <c r="G40" s="151" t="str">
        <f>IF('MainStation-OBS'!M43 = "","",'MainStation-OBS'!M43)</f>
        <v/>
      </c>
    </row>
    <row r="41" spans="1:7">
      <c r="A41" s="151" t="str">
        <f>IF('MainStation-OBS'!B44 = "","",'MainStation-OBS'!B44)</f>
        <v>W10</v>
      </c>
      <c r="B41" s="153" t="str">
        <f>IF('MainStation-OBS'!C44 = "","",'MainStation-OBS'!C44)</f>
        <v>ค.สี่บาท พระราม 2</v>
      </c>
      <c r="C41" s="151" t="str">
        <f>IFERROR(INDEX('MainStation-OBS'!$B$54:$G$59,IF('MainStation-OBS'!G44="","",'MainStation-OBS'!G44),1),"")</f>
        <v>เสี่ยงมาก</v>
      </c>
      <c r="D41" s="151" t="str">
        <f>IFERROR(INDEX('MainStation-OBS'!$B$54:$G$59,IF('MainStation-OBS'!H44="","",'MainStation-OBS'!H44),2),"")</f>
        <v/>
      </c>
      <c r="E41" s="151" t="str">
        <f>IFERROR(INDEX('MainStation-OBS'!$B$54:$G$59,IF('MainStation-OBS'!I44="","",'MainStation-OBS'!I44),3),"")</f>
        <v>เล็กน้อย</v>
      </c>
      <c r="F41" s="151">
        <f>IF('MainStation-OBS'!J44 = "","",'MainStation-OBS'!J44)</f>
        <v>-1</v>
      </c>
      <c r="G41" s="151" t="str">
        <f>IF('MainStation-OBS'!M44 = "","",'MainStation-OBS'!M44)</f>
        <v/>
      </c>
    </row>
    <row r="42" spans="1:7">
      <c r="A42" s="151" t="str">
        <f>IF('MainStation-OBS'!B52 = "","",'MainStation-OBS'!B52)</f>
        <v>W18</v>
      </c>
      <c r="B42" s="153" t="str">
        <f>IF('MainStation-OBS'!C52 = "","",'MainStation-OBS'!C52)</f>
        <v>ค.เลนเปน</v>
      </c>
      <c r="C42" s="151" t="str">
        <f>IFERROR(INDEX('MainStation-OBS'!$B$54:$G$59,IF('MainStation-OBS'!G52="","",'MainStation-OBS'!G52),1),"")</f>
        <v>เสี่ยงมาก</v>
      </c>
      <c r="D42" s="151" t="str">
        <f>IFERROR(INDEX('MainStation-OBS'!$B$54:$G$59,IF('MainStation-OBS'!H52="","",'MainStation-OBS'!H52),2),"")</f>
        <v/>
      </c>
      <c r="E42" s="151" t="str">
        <f>IFERROR(INDEX('MainStation-OBS'!$B$54:$G$59,IF('MainStation-OBS'!I52="","",'MainStation-OBS'!I52),3),"")</f>
        <v>เล็กน้อย</v>
      </c>
      <c r="F42" s="151">
        <f>IF('MainStation-OBS'!J52 = "","",'MainStation-OBS'!J52)</f>
        <v>0</v>
      </c>
      <c r="G42" s="151">
        <f>IF('MainStation-OBS'!L52 = "","",'MainStation-OBS'!L52)</f>
        <v>0</v>
      </c>
    </row>
    <row r="43" spans="1:7">
      <c r="A43" s="151" t="str">
        <f>IF('MainStation-OBS'!B46 = "","",'MainStation-OBS'!B46)</f>
        <v>W12</v>
      </c>
      <c r="B43" s="153" t="str">
        <f>IF('MainStation-OBS'!C46 = "","",'MainStation-OBS'!C46)</f>
        <v>บางคล้อ ค.บางขุนเทียน</v>
      </c>
      <c r="C43" s="151" t="str">
        <f>IFERROR(INDEX('MainStation-OBS'!$B$54:$G$59,IF('MainStation-OBS'!G46="","",'MainStation-OBS'!G46),1),"")</f>
        <v>ปกติ</v>
      </c>
      <c r="D43" s="151" t="str">
        <f>IFERROR(INDEX('MainStation-OBS'!$B$54:$G$59,IF('MainStation-OBS'!H46="","",'MainStation-OBS'!H46),2),"")</f>
        <v>ลดระดับลง</v>
      </c>
      <c r="E43" s="151" t="str">
        <f>IFERROR(INDEX('MainStation-OBS'!$B$54:$G$59,IF('MainStation-OBS'!I46="","",'MainStation-OBS'!I46),3),"")</f>
        <v>ปานกลาง</v>
      </c>
      <c r="F43" s="151">
        <f>IF('MainStation-OBS'!J46 = "","",'MainStation-OBS'!J46)</f>
        <v>5.9999999999999947</v>
      </c>
      <c r="G43" s="151" t="str">
        <f>IF('MainStation-OBS'!M46 = "","",'MainStation-OBS'!M46)</f>
        <v/>
      </c>
    </row>
    <row r="44" spans="1:7">
      <c r="A44" s="151" t="str">
        <f>IF('MainStation-OBS'!B47 = "","",'MainStation-OBS'!B47)</f>
        <v>W13</v>
      </c>
      <c r="B44" s="153" t="str">
        <f>IF('MainStation-OBS'!C47 = "","",'MainStation-OBS'!C47)</f>
        <v>ค.ชักพระ ตลิ่งชัน</v>
      </c>
      <c r="C44" s="151" t="str">
        <f>IFERROR(INDEX('MainStation-OBS'!$B$54:$G$59,IF('MainStation-OBS'!G47="","",'MainStation-OBS'!G47),1),"")</f>
        <v>ล้น</v>
      </c>
      <c r="D44" s="151" t="str">
        <f>IFERROR(INDEX('MainStation-OBS'!$B$54:$G$59,IF('MainStation-OBS'!H47="","",'MainStation-OBS'!H47),2),"")</f>
        <v>ทรงตัวต่อเนื่อง</v>
      </c>
      <c r="E44" s="151" t="str">
        <f>IFERROR(INDEX('MainStation-OBS'!$B$54:$G$59,IF('MainStation-OBS'!I47="","",'MainStation-OBS'!I47),3),"")</f>
        <v>เล็กน้อย</v>
      </c>
      <c r="F44" s="151">
        <f>IF('MainStation-OBS'!J47 = "","",'MainStation-OBS'!J47)</f>
        <v>-1</v>
      </c>
    </row>
    <row r="45" spans="1:7">
      <c r="A45" s="151" t="str">
        <f>IF('MainStation-OBS'!B48 = "","",'MainStation-OBS'!B48)</f>
        <v>W14</v>
      </c>
      <c r="B45" s="153" t="str">
        <f>IF('MainStation-OBS'!C48 = "","",'MainStation-OBS'!C48)</f>
        <v>ทางรถไฟสายใต้</v>
      </c>
      <c r="C45" s="151" t="str">
        <f>IFERROR(INDEX('MainStation-OBS'!$B$54:$G$59,IF('MainStation-OBS'!G48="","",'MainStation-OBS'!G48),1),"")</f>
        <v>ล้น</v>
      </c>
      <c r="D45" s="151" t="str">
        <f>IFERROR(INDEX('MainStation-OBS'!$B$54:$G$59,IF('MainStation-OBS'!H48="","",'MainStation-OBS'!H48),2),"")</f>
        <v>ทรงตัวต่อเนื่อง</v>
      </c>
      <c r="E45" s="151" t="str">
        <f>IFERROR(INDEX('MainStation-OBS'!$B$54:$G$59,IF('MainStation-OBS'!I48="","",'MainStation-OBS'!I48),3),"")</f>
        <v>เล็กน้อย</v>
      </c>
      <c r="F45" s="151">
        <f>IF('MainStation-OBS'!J48 = "","",'MainStation-OBS'!J48)</f>
        <v>0</v>
      </c>
    </row>
    <row r="46" spans="1:7">
      <c r="A46" s="151" t="str">
        <f>IF('MainStation-OBS'!B49 = "","",'MainStation-OBS'!B49)</f>
        <v>W15</v>
      </c>
      <c r="B46" s="153" t="str">
        <f>IF('MainStation-OBS'!C49 = "","",'MainStation-OBS'!C49)</f>
        <v>สำเหร่</v>
      </c>
      <c r="C46" s="151" t="str">
        <f>IFERROR(INDEX('MainStation-OBS'!$B$54:$G$59,IF('MainStation-OBS'!G49="","",'MainStation-OBS'!G49),1),"")</f>
        <v>เริ่มเสี่ยง</v>
      </c>
      <c r="D46" s="151" t="str">
        <f>IFERROR(INDEX('MainStation-OBS'!$B$54:$G$59,IF('MainStation-OBS'!H49="","",'MainStation-OBS'!H49),2),"")</f>
        <v/>
      </c>
      <c r="E46" s="151" t="str">
        <f>IFERROR(INDEX('MainStation-OBS'!$B$54:$G$59,IF('MainStation-OBS'!I49="","",'MainStation-OBS'!I49),3),"")</f>
        <v>ปานกลาง</v>
      </c>
      <c r="F46" s="151">
        <f>IF('MainStation-OBS'!J49 = "","",'MainStation-OBS'!J49)</f>
        <v>4.0000000000000036</v>
      </c>
    </row>
    <row r="47" spans="1:7">
      <c r="A47" s="151" t="str">
        <f>IF('MainStation-OBS'!B50 = "","",'MainStation-OBS'!B50)</f>
        <v>W16</v>
      </c>
      <c r="B47" s="153" t="str">
        <f>IF('MainStation-OBS'!C50 = "","",'MainStation-OBS'!C50)</f>
        <v>แจงร้อน</v>
      </c>
      <c r="C47" s="151" t="str">
        <f>IFERROR(INDEX('MainStation-OBS'!$B$54:$G$59,IF('MainStation-OBS'!G50="","",'MainStation-OBS'!G50),1),"")</f>
        <v>เริ่มเสี่ยง</v>
      </c>
      <c r="D47" s="151" t="str">
        <f>IFERROR(INDEX('MainStation-OBS'!$B$54:$G$59,IF('MainStation-OBS'!H50="","",'MainStation-OBS'!H50),2),"")</f>
        <v/>
      </c>
      <c r="E47" s="151" t="str">
        <f>IFERROR(INDEX('MainStation-OBS'!$B$54:$G$59,IF('MainStation-OBS'!I50="","",'MainStation-OBS'!I50),3),"")</f>
        <v>น้อย</v>
      </c>
      <c r="F47" s="151">
        <f>IF('MainStation-OBS'!J50 = "","",'MainStation-OBS'!J50)</f>
        <v>2.0000000000000018</v>
      </c>
    </row>
    <row r="48" spans="1:7">
      <c r="A48" s="151" t="str">
        <f>IF('MainStation-OBS'!B51 = "","",'MainStation-OBS'!B51)</f>
        <v>W17</v>
      </c>
      <c r="B48" s="153" t="str">
        <f>IF('MainStation-OBS'!C51 = "","",'MainStation-OBS'!C51)</f>
        <v>แยกครุใน</v>
      </c>
      <c r="C48" s="151" t="str">
        <f>IFERROR(INDEX('MainStation-OBS'!$B$54:$G$59,IF('MainStation-OBS'!G51="","",'MainStation-OBS'!G51),1),"")</f>
        <v>เริ่มเสี่ยง</v>
      </c>
      <c r="D48" s="151" t="str">
        <f>IFERROR(INDEX('MainStation-OBS'!$B$54:$G$59,IF('MainStation-OBS'!H51="","",'MainStation-OBS'!H51),2),"")</f>
        <v/>
      </c>
      <c r="E48" s="151" t="str">
        <f>IFERROR(INDEX('MainStation-OBS'!$B$54:$G$59,IF('MainStation-OBS'!I51="","",'MainStation-OBS'!I51),3),"")</f>
        <v>เล็กน้อย</v>
      </c>
      <c r="F48" s="151">
        <f>IF('MainStation-OBS'!J51 = "","",'MainStation-OBS'!J51)</f>
        <v>0.99999999999999534</v>
      </c>
    </row>
    <row r="49" spans="1:6">
      <c r="A49" s="151" t="str">
        <f>IF('MainStation-OBS'!B53 = "","",'MainStation-OBS'!B53)</f>
        <v/>
      </c>
      <c r="B49" s="153" t="str">
        <f>IF('MainStation-OBS'!C53 = "","",'MainStation-OBS'!C53)</f>
        <v/>
      </c>
      <c r="C49" s="151" t="str">
        <f>IFERROR(INDEX('MainStation-OBS'!$B$54:$G$59,IF('MainStation-OBS'!G53="","",'MainStation-OBS'!G53),1),"")</f>
        <v/>
      </c>
      <c r="D49" s="151" t="str">
        <f>IFERROR(INDEX('MainStation-OBS'!$B$54:$G$59,IF('MainStation-OBS'!H53="","",'MainStation-OBS'!H53),2),"")</f>
        <v/>
      </c>
      <c r="E49" s="151" t="str">
        <f>IFERROR(INDEX('MainStation-OBS'!$B$54:$G$59,IF('MainStation-OBS'!I53="","",'MainStation-OBS'!I53),3),"")</f>
        <v/>
      </c>
      <c r="F49" s="151" t="str">
        <f>IF('MainStation-OBS'!J53 = "","",'MainStation-OBS'!J53)</f>
        <v/>
      </c>
    </row>
  </sheetData>
  <mergeCells count="3">
    <mergeCell ref="A2:B2"/>
    <mergeCell ref="A12:B12"/>
    <mergeCell ref="A31:B31"/>
  </mergeCells>
  <conditionalFormatting sqref="B4:B11 C3:D11 B9:D11 B32:D49 B13:D30">
    <cfRule type="containsText" dxfId="5" priority="6" operator="containsText" text="ล้น">
      <formula>NOT(ISERROR(SEARCH("ล้น",B3)))</formula>
    </cfRule>
  </conditionalFormatting>
  <conditionalFormatting sqref="E3:E11 E32:E49 E13:E30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32:C49 C13:C30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6">
    <webPublishItem id="23185" divId="Status WL-v5 - lag more retard_23185" sourceType="range" sourceRef="A1:F40" destinationFile="C:\Dokumente und Einstellungen\Child\Desktop\Flood2011\WebPage Temp\Status WL-v8.htm"/>
    <webPublishItem id="29931" divId="Status WL-v6 4-11-2011_29931" sourceType="range" sourceRef="A1:F46" destinationFile="C:\Dokumente und Einstellungen\Child\Desktop\Flood2011\WebPage Temp\Status WL-v12.htm"/>
    <webPublishItem id="9513" divId="Status WL-v6_9513" sourceType="range" sourceRef="A1:G43" destinationFile="C:\Dokumente und Einstellungen\Child\Desktop\Flood2011\WebPage Temp\Status WL-v9.htm"/>
    <webPublishItem id="9521" divId="Status WL-v6_9521" sourceType="range" sourceRef="A1:G44" destinationFile="C:\Dokumente und Einstellungen\Child\Desktop\Flood2011\WebPage Temp\Status WL-v6 3-11-2011.htm"/>
    <webPublishItem id="9040" divId="Status WL-v6 4-11-2011_9040" sourceType="range" sourceRef="A1:G46" destinationFile="D:\Flood2011\WebPage Temp\Status WL-v5.htm"/>
    <webPublishItem id="2703" divId="Status WL-v6 9-11-2011_2703" sourceType="range" sourceRef="A1:G48" destinationFile="D:\Flood2011\WebPage Temp\Status WL-v6 9-11-2011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G46" sqref="A2:G46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7">
      <c r="A1" t="s">
        <v>242</v>
      </c>
      <c r="B1" t="s">
        <v>243</v>
      </c>
      <c r="C1" t="s">
        <v>245</v>
      </c>
      <c r="D1" t="str">
        <f>'MainStation-OBS'!F1</f>
        <v>Tofull_cm</v>
      </c>
      <c r="E1" t="s">
        <v>244</v>
      </c>
      <c r="F1" t="s">
        <v>348</v>
      </c>
      <c r="G1" t="s">
        <v>246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1.61</v>
      </c>
      <c r="D2" s="200">
        <f>'MainStation-OBS'!F3</f>
        <v>38.999999999999993</v>
      </c>
      <c r="E2">
        <f>'MainStation-OBS'!G3</f>
        <v>3</v>
      </c>
      <c r="F2">
        <f>'MainStation-OBS'!H3</f>
        <v>1.61</v>
      </c>
      <c r="G2">
        <f>'MainStation-OBS'!I3</f>
        <v>1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0</v>
      </c>
      <c r="D3" s="200">
        <f>'MainStation-OBS'!F4</f>
        <v>200</v>
      </c>
      <c r="E3">
        <f>'MainStation-OBS'!G4</f>
        <v>1</v>
      </c>
      <c r="F3">
        <f>'MainStation-OBS'!H4</f>
        <v>0.3</v>
      </c>
      <c r="G3">
        <f>'MainStation-OBS'!I4</f>
        <v>4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0.79</v>
      </c>
      <c r="D4" s="200">
        <f>'MainStation-OBS'!F5</f>
        <v>20.999999999999996</v>
      </c>
      <c r="E4">
        <f>'MainStation-OBS'!G5</f>
        <v>4</v>
      </c>
      <c r="F4">
        <f>'MainStation-OBS'!H5</f>
        <v>0.82000000000000006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-0.75</v>
      </c>
      <c r="D5" s="200">
        <f>'MainStation-OBS'!F6</f>
        <v>275</v>
      </c>
      <c r="E5">
        <f>'MainStation-OBS'!G6</f>
        <v>1</v>
      </c>
      <c r="F5">
        <f>'MainStation-OBS'!H6</f>
        <v>-0.23999999999999988</v>
      </c>
      <c r="G5">
        <f>'MainStation-OBS'!I6</f>
        <v>5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0</v>
      </c>
      <c r="D6" s="200">
        <f>'MainStation-OBS'!F7</f>
        <v>200</v>
      </c>
      <c r="E6">
        <f>'MainStation-OBS'!G7</f>
        <v>1</v>
      </c>
      <c r="F6">
        <f>'MainStation-OBS'!H7</f>
        <v>0</v>
      </c>
      <c r="G6">
        <f>'MainStation-OBS'!I7</f>
        <v>1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0.38</v>
      </c>
      <c r="D7" s="200">
        <f>'MainStation-OBS'!F8</f>
        <v>162</v>
      </c>
      <c r="E7">
        <f>'MainStation-OBS'!G8</f>
        <v>1</v>
      </c>
      <c r="F7">
        <f>'MainStation-OBS'!H8</f>
        <v>0.62000000000000011</v>
      </c>
      <c r="G7">
        <f>'MainStation-OBS'!I8</f>
        <v>4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2.0499999999999998</v>
      </c>
      <c r="D8" s="200">
        <f>'MainStation-OBS'!F14</f>
        <v>-4.9999999999999822</v>
      </c>
      <c r="E8">
        <f>'MainStation-OBS'!G14</f>
        <v>6</v>
      </c>
      <c r="F8">
        <f>'MainStation-OBS'!H14</f>
        <v>2.11</v>
      </c>
      <c r="G8">
        <f>'MainStation-OBS'!I14</f>
        <v>2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0.97</v>
      </c>
      <c r="D9" s="200">
        <f>'MainStation-OBS'!F15</f>
        <v>3.0000000000000027</v>
      </c>
      <c r="E9">
        <f>'MainStation-OBS'!G15</f>
        <v>5</v>
      </c>
      <c r="F9">
        <f>'MainStation-OBS'!H15</f>
        <v>1.06</v>
      </c>
      <c r="G9">
        <f>'MainStation-OBS'!I15</f>
        <v>3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1.66</v>
      </c>
      <c r="D10" s="200">
        <f>'MainStation-OBS'!F16</f>
        <v>34.000000000000007</v>
      </c>
      <c r="E10">
        <f>'MainStation-OBS'!G16</f>
        <v>3</v>
      </c>
      <c r="F10">
        <f>'MainStation-OBS'!H16</f>
        <v>1.72</v>
      </c>
      <c r="G10">
        <f>'MainStation-OBS'!I16</f>
        <v>2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1.84</v>
      </c>
      <c r="D11" s="200">
        <f>'MainStation-OBS'!F17</f>
        <v>15.999999999999993</v>
      </c>
      <c r="E11">
        <f>'MainStation-OBS'!G17</f>
        <v>4</v>
      </c>
      <c r="F11">
        <f>'MainStation-OBS'!H17</f>
        <v>1.9300000000000002</v>
      </c>
      <c r="G11">
        <f>'MainStation-OBS'!I17</f>
        <v>3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1.68</v>
      </c>
      <c r="D12" s="200">
        <f>'MainStation-OBS'!F18</f>
        <v>32.000000000000007</v>
      </c>
      <c r="E12">
        <f>'MainStation-OBS'!G18</f>
        <v>3</v>
      </c>
      <c r="F12">
        <f>'MainStation-OBS'!H18</f>
        <v>1.71</v>
      </c>
      <c r="G12">
        <f>'MainStation-OBS'!I18</f>
        <v>2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0.64</v>
      </c>
      <c r="D13" s="200">
        <f>'MainStation-OBS'!F19</f>
        <v>136</v>
      </c>
      <c r="E13">
        <f>'MainStation-OBS'!G19</f>
        <v>1</v>
      </c>
      <c r="F13">
        <f>'MainStation-OBS'!H19</f>
        <v>0.79000000000000015</v>
      </c>
      <c r="G13">
        <f>'MainStation-OBS'!I19</f>
        <v>3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200">
        <f>'MainStation-OBS'!F20</f>
        <v>328</v>
      </c>
      <c r="E14">
        <f>'MainStation-OBS'!G20</f>
        <v>1</v>
      </c>
      <c r="F14">
        <f>'MainStation-OBS'!H20</f>
        <v>-1.1599999999999999</v>
      </c>
      <c r="G14">
        <f>'MainStation-OBS'!I20</f>
        <v>3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1.44</v>
      </c>
      <c r="D15" s="200">
        <f>'MainStation-OBS'!F21</f>
        <v>56.000000000000007</v>
      </c>
      <c r="E15">
        <f>'MainStation-OBS'!G21</f>
        <v>2</v>
      </c>
      <c r="F15">
        <f>'MainStation-OBS'!H21</f>
        <v>1.4699999999999993</v>
      </c>
      <c r="G15">
        <f>'MainStation-OBS'!I21</f>
        <v>1</v>
      </c>
    </row>
    <row r="16" spans="1:7">
      <c r="A16" t="str">
        <f>'MainStation-OBS'!A35</f>
        <v>W01</v>
      </c>
      <c r="B16" t="str">
        <f>'MainStation-OBS'!B35</f>
        <v>W1</v>
      </c>
      <c r="C16">
        <f>'MainStation-OBS'!E35</f>
        <v>2.79</v>
      </c>
      <c r="D16" s="200">
        <f>'MainStation-OBS'!F35</f>
        <v>-179</v>
      </c>
      <c r="E16">
        <f>'MainStation-OBS'!G35</f>
        <v>6</v>
      </c>
      <c r="F16">
        <f>'MainStation-OBS'!H35</f>
        <v>2.79</v>
      </c>
      <c r="G16">
        <f>'MainStation-OBS'!I35</f>
        <v>1</v>
      </c>
    </row>
    <row r="17" spans="1:7">
      <c r="A17" t="str">
        <f>'MainStation-OBS'!A36</f>
        <v>W23</v>
      </c>
      <c r="B17" t="str">
        <f>'MainStation-OBS'!B36</f>
        <v>W2</v>
      </c>
      <c r="C17">
        <f>'MainStation-OBS'!E36</f>
        <v>1.53</v>
      </c>
      <c r="D17" s="200">
        <f>'MainStation-OBS'!F36</f>
        <v>-53</v>
      </c>
      <c r="E17">
        <f>'MainStation-OBS'!G36</f>
        <v>6</v>
      </c>
      <c r="F17">
        <f>'MainStation-OBS'!H36</f>
        <v>1.62</v>
      </c>
      <c r="G17">
        <f>'MainStation-OBS'!I36</f>
        <v>3</v>
      </c>
    </row>
    <row r="18" spans="1:7">
      <c r="A18" t="str">
        <f>'MainStation-OBS'!A37</f>
        <v>W08</v>
      </c>
      <c r="B18" t="str">
        <f>'MainStation-OBS'!B37</f>
        <v>W3</v>
      </c>
      <c r="C18">
        <f>'MainStation-OBS'!E37</f>
        <v>1.1299999999999999</v>
      </c>
      <c r="D18" s="200">
        <f>'MainStation-OBS'!F37</f>
        <v>87.000000000000014</v>
      </c>
      <c r="E18">
        <f>'MainStation-OBS'!G37</f>
        <v>1</v>
      </c>
      <c r="F18">
        <f>'MainStation-OBS'!H37</f>
        <v>1.1899999999999993</v>
      </c>
      <c r="G18">
        <f>'MainStation-OBS'!I37</f>
        <v>2</v>
      </c>
    </row>
    <row r="19" spans="1:7">
      <c r="A19" t="str">
        <f>'MainStation-OBS'!A38</f>
        <v>W12</v>
      </c>
      <c r="B19" t="str">
        <f>'MainStation-OBS'!B38</f>
        <v>W4</v>
      </c>
      <c r="C19">
        <f>'MainStation-OBS'!E38</f>
        <v>1.25</v>
      </c>
      <c r="D19" s="200">
        <f>'MainStation-OBS'!F38</f>
        <v>75</v>
      </c>
      <c r="E19">
        <f>'MainStation-OBS'!G38</f>
        <v>2</v>
      </c>
      <c r="F19">
        <f>'MainStation-OBS'!H38</f>
        <v>1.25</v>
      </c>
      <c r="G19">
        <f>'MainStation-OBS'!I38</f>
        <v>1</v>
      </c>
    </row>
    <row r="20" spans="1:7">
      <c r="A20" t="str">
        <f>'MainStation-OBS'!A39</f>
        <v>W24</v>
      </c>
      <c r="B20" t="str">
        <f>'MainStation-OBS'!B39</f>
        <v>W5</v>
      </c>
      <c r="C20">
        <f>'MainStation-OBS'!E39</f>
        <v>1.48</v>
      </c>
      <c r="D20" s="200">
        <f>'MainStation-OBS'!F39</f>
        <v>-48</v>
      </c>
      <c r="E20">
        <f>'MainStation-OBS'!G39</f>
        <v>6</v>
      </c>
      <c r="F20">
        <f>'MainStation-OBS'!H39</f>
        <v>1.8699999999999997</v>
      </c>
      <c r="G20">
        <f>'MainStation-OBS'!I39</f>
        <v>4</v>
      </c>
    </row>
    <row r="21" spans="1:7">
      <c r="A21" t="str">
        <f>'MainStation-OBS'!A40</f>
        <v>W05</v>
      </c>
      <c r="B21" t="str">
        <f>'MainStation-OBS'!B40</f>
        <v>W6</v>
      </c>
      <c r="C21">
        <f>'MainStation-OBS'!E40</f>
        <v>1.17</v>
      </c>
      <c r="D21" s="200">
        <f>'MainStation-OBS'!F40</f>
        <v>83</v>
      </c>
      <c r="E21">
        <f>'MainStation-OBS'!G40</f>
        <v>1</v>
      </c>
      <c r="F21">
        <f>'MainStation-OBS'!H40</f>
        <v>1.17</v>
      </c>
      <c r="G21">
        <f>'MainStation-OBS'!I40</f>
        <v>1</v>
      </c>
    </row>
    <row r="22" spans="1:7">
      <c r="A22" t="str">
        <f>'MainStation-OBS'!A41</f>
        <v>W18</v>
      </c>
      <c r="B22" t="str">
        <f>'MainStation-OBS'!B41</f>
        <v>W7</v>
      </c>
      <c r="C22">
        <f>'MainStation-OBS'!E41</f>
        <v>-0.6</v>
      </c>
      <c r="D22" s="200">
        <f>'MainStation-OBS'!F41</f>
        <v>160</v>
      </c>
      <c r="E22">
        <f>'MainStation-OBS'!G41</f>
        <v>4</v>
      </c>
      <c r="F22">
        <f>'MainStation-OBS'!H41</f>
        <v>2.2204460492503131E-16</v>
      </c>
      <c r="G22">
        <f>'MainStation-OBS'!I41</f>
        <v>5</v>
      </c>
    </row>
    <row r="23" spans="1:7">
      <c r="A23" t="str">
        <f>'MainStation-OBS'!A42</f>
        <v>W17</v>
      </c>
      <c r="B23" t="str">
        <f>'MainStation-OBS'!B42</f>
        <v>W8</v>
      </c>
      <c r="C23">
        <f>'MainStation-OBS'!E42</f>
        <v>-0.28000000000000003</v>
      </c>
      <c r="D23" s="200">
        <f>'MainStation-OBS'!F42</f>
        <v>128</v>
      </c>
      <c r="E23">
        <f>'MainStation-OBS'!G42</f>
        <v>3</v>
      </c>
      <c r="F23">
        <f>'MainStation-OBS'!H42</f>
        <v>0.1</v>
      </c>
      <c r="G23">
        <f>'MainStation-OBS'!I42</f>
        <v>2</v>
      </c>
    </row>
    <row r="24" spans="1:7">
      <c r="A24" t="str">
        <f>'MainStation-OBS'!A43</f>
        <v>W22</v>
      </c>
      <c r="B24" t="str">
        <f>'MainStation-OBS'!B43</f>
        <v>W9</v>
      </c>
      <c r="C24">
        <f>'MainStation-OBS'!E43</f>
        <v>1.72</v>
      </c>
      <c r="D24" s="200">
        <f>'MainStation-OBS'!F43</f>
        <v>-72</v>
      </c>
      <c r="E24">
        <f>'MainStation-OBS'!G43</f>
        <v>6</v>
      </c>
      <c r="F24">
        <f>'MainStation-OBS'!H43</f>
        <v>1.72</v>
      </c>
      <c r="G24">
        <f>'MainStation-OBS'!I43</f>
        <v>1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-0.08</v>
      </c>
      <c r="D25" s="200">
        <f>'MainStation-OBS'!F23</f>
        <v>108</v>
      </c>
      <c r="E25">
        <f>'MainStation-OBS'!G23</f>
        <v>1</v>
      </c>
      <c r="F25">
        <f>'MainStation-OBS'!H23</f>
        <v>-2.0000000000000032E-2</v>
      </c>
      <c r="G25">
        <f>'MainStation-OBS'!I23</f>
        <v>2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0.56999999999999995</v>
      </c>
      <c r="D26" s="200">
        <f>'MainStation-OBS'!F9</f>
        <v>143.00000000000003</v>
      </c>
      <c r="E26">
        <f>'MainStation-OBS'!G9</f>
        <v>1</v>
      </c>
      <c r="F26">
        <f>'MainStation-OBS'!H9</f>
        <v>0.59999999999999964</v>
      </c>
      <c r="G26">
        <f>'MainStation-OBS'!I9</f>
        <v>1</v>
      </c>
    </row>
    <row r="27" spans="1:7">
      <c r="A27" t="str">
        <f>'MainStation-OBS'!A44</f>
        <v>W13</v>
      </c>
      <c r="B27" t="str">
        <f>'MainStation-OBS'!B44</f>
        <v>W10</v>
      </c>
      <c r="C27">
        <f>'MainStation-OBS'!E44</f>
        <v>0.79</v>
      </c>
      <c r="D27" s="200">
        <f>'MainStation-OBS'!F44</f>
        <v>20.999999999999996</v>
      </c>
      <c r="E27">
        <f>'MainStation-OBS'!G44</f>
        <v>4</v>
      </c>
      <c r="F27">
        <f>'MainStation-OBS'!H44</f>
        <v>0.79</v>
      </c>
      <c r="G27">
        <f>'MainStation-OBS'!I44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0.34</v>
      </c>
      <c r="D28" s="200">
        <f>'MainStation-OBS'!F24</f>
        <v>166</v>
      </c>
      <c r="E28">
        <f>'MainStation-OBS'!G24</f>
        <v>1</v>
      </c>
      <c r="F28">
        <f>'MainStation-OBS'!H24</f>
        <v>0.4300000000000001</v>
      </c>
      <c r="G28">
        <f>'MainStation-OBS'!I24</f>
        <v>3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0.18</v>
      </c>
      <c r="D29" s="200">
        <f>'MainStation-OBS'!F25</f>
        <v>182</v>
      </c>
      <c r="E29">
        <f>'MainStation-OBS'!G25</f>
        <v>1</v>
      </c>
      <c r="F29">
        <f>'MainStation-OBS'!H25</f>
        <v>0.23999999999999996</v>
      </c>
      <c r="G29">
        <f>'MainStation-OBS'!I25</f>
        <v>2</v>
      </c>
    </row>
    <row r="30" spans="1:7">
      <c r="A30" t="str">
        <f>'MainStation-OBS'!A52</f>
        <v>W16</v>
      </c>
      <c r="B30" t="str">
        <f>'MainStation-OBS'!B52</f>
        <v>W18</v>
      </c>
      <c r="C30">
        <f>'MainStation-OBS'!E52</f>
        <v>0.72</v>
      </c>
      <c r="D30" s="200">
        <f>'MainStation-OBS'!F52</f>
        <v>28.000000000000004</v>
      </c>
      <c r="E30">
        <f>'MainStation-OBS'!G52</f>
        <v>4</v>
      </c>
      <c r="F30">
        <f>'MainStation-OBS'!H52</f>
        <v>0.72</v>
      </c>
      <c r="G30">
        <f>'MainStation-OBS'!I52</f>
        <v>1</v>
      </c>
    </row>
    <row r="31" spans="1:7">
      <c r="A31" t="str">
        <f>'MainStation-OBS'!A46</f>
        <v>W10</v>
      </c>
      <c r="B31" t="str">
        <f>'MainStation-OBS'!B46</f>
        <v>W12</v>
      </c>
      <c r="C31">
        <f>'MainStation-OBS'!E46</f>
        <v>0.94</v>
      </c>
      <c r="D31" s="200">
        <f>'MainStation-OBS'!F46</f>
        <v>106</v>
      </c>
      <c r="E31">
        <f>'MainStation-OBS'!G46</f>
        <v>1</v>
      </c>
      <c r="F31">
        <f>'MainStation-OBS'!H46</f>
        <v>1.1199999999999999</v>
      </c>
      <c r="G31">
        <f>'MainStation-OBS'!I46</f>
        <v>3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1.71</v>
      </c>
      <c r="D32" s="200">
        <f>'MainStation-OBS'!F22</f>
        <v>29.000000000000004</v>
      </c>
      <c r="E32">
        <f>'MainStation-OBS'!G22</f>
        <v>4</v>
      </c>
      <c r="F32">
        <f>'MainStation-OBS'!H22</f>
        <v>1.74</v>
      </c>
      <c r="G32">
        <f>'MainStation-OBS'!I22</f>
        <v>2</v>
      </c>
    </row>
    <row r="33" spans="1:7">
      <c r="A33" t="str">
        <f>'MainStation-OBS'!A47</f>
        <v>W03</v>
      </c>
      <c r="B33" t="str">
        <f>'MainStation-OBS'!B47</f>
        <v>W13</v>
      </c>
      <c r="C33">
        <f>'MainStation-OBS'!E47</f>
        <v>2.25</v>
      </c>
      <c r="D33" s="200">
        <f>'MainStation-OBS'!F47</f>
        <v>-125</v>
      </c>
      <c r="E33">
        <f>'MainStation-OBS'!G47</f>
        <v>6</v>
      </c>
      <c r="F33">
        <f>'MainStation-OBS'!H47</f>
        <v>2.25</v>
      </c>
      <c r="G33">
        <f>'MainStation-OBS'!I47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-0.2</v>
      </c>
      <c r="D34" s="200">
        <f>'MainStation-OBS'!F26</f>
        <v>220.00000000000003</v>
      </c>
      <c r="E34">
        <f>'MainStation-OBS'!G26</f>
        <v>1</v>
      </c>
      <c r="F34">
        <f>'MainStation-OBS'!H26</f>
        <v>-0.2</v>
      </c>
      <c r="G34">
        <f>'MainStation-OBS'!I26</f>
        <v>1</v>
      </c>
    </row>
    <row r="35" spans="1:7">
      <c r="A35" t="str">
        <f>'MainStation-OBS'!A10</f>
        <v>E01</v>
      </c>
      <c r="B35" t="str">
        <f>'MainStation-OBS'!B10</f>
        <v>N8</v>
      </c>
      <c r="C35">
        <f>'MainStation-OBS'!E10</f>
        <v>3.5</v>
      </c>
      <c r="D35" s="200">
        <f>'MainStation-OBS'!F10</f>
        <v>-150</v>
      </c>
      <c r="E35">
        <f>'MainStation-OBS'!G10</f>
        <v>6</v>
      </c>
      <c r="F35">
        <f>'MainStation-OBS'!H10</f>
        <v>3.5</v>
      </c>
      <c r="G35">
        <f>'MainStation-OBS'!I10</f>
        <v>1</v>
      </c>
    </row>
    <row r="36" spans="1:7">
      <c r="A36" t="str">
        <f>'MainStation-OBS'!A11</f>
        <v>E02</v>
      </c>
      <c r="B36" t="str">
        <f>'MainStation-OBS'!B11</f>
        <v>N9</v>
      </c>
      <c r="C36">
        <f>'MainStation-OBS'!E11</f>
        <v>3.5</v>
      </c>
      <c r="D36" s="200">
        <f>'MainStation-OBS'!F11</f>
        <v>-150</v>
      </c>
      <c r="E36">
        <f>'MainStation-OBS'!G11</f>
        <v>6</v>
      </c>
      <c r="F36">
        <f>'MainStation-OBS'!H11</f>
        <v>3.5</v>
      </c>
      <c r="G36">
        <f>'MainStation-OBS'!I11</f>
        <v>1</v>
      </c>
    </row>
    <row r="37" spans="1:7">
      <c r="A37" t="str">
        <f>'MainStation-OBS'!A27</f>
        <v>E09</v>
      </c>
      <c r="B37" t="str">
        <f>'MainStation-OBS'!B27</f>
        <v>E14</v>
      </c>
      <c r="C37">
        <f>'MainStation-OBS'!E27</f>
        <v>1.45</v>
      </c>
      <c r="D37" s="200">
        <f>'MainStation-OBS'!F27</f>
        <v>55.000000000000007</v>
      </c>
      <c r="E37">
        <f>'MainStation-OBS'!G27</f>
        <v>2</v>
      </c>
      <c r="F37">
        <f>'MainStation-OBS'!H27</f>
        <v>1.51</v>
      </c>
      <c r="G37">
        <f>'MainStation-OBS'!I27</f>
        <v>2</v>
      </c>
    </row>
    <row r="38" spans="1:7">
      <c r="A38" t="str">
        <f>'MainStation-OBS'!A48</f>
        <v>W02</v>
      </c>
      <c r="B38" t="str">
        <f>'MainStation-OBS'!B48</f>
        <v>W14</v>
      </c>
      <c r="C38">
        <f>'MainStation-OBS'!E48</f>
        <v>2.2999999999999998</v>
      </c>
      <c r="D38" s="200">
        <f>'MainStation-OBS'!F48</f>
        <v>-129.99999999999997</v>
      </c>
      <c r="E38">
        <f>'MainStation-OBS'!G48</f>
        <v>6</v>
      </c>
      <c r="F38">
        <f>'MainStation-OBS'!H48</f>
        <v>2.2999999999999998</v>
      </c>
      <c r="G38">
        <f>'MainStation-OBS'!I48</f>
        <v>1</v>
      </c>
    </row>
    <row r="39" spans="1:7">
      <c r="A39" t="str">
        <f>'MainStation-OBS'!A49</f>
        <v>W09</v>
      </c>
      <c r="B39" t="str">
        <f>'MainStation-OBS'!B49</f>
        <v>W15</v>
      </c>
      <c r="C39">
        <f>'MainStation-OBS'!E49</f>
        <v>0.28000000000000003</v>
      </c>
      <c r="D39" s="200">
        <f>'MainStation-OBS'!F49</f>
        <v>72</v>
      </c>
      <c r="E39">
        <f>'MainStation-OBS'!G49</f>
        <v>2</v>
      </c>
      <c r="F39">
        <f>'MainStation-OBS'!H49</f>
        <v>0.40000000000000013</v>
      </c>
      <c r="G39">
        <f>'MainStation-OBS'!I49</f>
        <v>3</v>
      </c>
    </row>
    <row r="40" spans="1:7">
      <c r="A40" t="str">
        <f>'MainStation-OBS'!A28</f>
        <v>E33</v>
      </c>
      <c r="B40" t="str">
        <f>'MainStation-OBS'!B28</f>
        <v>E15</v>
      </c>
      <c r="C40">
        <f>'MainStation-OBS'!E28</f>
        <v>-1</v>
      </c>
      <c r="D40">
        <f>'MainStation-OBS'!F28</f>
        <v>200</v>
      </c>
      <c r="E40">
        <f>'MainStation-OBS'!G28</f>
        <v>1</v>
      </c>
      <c r="F40">
        <f>'MainStation-OBS'!H28</f>
        <v>-0.40000000000000013</v>
      </c>
      <c r="G40">
        <f>'MainStation-OBS'!I28</f>
        <v>5</v>
      </c>
    </row>
    <row r="41" spans="1:7">
      <c r="A41" t="str">
        <f>'MainStation-OBS'!A29</f>
        <v>E31</v>
      </c>
      <c r="B41" t="str">
        <f>'MainStation-OBS'!B29</f>
        <v>E16</v>
      </c>
      <c r="C41">
        <f>'MainStation-OBS'!E29</f>
        <v>-0.35</v>
      </c>
      <c r="D41">
        <f>'MainStation-OBS'!F29</f>
        <v>235</v>
      </c>
      <c r="E41">
        <f>'MainStation-OBS'!G29</f>
        <v>1</v>
      </c>
      <c r="F41">
        <f>'MainStation-OBS'!H29</f>
        <v>-4.9999999999999878E-2</v>
      </c>
      <c r="G41">
        <f>'MainStation-OBS'!I29</f>
        <v>4</v>
      </c>
    </row>
    <row r="42" spans="1:7">
      <c r="A42" t="str">
        <f>'MainStation-OBS'!A51</f>
        <v>W15</v>
      </c>
      <c r="B42" t="str">
        <f>'MainStation-OBS'!B51</f>
        <v>W17</v>
      </c>
      <c r="C42">
        <f>'MainStation-OBS'!E51</f>
        <v>0.47</v>
      </c>
      <c r="D42">
        <f>'MainStation-OBS'!F51</f>
        <v>53</v>
      </c>
      <c r="E42">
        <f>'MainStation-OBS'!G51</f>
        <v>2</v>
      </c>
      <c r="F42">
        <f>'MainStation-OBS'!H51</f>
        <v>0.49999999999999983</v>
      </c>
      <c r="G42">
        <f>'MainStation-OBS'!I51</f>
        <v>1</v>
      </c>
    </row>
    <row r="43" spans="1:7">
      <c r="A43" t="str">
        <f>'MainStation-OBS'!A50</f>
        <v>W14</v>
      </c>
      <c r="B43" t="str">
        <f>'MainStation-OBS'!B50</f>
        <v>W16</v>
      </c>
      <c r="C43">
        <f>'MainStation-OBS'!E50</f>
        <v>0.43</v>
      </c>
      <c r="D43">
        <f>'MainStation-OBS'!F50</f>
        <v>57.000000000000007</v>
      </c>
      <c r="E43">
        <f>'MainStation-OBS'!G50</f>
        <v>2</v>
      </c>
      <c r="F43">
        <f>'MainStation-OBS'!H50</f>
        <v>0.49000000000000005</v>
      </c>
      <c r="G43">
        <f>'MainStation-OBS'!I50</f>
        <v>2</v>
      </c>
    </row>
    <row r="44" spans="1:7">
      <c r="A44" t="str">
        <f>'MainStation-OBS'!A30</f>
        <v>E49</v>
      </c>
      <c r="B44" t="str">
        <f>'MainStation-OBS'!B30</f>
        <v>E17</v>
      </c>
      <c r="C44">
        <f>'MainStation-OBS'!E30</f>
        <v>0.56000000000000005</v>
      </c>
      <c r="D44">
        <f>'MainStation-OBS'!F30</f>
        <v>144</v>
      </c>
      <c r="E44">
        <f>'MainStation-OBS'!G30</f>
        <v>1</v>
      </c>
      <c r="F44">
        <f>'MainStation-OBS'!H30</f>
        <v>0.62000000000000011</v>
      </c>
      <c r="G44">
        <f>'MainStation-OBS'!I30</f>
        <v>2</v>
      </c>
    </row>
    <row r="45" spans="1:7">
      <c r="A45" t="str">
        <f>'MainStation-OBS'!A31</f>
        <v>E50</v>
      </c>
      <c r="B45" t="str">
        <f>'MainStation-OBS'!B31</f>
        <v>E18</v>
      </c>
      <c r="C45">
        <f>'MainStation-OBS'!E31</f>
        <v>0.12</v>
      </c>
      <c r="D45">
        <f>'MainStation-OBS'!F31</f>
        <v>188</v>
      </c>
      <c r="E45">
        <f>'MainStation-OBS'!G31</f>
        <v>1</v>
      </c>
      <c r="F45">
        <f>'MainStation-OBS'!H31</f>
        <v>0.2400000000000001</v>
      </c>
      <c r="G45">
        <f>'MainStation-OBS'!I31</f>
        <v>3</v>
      </c>
    </row>
    <row r="46" spans="1:7">
      <c r="A46" t="str">
        <f>'MainStation-OBS'!A52</f>
        <v>W16</v>
      </c>
      <c r="B46" t="str">
        <f>'MainStation-OBS'!B52</f>
        <v>W18</v>
      </c>
      <c r="C46">
        <f>'MainStation-OBS'!E52</f>
        <v>0.72</v>
      </c>
      <c r="D46">
        <f>'MainStation-OBS'!F52</f>
        <v>28.000000000000004</v>
      </c>
      <c r="E46">
        <f>'MainStation-OBS'!G52</f>
        <v>4</v>
      </c>
      <c r="F46">
        <f>'MainStation-OBS'!H52</f>
        <v>0.72</v>
      </c>
      <c r="G46">
        <f>'MainStation-OBS'!I52</f>
        <v>1</v>
      </c>
    </row>
  </sheetData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4"/>
  <sheetViews>
    <sheetView topLeftCell="A11" workbookViewId="0">
      <selection activeCell="A2" sqref="A2:B34"/>
    </sheetView>
  </sheetViews>
  <sheetFormatPr defaultRowHeight="23.25"/>
  <sheetData>
    <row r="1" spans="1:9">
      <c r="A1" t="s">
        <v>351</v>
      </c>
      <c r="B1" t="s">
        <v>243</v>
      </c>
      <c r="C1" t="str">
        <f>'MainStation-OBS'!E1</f>
        <v>WL_MSL</v>
      </c>
      <c r="D1" t="str">
        <f>'MainStation-OBS'!F1</f>
        <v>Tofull_cm</v>
      </c>
      <c r="E1" t="s">
        <v>244</v>
      </c>
      <c r="F1" t="s">
        <v>245</v>
      </c>
      <c r="G1" t="s">
        <v>246</v>
      </c>
    </row>
    <row r="2" spans="1:9">
      <c r="A2" t="str">
        <f>'MainStation-OBS'!A3</f>
        <v>E04</v>
      </c>
      <c r="B2" t="str">
        <f>'MainStation-OBS'!B3</f>
        <v>N1</v>
      </c>
      <c r="C2">
        <f>'MainStation-OBS'!E3</f>
        <v>1.61</v>
      </c>
      <c r="D2">
        <f>'MainStation-OBS'!F3</f>
        <v>38.999999999999993</v>
      </c>
      <c r="E2">
        <f>'MainStation-OBS'!G3</f>
        <v>3</v>
      </c>
      <c r="F2">
        <f>'MainStation-OBS'!H3</f>
        <v>1.61</v>
      </c>
      <c r="G2">
        <f>'MainStation-OBS'!I3</f>
        <v>1</v>
      </c>
      <c r="I2">
        <f>MAX(F2:F34)</f>
        <v>2.79</v>
      </c>
    </row>
    <row r="3" spans="1:9">
      <c r="A3" t="str">
        <f>'MainStation-OBS'!A4</f>
        <v>E10</v>
      </c>
      <c r="B3" t="str">
        <f>'MainStation-OBS'!B4</f>
        <v>N2</v>
      </c>
      <c r="C3">
        <f>'MainStation-OBS'!E4</f>
        <v>0</v>
      </c>
      <c r="D3">
        <f>'MainStation-OBS'!F4</f>
        <v>200</v>
      </c>
      <c r="E3">
        <f>'MainStation-OBS'!G4</f>
        <v>1</v>
      </c>
      <c r="F3">
        <f>'MainStation-OBS'!H4</f>
        <v>0.3</v>
      </c>
      <c r="G3">
        <f>'MainStation-OBS'!I4</f>
        <v>4</v>
      </c>
      <c r="I3">
        <f>MIN(F2:F34)</f>
        <v>-1.1599999999999999</v>
      </c>
    </row>
    <row r="4" spans="1:9">
      <c r="A4" t="str">
        <f>'MainStation-OBS'!A5</f>
        <v>E12</v>
      </c>
      <c r="B4" t="str">
        <f>'MainStation-OBS'!B5</f>
        <v>N3</v>
      </c>
      <c r="C4">
        <f>'MainStation-OBS'!E5</f>
        <v>0.79</v>
      </c>
      <c r="D4">
        <f>'MainStation-OBS'!F5</f>
        <v>20.999999999999996</v>
      </c>
      <c r="E4">
        <f>'MainStation-OBS'!G5</f>
        <v>4</v>
      </c>
      <c r="F4">
        <f>'MainStation-OBS'!H5</f>
        <v>0.82000000000000006</v>
      </c>
      <c r="G4">
        <f>'MainStation-OBS'!I5</f>
        <v>2</v>
      </c>
    </row>
    <row r="5" spans="1:9">
      <c r="A5" t="str">
        <f>'MainStation-OBS'!A6</f>
        <v>E13</v>
      </c>
      <c r="B5" t="str">
        <f>'MainStation-OBS'!B6</f>
        <v>N4</v>
      </c>
      <c r="C5">
        <f>'MainStation-OBS'!E6</f>
        <v>-0.75</v>
      </c>
      <c r="D5">
        <f>'MainStation-OBS'!F6</f>
        <v>275</v>
      </c>
      <c r="E5">
        <f>'MainStation-OBS'!G6</f>
        <v>1</v>
      </c>
      <c r="F5">
        <f>'MainStation-OBS'!H6</f>
        <v>-0.23999999999999988</v>
      </c>
      <c r="G5">
        <f>'MainStation-OBS'!I6</f>
        <v>5</v>
      </c>
    </row>
    <row r="6" spans="1:9">
      <c r="A6" t="str">
        <f>'MainStation-OBS'!A7</f>
        <v>E14</v>
      </c>
      <c r="B6" t="str">
        <f>'MainStation-OBS'!B7</f>
        <v>N5</v>
      </c>
      <c r="C6">
        <f>'MainStation-OBS'!E7</f>
        <v>0</v>
      </c>
      <c r="D6">
        <f>'MainStation-OBS'!F7</f>
        <v>200</v>
      </c>
      <c r="E6">
        <f>'MainStation-OBS'!G7</f>
        <v>1</v>
      </c>
      <c r="F6">
        <f>'MainStation-OBS'!H7</f>
        <v>0</v>
      </c>
      <c r="G6">
        <f>'MainStation-OBS'!I7</f>
        <v>1</v>
      </c>
    </row>
    <row r="7" spans="1:9">
      <c r="A7" t="str">
        <f>'MainStation-OBS'!A8</f>
        <v>E17</v>
      </c>
      <c r="B7" t="str">
        <f>'MainStation-OBS'!B8</f>
        <v>N6</v>
      </c>
      <c r="C7">
        <f>'MainStation-OBS'!E8</f>
        <v>0.38</v>
      </c>
      <c r="D7">
        <f>'MainStation-OBS'!F8</f>
        <v>162</v>
      </c>
      <c r="E7">
        <f>'MainStation-OBS'!G8</f>
        <v>1</v>
      </c>
      <c r="F7">
        <f>'MainStation-OBS'!H8</f>
        <v>0.62000000000000011</v>
      </c>
      <c r="G7">
        <f>'MainStation-OBS'!I8</f>
        <v>4</v>
      </c>
    </row>
    <row r="8" spans="1:9">
      <c r="A8" t="str">
        <f>'MainStation-OBS'!A14</f>
        <v>E03</v>
      </c>
      <c r="B8" t="str">
        <f>'MainStation-OBS'!B14</f>
        <v>E1</v>
      </c>
      <c r="C8">
        <f>'MainStation-OBS'!E14</f>
        <v>2.0499999999999998</v>
      </c>
      <c r="D8">
        <f>'MainStation-OBS'!F14</f>
        <v>-4.9999999999999822</v>
      </c>
      <c r="E8">
        <f>'MainStation-OBS'!G14</f>
        <v>6</v>
      </c>
      <c r="F8">
        <f>'MainStation-OBS'!H14</f>
        <v>2.11</v>
      </c>
      <c r="G8">
        <f>'MainStation-OBS'!I14</f>
        <v>2</v>
      </c>
    </row>
    <row r="9" spans="1:9">
      <c r="A9" t="str">
        <f>'MainStation-OBS'!A15</f>
        <v>E11</v>
      </c>
      <c r="B9" t="str">
        <f>'MainStation-OBS'!B15</f>
        <v>E2</v>
      </c>
      <c r="C9">
        <f>'MainStation-OBS'!E15</f>
        <v>0.97</v>
      </c>
      <c r="D9">
        <f>'MainStation-OBS'!F15</f>
        <v>3.0000000000000027</v>
      </c>
      <c r="E9">
        <f>'MainStation-OBS'!G15</f>
        <v>5</v>
      </c>
      <c r="F9">
        <f>'MainStation-OBS'!H15</f>
        <v>1.06</v>
      </c>
      <c r="G9">
        <f>'MainStation-OBS'!I15</f>
        <v>3</v>
      </c>
    </row>
    <row r="10" spans="1:9">
      <c r="A10" t="str">
        <f>'MainStation-OBS'!A16</f>
        <v>E07</v>
      </c>
      <c r="B10" t="str">
        <f>'MainStation-OBS'!B16</f>
        <v>E3</v>
      </c>
      <c r="C10">
        <f>'MainStation-OBS'!E16</f>
        <v>1.66</v>
      </c>
      <c r="D10">
        <f>'MainStation-OBS'!F16</f>
        <v>34.000000000000007</v>
      </c>
      <c r="E10">
        <f>'MainStation-OBS'!G16</f>
        <v>3</v>
      </c>
      <c r="F10">
        <f>'MainStation-OBS'!H16</f>
        <v>1.72</v>
      </c>
      <c r="G10">
        <f>'MainStation-OBS'!I16</f>
        <v>2</v>
      </c>
    </row>
    <row r="11" spans="1:9">
      <c r="A11" t="str">
        <f>'MainStation-OBS'!A17</f>
        <v>E34</v>
      </c>
      <c r="B11" t="str">
        <f>'MainStation-OBS'!B17</f>
        <v>E4</v>
      </c>
      <c r="C11">
        <f>'MainStation-OBS'!E17</f>
        <v>1.84</v>
      </c>
      <c r="D11">
        <f>'MainStation-OBS'!F17</f>
        <v>15.999999999999993</v>
      </c>
      <c r="E11">
        <f>'MainStation-OBS'!G17</f>
        <v>4</v>
      </c>
      <c r="F11">
        <f>'MainStation-OBS'!H17</f>
        <v>1.9300000000000002</v>
      </c>
      <c r="G11">
        <f>'MainStation-OBS'!I17</f>
        <v>3</v>
      </c>
    </row>
    <row r="12" spans="1:9">
      <c r="A12" t="str">
        <f>'MainStation-OBS'!A18</f>
        <v>E43</v>
      </c>
      <c r="B12" t="str">
        <f>'MainStation-OBS'!B18</f>
        <v>E5</v>
      </c>
      <c r="C12">
        <f>'MainStation-OBS'!E18</f>
        <v>1.68</v>
      </c>
      <c r="D12">
        <f>'MainStation-OBS'!F18</f>
        <v>32.000000000000007</v>
      </c>
      <c r="E12">
        <f>'MainStation-OBS'!G18</f>
        <v>3</v>
      </c>
      <c r="F12">
        <f>'MainStation-OBS'!H18</f>
        <v>1.71</v>
      </c>
      <c r="G12">
        <f>'MainStation-OBS'!I18</f>
        <v>2</v>
      </c>
    </row>
    <row r="13" spans="1:9">
      <c r="A13" t="str">
        <f>'MainStation-OBS'!A19</f>
        <v>E21</v>
      </c>
      <c r="B13" t="str">
        <f>'MainStation-OBS'!B19</f>
        <v>E6</v>
      </c>
      <c r="C13">
        <f>'MainStation-OBS'!E19</f>
        <v>0.64</v>
      </c>
      <c r="D13">
        <f>'MainStation-OBS'!F19</f>
        <v>136</v>
      </c>
      <c r="E13">
        <f>'MainStation-OBS'!G19</f>
        <v>1</v>
      </c>
      <c r="F13">
        <f>'MainStation-OBS'!H19</f>
        <v>0.79000000000000015</v>
      </c>
      <c r="G13">
        <f>'MainStation-OBS'!I19</f>
        <v>3</v>
      </c>
    </row>
    <row r="14" spans="1:9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>
        <f>'MainStation-OBS'!F20</f>
        <v>328</v>
      </c>
      <c r="E14">
        <f>'MainStation-OBS'!G20</f>
        <v>1</v>
      </c>
      <c r="F14">
        <f>'MainStation-OBS'!H20</f>
        <v>-1.1599999999999999</v>
      </c>
      <c r="G14">
        <f>'MainStation-OBS'!I20</f>
        <v>3</v>
      </c>
    </row>
    <row r="15" spans="1:9">
      <c r="A15" t="str">
        <f>'MainStation-OBS'!A21</f>
        <v>E45</v>
      </c>
      <c r="B15" t="str">
        <f>'MainStation-OBS'!B21</f>
        <v>E8</v>
      </c>
      <c r="C15">
        <f>'MainStation-OBS'!E21</f>
        <v>1.44</v>
      </c>
      <c r="D15">
        <f>'MainStation-OBS'!F21</f>
        <v>56.000000000000007</v>
      </c>
      <c r="E15">
        <f>'MainStation-OBS'!G21</f>
        <v>2</v>
      </c>
      <c r="F15">
        <f>'MainStation-OBS'!H21</f>
        <v>1.4699999999999993</v>
      </c>
      <c r="G15">
        <f>'MainStation-OBS'!I21</f>
        <v>1</v>
      </c>
    </row>
    <row r="16" spans="1:9">
      <c r="A16" t="str">
        <f>'MainStation-OBS'!A35</f>
        <v>W01</v>
      </c>
      <c r="B16" t="str">
        <f>'MainStation-OBS'!B35</f>
        <v>W1</v>
      </c>
      <c r="C16">
        <f>'MainStation-OBS'!E35</f>
        <v>2.79</v>
      </c>
      <c r="D16">
        <f>'MainStation-OBS'!F35</f>
        <v>-179</v>
      </c>
      <c r="E16">
        <f>'MainStation-OBS'!G35</f>
        <v>6</v>
      </c>
      <c r="F16">
        <f>'MainStation-OBS'!H35</f>
        <v>2.79</v>
      </c>
      <c r="G16">
        <f>'MainStation-OBS'!I35</f>
        <v>1</v>
      </c>
    </row>
    <row r="17" spans="1:7">
      <c r="A17" t="str">
        <f>'MainStation-OBS'!A36</f>
        <v>W23</v>
      </c>
      <c r="B17" t="str">
        <f>'MainStation-OBS'!B36</f>
        <v>W2</v>
      </c>
      <c r="C17">
        <f>'MainStation-OBS'!E36</f>
        <v>1.53</v>
      </c>
      <c r="D17">
        <f>'MainStation-OBS'!F36</f>
        <v>-53</v>
      </c>
      <c r="E17">
        <f>'MainStation-OBS'!G36</f>
        <v>6</v>
      </c>
      <c r="F17">
        <f>'MainStation-OBS'!H36</f>
        <v>1.62</v>
      </c>
      <c r="G17">
        <f>'MainStation-OBS'!I36</f>
        <v>3</v>
      </c>
    </row>
    <row r="18" spans="1:7">
      <c r="A18" t="str">
        <f>'MainStation-OBS'!A37</f>
        <v>W08</v>
      </c>
      <c r="B18" t="str">
        <f>'MainStation-OBS'!B37</f>
        <v>W3</v>
      </c>
      <c r="C18">
        <f>'MainStation-OBS'!E37</f>
        <v>1.1299999999999999</v>
      </c>
      <c r="D18">
        <f>'MainStation-OBS'!F37</f>
        <v>87.000000000000014</v>
      </c>
      <c r="E18">
        <f>'MainStation-OBS'!G37</f>
        <v>1</v>
      </c>
      <c r="F18">
        <f>'MainStation-OBS'!H37</f>
        <v>1.1899999999999993</v>
      </c>
      <c r="G18">
        <f>'MainStation-OBS'!I37</f>
        <v>2</v>
      </c>
    </row>
    <row r="19" spans="1:7">
      <c r="A19" t="str">
        <f>'MainStation-OBS'!A38</f>
        <v>W12</v>
      </c>
      <c r="B19" t="str">
        <f>'MainStation-OBS'!B38</f>
        <v>W4</v>
      </c>
      <c r="C19">
        <f>'MainStation-OBS'!E38</f>
        <v>1.25</v>
      </c>
      <c r="D19">
        <f>'MainStation-OBS'!F38</f>
        <v>75</v>
      </c>
      <c r="E19">
        <f>'MainStation-OBS'!G38</f>
        <v>2</v>
      </c>
      <c r="F19">
        <f>'MainStation-OBS'!H38</f>
        <v>1.25</v>
      </c>
      <c r="G19">
        <f>'MainStation-OBS'!I38</f>
        <v>1</v>
      </c>
    </row>
    <row r="20" spans="1:7">
      <c r="A20" t="str">
        <f>'MainStation-OBS'!A39</f>
        <v>W24</v>
      </c>
      <c r="B20" t="str">
        <f>'MainStation-OBS'!B39</f>
        <v>W5</v>
      </c>
      <c r="C20">
        <f>'MainStation-OBS'!E39</f>
        <v>1.48</v>
      </c>
      <c r="D20">
        <f>'MainStation-OBS'!F39</f>
        <v>-48</v>
      </c>
      <c r="E20">
        <f>'MainStation-OBS'!G39</f>
        <v>6</v>
      </c>
      <c r="F20">
        <f>'MainStation-OBS'!H39</f>
        <v>1.8699999999999997</v>
      </c>
      <c r="G20">
        <f>'MainStation-OBS'!I39</f>
        <v>4</v>
      </c>
    </row>
    <row r="21" spans="1:7">
      <c r="A21" t="str">
        <f>'MainStation-OBS'!A40</f>
        <v>W05</v>
      </c>
      <c r="B21" t="str">
        <f>'MainStation-OBS'!B40</f>
        <v>W6</v>
      </c>
      <c r="C21">
        <f>'MainStation-OBS'!E40</f>
        <v>1.17</v>
      </c>
      <c r="D21">
        <f>'MainStation-OBS'!F40</f>
        <v>83</v>
      </c>
      <c r="E21">
        <f>'MainStation-OBS'!G40</f>
        <v>1</v>
      </c>
      <c r="F21">
        <f>'MainStation-OBS'!H40</f>
        <v>1.17</v>
      </c>
      <c r="G21">
        <f>'MainStation-OBS'!I40</f>
        <v>1</v>
      </c>
    </row>
    <row r="22" spans="1:7">
      <c r="A22" t="str">
        <f>'MainStation-OBS'!A41</f>
        <v>W18</v>
      </c>
      <c r="B22" t="str">
        <f>'MainStation-OBS'!B41</f>
        <v>W7</v>
      </c>
      <c r="C22">
        <f>'MainStation-OBS'!E41</f>
        <v>-0.6</v>
      </c>
      <c r="D22">
        <f>'MainStation-OBS'!F41</f>
        <v>160</v>
      </c>
      <c r="E22">
        <f>'MainStation-OBS'!G41</f>
        <v>4</v>
      </c>
      <c r="F22">
        <f>'MainStation-OBS'!H41</f>
        <v>2.2204460492503131E-16</v>
      </c>
      <c r="G22">
        <f>'MainStation-OBS'!I41</f>
        <v>5</v>
      </c>
    </row>
    <row r="23" spans="1:7">
      <c r="A23" t="str">
        <f>'MainStation-OBS'!A42</f>
        <v>W17</v>
      </c>
      <c r="B23" t="str">
        <f>'MainStation-OBS'!B42</f>
        <v>W8</v>
      </c>
      <c r="C23">
        <f>'MainStation-OBS'!E42</f>
        <v>-0.28000000000000003</v>
      </c>
      <c r="D23">
        <f>'MainStation-OBS'!F42</f>
        <v>128</v>
      </c>
      <c r="E23">
        <f>'MainStation-OBS'!G42</f>
        <v>3</v>
      </c>
      <c r="F23">
        <f>'MainStation-OBS'!H42</f>
        <v>0.1</v>
      </c>
      <c r="G23">
        <f>'MainStation-OBS'!I42</f>
        <v>2</v>
      </c>
    </row>
    <row r="24" spans="1:7">
      <c r="A24" t="str">
        <f>'MainStation-OBS'!A43</f>
        <v>W22</v>
      </c>
      <c r="B24" t="str">
        <f>'MainStation-OBS'!B43</f>
        <v>W9</v>
      </c>
      <c r="C24">
        <f>'MainStation-OBS'!E43</f>
        <v>1.72</v>
      </c>
      <c r="D24">
        <f>'MainStation-OBS'!F43</f>
        <v>-72</v>
      </c>
      <c r="E24">
        <f>'MainStation-OBS'!G43</f>
        <v>6</v>
      </c>
      <c r="F24">
        <f>'MainStation-OBS'!H43</f>
        <v>1.72</v>
      </c>
      <c r="G24">
        <f>'MainStation-OBS'!I43</f>
        <v>1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-0.08</v>
      </c>
      <c r="D25">
        <f>'MainStation-OBS'!F23</f>
        <v>108</v>
      </c>
      <c r="E25">
        <f>'MainStation-OBS'!G23</f>
        <v>1</v>
      </c>
      <c r="F25">
        <f>'MainStation-OBS'!H23</f>
        <v>-2.0000000000000032E-2</v>
      </c>
      <c r="G25">
        <f>'MainStation-OBS'!I23</f>
        <v>2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0.56999999999999995</v>
      </c>
      <c r="D26">
        <f>'MainStation-OBS'!F9</f>
        <v>143.00000000000003</v>
      </c>
      <c r="E26">
        <f>'MainStation-OBS'!G9</f>
        <v>1</v>
      </c>
      <c r="F26">
        <f>'MainStation-OBS'!H9</f>
        <v>0.59999999999999964</v>
      </c>
      <c r="G26">
        <f>'MainStation-OBS'!I9</f>
        <v>1</v>
      </c>
    </row>
    <row r="27" spans="1:7">
      <c r="A27" t="str">
        <f>'MainStation-OBS'!A44</f>
        <v>W13</v>
      </c>
      <c r="B27" t="str">
        <f>'MainStation-OBS'!B44</f>
        <v>W10</v>
      </c>
      <c r="C27">
        <f>'MainStation-OBS'!E44</f>
        <v>0.79</v>
      </c>
      <c r="D27">
        <f>'MainStation-OBS'!F44</f>
        <v>20.999999999999996</v>
      </c>
      <c r="E27">
        <f>'MainStation-OBS'!G44</f>
        <v>4</v>
      </c>
      <c r="F27">
        <f>'MainStation-OBS'!H44</f>
        <v>0.79</v>
      </c>
      <c r="G27">
        <f>'MainStation-OBS'!I44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0.34</v>
      </c>
      <c r="D28">
        <f>'MainStation-OBS'!F24</f>
        <v>166</v>
      </c>
      <c r="E28">
        <f>'MainStation-OBS'!G24</f>
        <v>1</v>
      </c>
      <c r="F28">
        <f>'MainStation-OBS'!H24</f>
        <v>0.4300000000000001</v>
      </c>
      <c r="G28">
        <f>'MainStation-OBS'!I24</f>
        <v>3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0.18</v>
      </c>
      <c r="D29">
        <f>'MainStation-OBS'!F25</f>
        <v>182</v>
      </c>
      <c r="E29">
        <f>'MainStation-OBS'!G25</f>
        <v>1</v>
      </c>
      <c r="F29">
        <f>'MainStation-OBS'!H25</f>
        <v>0.23999999999999996</v>
      </c>
      <c r="G29">
        <f>'MainStation-OBS'!I25</f>
        <v>2</v>
      </c>
    </row>
    <row r="30" spans="1:7">
      <c r="A30" t="str">
        <f>'MainStation-OBS'!A52</f>
        <v>W16</v>
      </c>
      <c r="B30" t="str">
        <f>'MainStation-OBS'!B52</f>
        <v>W18</v>
      </c>
      <c r="C30">
        <f>'MainStation-OBS'!E52</f>
        <v>0.72</v>
      </c>
      <c r="D30">
        <f>'MainStation-OBS'!F52</f>
        <v>28.000000000000004</v>
      </c>
      <c r="E30">
        <f>'MainStation-OBS'!G52</f>
        <v>4</v>
      </c>
      <c r="F30">
        <f>'MainStation-OBS'!H52</f>
        <v>0.72</v>
      </c>
      <c r="G30">
        <f>'MainStation-OBS'!I52</f>
        <v>1</v>
      </c>
    </row>
    <row r="31" spans="1:7">
      <c r="A31" t="str">
        <f>'MainStation-OBS'!A46</f>
        <v>W10</v>
      </c>
      <c r="B31" t="str">
        <f>'MainStation-OBS'!B46</f>
        <v>W12</v>
      </c>
      <c r="C31">
        <f>'MainStation-OBS'!E46</f>
        <v>0.94</v>
      </c>
      <c r="D31">
        <f>'MainStation-OBS'!F46</f>
        <v>106</v>
      </c>
      <c r="E31">
        <f>'MainStation-OBS'!G46</f>
        <v>1</v>
      </c>
      <c r="F31">
        <f>'MainStation-OBS'!H46</f>
        <v>1.1199999999999999</v>
      </c>
      <c r="G31">
        <f>'MainStation-OBS'!I46</f>
        <v>3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1.71</v>
      </c>
      <c r="D32">
        <f>'MainStation-OBS'!F22</f>
        <v>29.000000000000004</v>
      </c>
      <c r="E32">
        <f>'MainStation-OBS'!G22</f>
        <v>4</v>
      </c>
      <c r="F32">
        <f>'MainStation-OBS'!H22</f>
        <v>1.74</v>
      </c>
      <c r="G32">
        <f>'MainStation-OBS'!I22</f>
        <v>2</v>
      </c>
    </row>
    <row r="33" spans="1:7">
      <c r="A33" t="str">
        <f>'MainStation-OBS'!A47</f>
        <v>W03</v>
      </c>
      <c r="B33" t="str">
        <f>'MainStation-OBS'!B47</f>
        <v>W13</v>
      </c>
      <c r="C33">
        <f>'MainStation-OBS'!E47</f>
        <v>2.25</v>
      </c>
      <c r="D33">
        <f>'MainStation-OBS'!F47</f>
        <v>-125</v>
      </c>
      <c r="E33">
        <f>'MainStation-OBS'!G47</f>
        <v>6</v>
      </c>
      <c r="F33">
        <f>'MainStation-OBS'!H47</f>
        <v>2.25</v>
      </c>
      <c r="G33">
        <f>'MainStation-OBS'!I47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-0.2</v>
      </c>
      <c r="D34">
        <f>'MainStation-OBS'!F26</f>
        <v>220.00000000000003</v>
      </c>
      <c r="E34">
        <f>'MainStation-OBS'!G26</f>
        <v>1</v>
      </c>
      <c r="F34">
        <f>'MainStation-OBS'!H26</f>
        <v>-0.2</v>
      </c>
      <c r="G34">
        <f>'MainStation-OBS'!I26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03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03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204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10" t="s">
        <v>47</v>
      </c>
      <c r="B1" s="212" t="s">
        <v>37</v>
      </c>
      <c r="C1" s="206" t="s">
        <v>154</v>
      </c>
      <c r="D1" s="207"/>
      <c r="E1" s="208" t="s">
        <v>92</v>
      </c>
      <c r="F1" s="209"/>
      <c r="G1" s="205" t="s">
        <v>95</v>
      </c>
      <c r="H1" s="205"/>
      <c r="I1" s="205"/>
      <c r="J1" s="205"/>
      <c r="K1" s="205"/>
      <c r="L1" s="205"/>
    </row>
    <row r="2" spans="1:12" ht="162.75">
      <c r="A2" s="211"/>
      <c r="B2" s="211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13" t="s">
        <v>160</v>
      </c>
      <c r="C1" s="214"/>
      <c r="D1" s="214"/>
      <c r="E1" s="214"/>
      <c r="F1" s="214"/>
      <c r="G1" s="214"/>
      <c r="H1" s="214"/>
      <c r="I1" s="214"/>
      <c r="J1" s="214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13" t="s">
        <v>100</v>
      </c>
      <c r="B1" s="213"/>
      <c r="C1" s="213"/>
      <c r="D1" s="213"/>
      <c r="E1" s="213"/>
      <c r="F1" s="213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15" t="s">
        <v>69</v>
      </c>
      <c r="B1" s="69" t="s">
        <v>50</v>
      </c>
      <c r="C1" s="217" t="s">
        <v>53</v>
      </c>
      <c r="D1" s="217"/>
      <c r="E1" s="69" t="s">
        <v>70</v>
      </c>
      <c r="F1" s="69" t="s">
        <v>71</v>
      </c>
      <c r="G1" s="73">
        <v>40827</v>
      </c>
      <c r="I1" s="224" t="s">
        <v>69</v>
      </c>
      <c r="J1" s="87" t="s">
        <v>50</v>
      </c>
      <c r="K1" s="226" t="s">
        <v>53</v>
      </c>
      <c r="L1" s="227"/>
      <c r="M1" s="87" t="s">
        <v>70</v>
      </c>
      <c r="N1" s="88" t="s">
        <v>71</v>
      </c>
    </row>
    <row r="2" spans="1:14">
      <c r="A2" s="216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25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15" t="s">
        <v>69</v>
      </c>
      <c r="B6" s="69" t="s">
        <v>50</v>
      </c>
      <c r="C6" s="217" t="s">
        <v>53</v>
      </c>
      <c r="D6" s="217"/>
      <c r="E6" s="69" t="s">
        <v>70</v>
      </c>
      <c r="F6" s="69" t="s">
        <v>71</v>
      </c>
      <c r="G6" s="73">
        <v>40829</v>
      </c>
    </row>
    <row r="7" spans="1:14">
      <c r="A7" s="216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18" t="s">
        <v>53</v>
      </c>
      <c r="D11" s="219"/>
      <c r="E11" s="219"/>
      <c r="F11" s="219"/>
      <c r="G11" s="220"/>
      <c r="H11" s="218" t="s">
        <v>54</v>
      </c>
      <c r="I11" s="219"/>
      <c r="J11" s="219"/>
      <c r="K11" s="220"/>
      <c r="L11" s="218" t="s">
        <v>55</v>
      </c>
      <c r="M11" s="220"/>
    </row>
    <row r="12" spans="1:14" ht="27">
      <c r="A12" s="75" t="s">
        <v>49</v>
      </c>
      <c r="B12" s="75" t="s">
        <v>51</v>
      </c>
      <c r="C12" s="221"/>
      <c r="D12" s="222"/>
      <c r="E12" s="222"/>
      <c r="F12" s="222"/>
      <c r="G12" s="223"/>
      <c r="H12" s="221"/>
      <c r="I12" s="222"/>
      <c r="J12" s="222"/>
      <c r="K12" s="223"/>
      <c r="L12" s="221"/>
      <c r="M12" s="223"/>
    </row>
    <row r="13" spans="1:14" ht="27">
      <c r="A13" s="75"/>
      <c r="B13" s="75" t="s">
        <v>52</v>
      </c>
      <c r="C13" s="74" t="s">
        <v>73</v>
      </c>
      <c r="D13" s="218" t="s">
        <v>56</v>
      </c>
      <c r="E13" s="220"/>
      <c r="F13" s="218" t="s">
        <v>57</v>
      </c>
      <c r="G13" s="220"/>
      <c r="H13" s="74" t="s">
        <v>58</v>
      </c>
      <c r="I13" s="74" t="s">
        <v>60</v>
      </c>
      <c r="J13" s="218" t="s">
        <v>75</v>
      </c>
      <c r="K13" s="220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21"/>
      <c r="E14" s="223"/>
      <c r="F14" s="221"/>
      <c r="G14" s="223"/>
      <c r="H14" s="75" t="s">
        <v>59</v>
      </c>
      <c r="I14" s="75" t="s">
        <v>72</v>
      </c>
      <c r="J14" s="221"/>
      <c r="K14" s="223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63"/>
  <sheetViews>
    <sheetView workbookViewId="0">
      <pane xSplit="13905" topLeftCell="AH1"/>
      <selection sqref="A1:L52"/>
      <selection pane="topRight" activeCell="V45" sqref="V45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4.5703125" bestFit="1" customWidth="1"/>
    <col min="9" max="9" width="3.28515625" customWidth="1"/>
    <col min="10" max="12" width="5.85546875" customWidth="1"/>
    <col min="13" max="13" width="7.85546875" customWidth="1"/>
    <col min="14" max="14" width="22" customWidth="1"/>
    <col min="15" max="18" width="6.42578125" customWidth="1"/>
    <col min="19" max="19" width="5.85546875" customWidth="1"/>
    <col min="20" max="20" width="8.85546875" bestFit="1" customWidth="1"/>
    <col min="21" max="21" width="9.5703125" customWidth="1"/>
    <col min="22" max="22" width="9.85546875" customWidth="1"/>
    <col min="23" max="23" width="14.7109375" customWidth="1"/>
    <col min="24" max="24" width="2.5703125" customWidth="1"/>
    <col min="25" max="25" width="9.140625" customWidth="1"/>
    <col min="26" max="26" width="3" customWidth="1"/>
    <col min="27" max="27" width="7.85546875" customWidth="1"/>
    <col min="28" max="28" width="8.5703125" customWidth="1"/>
    <col min="29" max="29" width="7" customWidth="1"/>
    <col min="30" max="30" width="13.5703125" customWidth="1"/>
    <col min="31" max="31" width="5.5703125" bestFit="1" customWidth="1"/>
    <col min="32" max="47" width="13.5703125" customWidth="1"/>
  </cols>
  <sheetData>
    <row r="1" spans="1:39" ht="52.5" customHeight="1">
      <c r="A1" s="156" t="s">
        <v>161</v>
      </c>
      <c r="B1" s="156" t="s">
        <v>211</v>
      </c>
      <c r="C1" s="156" t="s">
        <v>97</v>
      </c>
      <c r="D1" s="156" t="s">
        <v>314</v>
      </c>
      <c r="E1" s="156" t="s">
        <v>350</v>
      </c>
      <c r="F1" s="156" t="s">
        <v>352</v>
      </c>
      <c r="G1" s="156" t="s">
        <v>208</v>
      </c>
      <c r="H1" s="156" t="s">
        <v>200</v>
      </c>
      <c r="I1" s="156" t="s">
        <v>201</v>
      </c>
      <c r="J1" s="182" t="s">
        <v>236</v>
      </c>
      <c r="K1" s="181"/>
      <c r="L1" s="182" t="s">
        <v>340</v>
      </c>
      <c r="M1" s="156" t="s">
        <v>272</v>
      </c>
      <c r="N1" s="144" t="s">
        <v>245</v>
      </c>
      <c r="O1" s="181" t="s">
        <v>275</v>
      </c>
      <c r="P1" s="181" t="s">
        <v>276</v>
      </c>
      <c r="Q1" s="181" t="s">
        <v>277</v>
      </c>
      <c r="R1" s="181" t="s">
        <v>278</v>
      </c>
      <c r="S1" s="198" t="s">
        <v>349</v>
      </c>
      <c r="T1" s="158" t="s">
        <v>279</v>
      </c>
      <c r="U1" s="182" t="s">
        <v>338</v>
      </c>
      <c r="V1" s="182" t="s">
        <v>339</v>
      </c>
      <c r="W1" s="144"/>
      <c r="X1" s="164" t="s">
        <v>194</v>
      </c>
      <c r="Y1" s="171"/>
      <c r="Z1" s="172" t="s">
        <v>199</v>
      </c>
      <c r="AB1" s="164" t="s">
        <v>269</v>
      </c>
      <c r="AC1" s="165"/>
      <c r="AD1" s="164" t="s">
        <v>289</v>
      </c>
      <c r="AE1" s="177">
        <v>0.8125</v>
      </c>
      <c r="AF1" s="164" t="s">
        <v>341</v>
      </c>
      <c r="AG1" s="177">
        <v>0.27083333333333331</v>
      </c>
      <c r="AH1" t="s">
        <v>345</v>
      </c>
      <c r="AI1" s="197">
        <v>0.21875</v>
      </c>
      <c r="AJ1" t="s">
        <v>346</v>
      </c>
      <c r="AK1" s="197">
        <v>0.23611111111111113</v>
      </c>
      <c r="AL1" s="201" t="s">
        <v>366</v>
      </c>
      <c r="AM1" s="197">
        <v>0</v>
      </c>
    </row>
    <row r="2" spans="1:39">
      <c r="A2" s="144"/>
      <c r="B2" s="144" t="s">
        <v>172</v>
      </c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58"/>
      <c r="U2" s="144"/>
      <c r="V2" s="144"/>
      <c r="W2" s="144"/>
      <c r="X2" s="166"/>
      <c r="Y2" s="100"/>
      <c r="Z2" s="167"/>
      <c r="AB2" s="166"/>
      <c r="AC2" s="167"/>
    </row>
    <row r="3" spans="1:39">
      <c r="A3" s="144" t="s">
        <v>170</v>
      </c>
      <c r="B3" s="144" t="s">
        <v>218</v>
      </c>
      <c r="C3" s="144" t="s">
        <v>315</v>
      </c>
      <c r="D3" s="144" t="s">
        <v>171</v>
      </c>
      <c r="E3" s="148">
        <f>S3</f>
        <v>1.61</v>
      </c>
      <c r="F3" s="199">
        <f>(T3-E3)*100</f>
        <v>38.999999999999993</v>
      </c>
      <c r="G3">
        <f t="shared" ref="G3:G46" si="0">Q3</f>
        <v>3</v>
      </c>
      <c r="H3">
        <f>IF(L3&gt;-1,E3+L3*3/100,E3)</f>
        <v>1.61</v>
      </c>
      <c r="I3" s="144">
        <f>IF(J3&lt;1,1,IF(J3&lt;3,2,IF(J3&lt;8,3,IF(J3&lt;15,4,5))))</f>
        <v>1</v>
      </c>
      <c r="J3" s="147">
        <f>IF((AL3-AJ3)&lt;0,-1,(AL3-AJ3)*100)</f>
        <v>-1</v>
      </c>
      <c r="K3" s="147"/>
      <c r="L3" s="147">
        <f t="shared" ref="L3:L11" si="1">IF((AL3-AJ3)&lt;0,-1,(AL3-AJ3)*100)</f>
        <v>-1</v>
      </c>
      <c r="M3" s="144"/>
      <c r="N3" s="159" t="s">
        <v>368</v>
      </c>
      <c r="O3" s="160">
        <f t="shared" ref="O3:O11" si="2">$T3-U3</f>
        <v>0.3899999999999999</v>
      </c>
      <c r="P3" s="144">
        <f t="shared" ref="P3:P11" si="3">$T3-V3</f>
        <v>0.3899999999999999</v>
      </c>
      <c r="Q3" s="144">
        <f>IF(O3&gt;0.8,1,IF(O3&gt;0.5,2,IF(O3&gt;0.3,3,IF(O3&gt;0.1,4,IF(O3&gt;0,5,6)))))</f>
        <v>3</v>
      </c>
      <c r="R3" s="144">
        <f>IF(P3&gt;0.8,1,IF(P3&gt;0.5,2,IF(P3&gt;0.3,3,IF(P3&gt;0.1,4,IF(P3&gt;0,5,6)))))</f>
        <v>3</v>
      </c>
      <c r="S3" s="144">
        <f>U3</f>
        <v>1.61</v>
      </c>
      <c r="T3" s="183">
        <v>2</v>
      </c>
      <c r="U3" s="147">
        <f>MAX(AL3:AM3)</f>
        <v>1.61</v>
      </c>
      <c r="V3" s="147">
        <f>MIN(AL3:AM3)</f>
        <v>1.61</v>
      </c>
      <c r="W3" s="147"/>
      <c r="X3" s="166"/>
      <c r="Y3" s="100"/>
      <c r="Z3" s="167">
        <v>1.47</v>
      </c>
      <c r="AB3" s="166">
        <v>1.5349999999999999</v>
      </c>
      <c r="AC3" s="167"/>
      <c r="AD3">
        <v>1.58</v>
      </c>
      <c r="AF3">
        <v>1.6</v>
      </c>
      <c r="AH3">
        <v>1.61</v>
      </c>
      <c r="AJ3">
        <v>1.62</v>
      </c>
      <c r="AL3">
        <v>1.61</v>
      </c>
    </row>
    <row r="4" spans="1:39">
      <c r="A4" s="144" t="s">
        <v>163</v>
      </c>
      <c r="B4" s="144" t="s">
        <v>219</v>
      </c>
      <c r="C4" s="144" t="s">
        <v>320</v>
      </c>
      <c r="D4" s="144" t="s">
        <v>162</v>
      </c>
      <c r="E4" s="148">
        <f t="shared" ref="E4:E11" si="4">S4</f>
        <v>0</v>
      </c>
      <c r="F4" s="199">
        <f t="shared" ref="F4:F11" si="5">(T4-E4)*100</f>
        <v>200</v>
      </c>
      <c r="G4">
        <f>R4</f>
        <v>1</v>
      </c>
      <c r="H4">
        <f t="shared" ref="H4:H11" si="6">IF(L4&gt;-1,E4+L4*3/100,E4)</f>
        <v>0.3</v>
      </c>
      <c r="I4" s="144">
        <f t="shared" ref="I4:I11" si="7">IF(J4&lt;1,1,IF(J4&lt;3,2,IF(J4&lt;8,3,IF(J4&lt;15,4,5))))</f>
        <v>4</v>
      </c>
      <c r="J4" s="147">
        <f t="shared" ref="J4:J11" si="8">IF((AL4-AJ4)&lt;0,-1,(AL4-AJ4)*100)</f>
        <v>10</v>
      </c>
      <c r="K4" s="147"/>
      <c r="L4" s="147">
        <f t="shared" si="1"/>
        <v>10</v>
      </c>
      <c r="M4" s="144">
        <v>30</v>
      </c>
      <c r="N4" s="159" t="s">
        <v>369</v>
      </c>
      <c r="O4" s="160">
        <f t="shared" si="2"/>
        <v>2</v>
      </c>
      <c r="P4" s="144">
        <f t="shared" si="3"/>
        <v>2</v>
      </c>
      <c r="Q4" s="144">
        <f t="shared" ref="Q4:Q9" si="9">IF(O4&gt;0.8,1,IF(O4&gt;0.5,2,IF(O4&gt;0.3,3,IF(O4&gt;0.1,4,IF(O4&gt;0,5,6)))))</f>
        <v>1</v>
      </c>
      <c r="R4" s="144">
        <f t="shared" ref="R4:R9" si="10">IF(P4&gt;0.8,1,IF(P4&gt;0.5,2,IF(P4&gt;0.3,3,IF(P4&gt;0.1,4,IF(P4&gt;0,5,6)))))</f>
        <v>1</v>
      </c>
      <c r="S4" s="144">
        <f>V4</f>
        <v>0</v>
      </c>
      <c r="T4" s="183">
        <v>2</v>
      </c>
      <c r="U4" s="147">
        <f t="shared" ref="U4:U27" si="11">MAX(AL4:AM4)</f>
        <v>0</v>
      </c>
      <c r="V4" s="147">
        <f t="shared" ref="V4:V27" si="12">MIN(AL4:AM4)</f>
        <v>0</v>
      </c>
      <c r="W4" s="147"/>
      <c r="X4" s="166"/>
      <c r="Y4" s="100"/>
      <c r="Z4" s="167">
        <v>-0.1</v>
      </c>
      <c r="AB4" s="166">
        <v>-0.1</v>
      </c>
      <c r="AC4" s="167">
        <v>2.5099999999999998</v>
      </c>
      <c r="AD4" s="178">
        <v>0.19</v>
      </c>
      <c r="AE4" s="178">
        <v>2.4</v>
      </c>
      <c r="AF4" s="178">
        <v>0.1</v>
      </c>
      <c r="AG4" s="178">
        <v>2.2200000000000002</v>
      </c>
      <c r="AH4" s="178">
        <v>0.2</v>
      </c>
      <c r="AI4" s="178">
        <v>2.2599999999999998</v>
      </c>
      <c r="AJ4" s="178">
        <v>-0.1</v>
      </c>
      <c r="AK4">
        <v>2.27</v>
      </c>
      <c r="AL4">
        <v>0</v>
      </c>
    </row>
    <row r="5" spans="1:39">
      <c r="A5" s="144" t="s">
        <v>164</v>
      </c>
      <c r="B5" s="144" t="s">
        <v>220</v>
      </c>
      <c r="C5" s="144" t="s">
        <v>321</v>
      </c>
      <c r="D5" s="144" t="s">
        <v>302</v>
      </c>
      <c r="E5" s="148">
        <f t="shared" si="4"/>
        <v>0.79</v>
      </c>
      <c r="F5" s="199">
        <f t="shared" si="5"/>
        <v>20.999999999999996</v>
      </c>
      <c r="G5">
        <f t="shared" si="0"/>
        <v>4</v>
      </c>
      <c r="H5">
        <f t="shared" si="6"/>
        <v>0.82000000000000006</v>
      </c>
      <c r="I5" s="144">
        <f t="shared" si="7"/>
        <v>2</v>
      </c>
      <c r="J5" s="147">
        <f t="shared" si="8"/>
        <v>1.0000000000000009</v>
      </c>
      <c r="K5" s="157"/>
      <c r="L5" s="147">
        <f t="shared" si="1"/>
        <v>1.0000000000000009</v>
      </c>
      <c r="M5" s="144"/>
      <c r="N5" s="159" t="s">
        <v>368</v>
      </c>
      <c r="O5" s="160">
        <f t="shared" si="2"/>
        <v>0.20999999999999996</v>
      </c>
      <c r="P5" s="144">
        <f t="shared" si="3"/>
        <v>0.27</v>
      </c>
      <c r="Q5" s="144">
        <f t="shared" si="9"/>
        <v>4</v>
      </c>
      <c r="R5" s="144">
        <f t="shared" si="10"/>
        <v>4</v>
      </c>
      <c r="S5" s="144">
        <f t="shared" ref="S5:S11" si="13">U5</f>
        <v>0.79</v>
      </c>
      <c r="T5" s="183">
        <v>1</v>
      </c>
      <c r="U5" s="147">
        <f t="shared" si="11"/>
        <v>0.79</v>
      </c>
      <c r="V5" s="147">
        <f t="shared" si="12"/>
        <v>0.73</v>
      </c>
      <c r="W5" s="147"/>
      <c r="X5" s="166"/>
      <c r="Y5" s="100"/>
      <c r="Z5" s="167"/>
      <c r="AA5">
        <v>0.49</v>
      </c>
      <c r="AB5" s="166">
        <v>0.53</v>
      </c>
      <c r="AC5" s="167">
        <v>0.56999999999999995</v>
      </c>
      <c r="AD5" s="178">
        <v>0.6</v>
      </c>
      <c r="AE5" s="178">
        <v>0.61</v>
      </c>
      <c r="AF5" s="178">
        <v>0.62</v>
      </c>
      <c r="AG5" s="178">
        <v>0.67</v>
      </c>
      <c r="AH5" s="178">
        <v>0.66</v>
      </c>
      <c r="AI5" s="178">
        <v>0.71</v>
      </c>
      <c r="AJ5" s="178">
        <v>0.72</v>
      </c>
      <c r="AK5" s="178">
        <v>0.77</v>
      </c>
      <c r="AL5" s="178">
        <v>0.73</v>
      </c>
      <c r="AM5" s="178">
        <v>0.79</v>
      </c>
    </row>
    <row r="6" spans="1:39">
      <c r="A6" s="144" t="s">
        <v>165</v>
      </c>
      <c r="B6" s="144" t="s">
        <v>221</v>
      </c>
      <c r="C6" s="144" t="s">
        <v>322</v>
      </c>
      <c r="D6" s="144" t="s">
        <v>166</v>
      </c>
      <c r="E6" s="148">
        <f t="shared" si="4"/>
        <v>-0.75</v>
      </c>
      <c r="F6" s="199">
        <f t="shared" si="5"/>
        <v>275</v>
      </c>
      <c r="G6">
        <f>R6</f>
        <v>1</v>
      </c>
      <c r="H6">
        <f t="shared" si="6"/>
        <v>-0.23999999999999988</v>
      </c>
      <c r="I6" s="144">
        <f t="shared" si="7"/>
        <v>5</v>
      </c>
      <c r="J6" s="147">
        <f t="shared" si="8"/>
        <v>17.000000000000004</v>
      </c>
      <c r="K6" s="147"/>
      <c r="L6" s="147">
        <f t="shared" si="1"/>
        <v>17.000000000000004</v>
      </c>
      <c r="M6" s="144">
        <v>30</v>
      </c>
      <c r="N6" s="159" t="s">
        <v>369</v>
      </c>
      <c r="O6" s="160">
        <f t="shared" si="2"/>
        <v>2.75</v>
      </c>
      <c r="P6" s="144">
        <f t="shared" si="3"/>
        <v>2.75</v>
      </c>
      <c r="Q6" s="144">
        <f t="shared" si="9"/>
        <v>1</v>
      </c>
      <c r="R6" s="144">
        <f t="shared" si="10"/>
        <v>1</v>
      </c>
      <c r="S6" s="144">
        <f>V6</f>
        <v>-0.75</v>
      </c>
      <c r="T6" s="183">
        <v>2</v>
      </c>
      <c r="U6" s="147">
        <f t="shared" si="11"/>
        <v>-0.75</v>
      </c>
      <c r="V6" s="147">
        <f t="shared" si="12"/>
        <v>-0.75</v>
      </c>
      <c r="W6" s="147"/>
      <c r="X6" s="166"/>
      <c r="Y6" s="100"/>
      <c r="Z6" s="167">
        <v>-0.9</v>
      </c>
      <c r="AB6" s="166">
        <v>-0.85</v>
      </c>
      <c r="AC6" s="167">
        <v>2.37</v>
      </c>
      <c r="AD6" s="178">
        <v>-0.8</v>
      </c>
      <c r="AE6" s="178">
        <v>2.25</v>
      </c>
      <c r="AF6" s="178">
        <v>-0.9</v>
      </c>
      <c r="AG6" s="178">
        <v>2.0499999999999998</v>
      </c>
      <c r="AH6" s="178">
        <v>-0.78</v>
      </c>
      <c r="AI6" s="178">
        <v>2.1</v>
      </c>
      <c r="AJ6" s="178">
        <v>-0.92</v>
      </c>
      <c r="AK6" s="178">
        <v>2.12</v>
      </c>
      <c r="AL6" s="178">
        <v>-0.75</v>
      </c>
    </row>
    <row r="7" spans="1:39">
      <c r="A7" s="144" t="s">
        <v>168</v>
      </c>
      <c r="B7" s="144" t="s">
        <v>222</v>
      </c>
      <c r="C7" s="144" t="s">
        <v>323</v>
      </c>
      <c r="D7" s="144" t="s">
        <v>167</v>
      </c>
      <c r="E7" s="148">
        <f t="shared" si="4"/>
        <v>0</v>
      </c>
      <c r="F7" s="199">
        <f t="shared" si="5"/>
        <v>200</v>
      </c>
      <c r="G7">
        <f t="shared" si="0"/>
        <v>1</v>
      </c>
      <c r="H7">
        <f t="shared" si="6"/>
        <v>0</v>
      </c>
      <c r="I7" s="144">
        <f t="shared" si="7"/>
        <v>1</v>
      </c>
      <c r="J7" s="147">
        <f t="shared" si="8"/>
        <v>-1</v>
      </c>
      <c r="K7" s="147"/>
      <c r="L7" s="147">
        <f t="shared" si="1"/>
        <v>-1</v>
      </c>
      <c r="M7" s="144">
        <v>10</v>
      </c>
      <c r="N7" s="159" t="s">
        <v>368</v>
      </c>
      <c r="O7" s="160">
        <f t="shared" si="2"/>
        <v>2</v>
      </c>
      <c r="P7" s="144">
        <f t="shared" si="3"/>
        <v>2.7800000000000002</v>
      </c>
      <c r="Q7" s="144">
        <f t="shared" si="9"/>
        <v>1</v>
      </c>
      <c r="R7" s="144">
        <f t="shared" si="10"/>
        <v>1</v>
      </c>
      <c r="S7" s="144">
        <f t="shared" si="13"/>
        <v>0</v>
      </c>
      <c r="T7" s="183">
        <v>2</v>
      </c>
      <c r="U7" s="147">
        <f t="shared" si="11"/>
        <v>0</v>
      </c>
      <c r="V7" s="147">
        <f t="shared" si="12"/>
        <v>-0.78</v>
      </c>
      <c r="W7" s="147"/>
      <c r="X7" s="166"/>
      <c r="Y7" s="100"/>
      <c r="Z7" s="167">
        <v>-0.92</v>
      </c>
      <c r="AB7" s="166">
        <v>-0.92</v>
      </c>
      <c r="AC7" s="167">
        <v>0</v>
      </c>
      <c r="AD7" s="178">
        <v>-1.18</v>
      </c>
      <c r="AE7" s="178">
        <v>0</v>
      </c>
      <c r="AF7" s="178">
        <v>-1.08</v>
      </c>
      <c r="AG7" s="178">
        <v>0</v>
      </c>
      <c r="AH7" s="178">
        <v>-0.51</v>
      </c>
      <c r="AI7" s="178">
        <v>0</v>
      </c>
      <c r="AJ7" s="178">
        <v>-0.62</v>
      </c>
      <c r="AK7" s="178">
        <v>0</v>
      </c>
      <c r="AL7" s="178">
        <v>-0.78</v>
      </c>
      <c r="AM7" s="178">
        <v>0</v>
      </c>
    </row>
    <row r="8" spans="1:39">
      <c r="A8" s="144" t="s">
        <v>169</v>
      </c>
      <c r="B8" s="144" t="s">
        <v>223</v>
      </c>
      <c r="C8" s="144" t="s">
        <v>303</v>
      </c>
      <c r="D8" s="144" t="s">
        <v>303</v>
      </c>
      <c r="E8" s="148">
        <f t="shared" si="4"/>
        <v>0.38</v>
      </c>
      <c r="F8" s="199">
        <f t="shared" si="5"/>
        <v>162</v>
      </c>
      <c r="G8">
        <f t="shared" si="0"/>
        <v>1</v>
      </c>
      <c r="H8">
        <f t="shared" si="6"/>
        <v>0.62000000000000011</v>
      </c>
      <c r="I8" s="144">
        <f t="shared" si="7"/>
        <v>4</v>
      </c>
      <c r="J8" s="147">
        <f t="shared" si="8"/>
        <v>8.0000000000000018</v>
      </c>
      <c r="K8" s="147"/>
      <c r="L8" s="147">
        <f t="shared" si="1"/>
        <v>8.0000000000000018</v>
      </c>
      <c r="M8" s="144">
        <v>15</v>
      </c>
      <c r="N8" s="159" t="s">
        <v>368</v>
      </c>
      <c r="O8" s="160">
        <f t="shared" si="2"/>
        <v>1.62</v>
      </c>
      <c r="P8" s="144">
        <f t="shared" si="3"/>
        <v>1.62</v>
      </c>
      <c r="Q8" s="144">
        <f t="shared" si="9"/>
        <v>1</v>
      </c>
      <c r="R8" s="144">
        <f t="shared" si="10"/>
        <v>1</v>
      </c>
      <c r="S8" s="144">
        <f t="shared" si="13"/>
        <v>0.38</v>
      </c>
      <c r="T8" s="183">
        <v>2</v>
      </c>
      <c r="U8" s="147">
        <f t="shared" si="11"/>
        <v>0.38</v>
      </c>
      <c r="V8" s="147">
        <f t="shared" si="12"/>
        <v>0.38</v>
      </c>
      <c r="W8" s="147"/>
      <c r="X8" s="166"/>
      <c r="Y8" s="100"/>
      <c r="Z8" s="167">
        <v>7.0000000000000007E-2</v>
      </c>
      <c r="AB8" s="166">
        <v>0.14000000000000001</v>
      </c>
      <c r="AC8" s="168"/>
      <c r="AD8" s="178">
        <v>0.16</v>
      </c>
      <c r="AF8" s="178">
        <v>0.18</v>
      </c>
      <c r="AH8" s="178">
        <v>0.26</v>
      </c>
      <c r="AJ8" s="178">
        <v>0.3</v>
      </c>
      <c r="AL8" s="178">
        <v>0.38</v>
      </c>
    </row>
    <row r="9" spans="1:39">
      <c r="A9" s="144" t="s">
        <v>257</v>
      </c>
      <c r="B9" s="144" t="s">
        <v>258</v>
      </c>
      <c r="C9" t="s">
        <v>259</v>
      </c>
      <c r="D9" t="s">
        <v>259</v>
      </c>
      <c r="E9" s="148">
        <f t="shared" si="4"/>
        <v>0.56999999999999995</v>
      </c>
      <c r="F9" s="199">
        <f t="shared" si="5"/>
        <v>143.00000000000003</v>
      </c>
      <c r="G9">
        <f t="shared" si="0"/>
        <v>1</v>
      </c>
      <c r="H9">
        <f t="shared" si="6"/>
        <v>0.59999999999999964</v>
      </c>
      <c r="I9" s="144">
        <f t="shared" si="7"/>
        <v>1</v>
      </c>
      <c r="J9" s="147">
        <f t="shared" si="8"/>
        <v>0.99999999999998979</v>
      </c>
      <c r="K9" s="147"/>
      <c r="L9" s="147">
        <f t="shared" si="1"/>
        <v>0.99999999999998979</v>
      </c>
      <c r="M9" s="144">
        <v>30</v>
      </c>
      <c r="N9" s="159" t="s">
        <v>368</v>
      </c>
      <c r="O9" s="160">
        <f t="shared" si="2"/>
        <v>1.4300000000000002</v>
      </c>
      <c r="P9" s="144">
        <f t="shared" si="3"/>
        <v>1.4300000000000002</v>
      </c>
      <c r="Q9" s="144">
        <f t="shared" si="9"/>
        <v>1</v>
      </c>
      <c r="R9" s="144">
        <f t="shared" si="10"/>
        <v>1</v>
      </c>
      <c r="S9" s="144">
        <f t="shared" si="13"/>
        <v>0.56999999999999995</v>
      </c>
      <c r="T9" s="183">
        <v>2</v>
      </c>
      <c r="U9" s="147">
        <f t="shared" si="11"/>
        <v>0.56999999999999995</v>
      </c>
      <c r="V9" s="147">
        <f t="shared" si="12"/>
        <v>0.56999999999999995</v>
      </c>
      <c r="W9" s="147"/>
      <c r="X9" s="166"/>
      <c r="Y9" s="100"/>
      <c r="Z9" s="167">
        <v>0.36</v>
      </c>
      <c r="AB9" s="166">
        <v>0.43</v>
      </c>
      <c r="AC9" s="168"/>
      <c r="AD9" s="178">
        <v>0.3</v>
      </c>
      <c r="AF9" s="178">
        <v>0.54</v>
      </c>
      <c r="AH9" s="178">
        <v>0.64</v>
      </c>
      <c r="AJ9" s="178">
        <v>0.56000000000000005</v>
      </c>
      <c r="AL9" s="178">
        <v>0.56999999999999995</v>
      </c>
    </row>
    <row r="10" spans="1:39">
      <c r="A10" s="144" t="s">
        <v>292</v>
      </c>
      <c r="B10" s="144" t="s">
        <v>311</v>
      </c>
      <c r="C10" s="144" t="s">
        <v>324</v>
      </c>
      <c r="D10" s="144" t="s">
        <v>294</v>
      </c>
      <c r="E10" s="148">
        <f t="shared" si="4"/>
        <v>3.5</v>
      </c>
      <c r="F10" s="199">
        <f t="shared" si="5"/>
        <v>-150</v>
      </c>
      <c r="G10">
        <v>6</v>
      </c>
      <c r="H10">
        <f t="shared" si="6"/>
        <v>3.5</v>
      </c>
      <c r="I10" s="144">
        <f t="shared" si="7"/>
        <v>1</v>
      </c>
      <c r="J10" s="147">
        <f t="shared" si="8"/>
        <v>0</v>
      </c>
      <c r="K10" s="147"/>
      <c r="L10" s="147">
        <f t="shared" si="1"/>
        <v>0</v>
      </c>
      <c r="N10" s="159" t="s">
        <v>310</v>
      </c>
      <c r="O10" s="160">
        <f t="shared" si="2"/>
        <v>-1.5</v>
      </c>
      <c r="P10" s="144">
        <f t="shared" si="3"/>
        <v>-1.5</v>
      </c>
      <c r="Q10" s="144"/>
      <c r="R10" s="144"/>
      <c r="S10" s="144">
        <f t="shared" si="13"/>
        <v>3.5</v>
      </c>
      <c r="T10" s="183">
        <v>2</v>
      </c>
      <c r="U10" s="147">
        <f t="shared" si="11"/>
        <v>3.5</v>
      </c>
      <c r="V10" s="147">
        <f t="shared" si="12"/>
        <v>3.5</v>
      </c>
      <c r="W10" s="147"/>
      <c r="X10" s="166"/>
      <c r="Y10" s="100"/>
      <c r="Z10" s="167"/>
      <c r="AB10" s="166"/>
      <c r="AC10" s="168"/>
      <c r="AD10" s="178">
        <v>0</v>
      </c>
      <c r="AF10" s="178">
        <v>0</v>
      </c>
      <c r="AH10" s="178">
        <v>3.5</v>
      </c>
      <c r="AI10" s="178">
        <v>3.5</v>
      </c>
      <c r="AJ10" s="178">
        <v>3.5</v>
      </c>
      <c r="AK10" s="178">
        <v>3.5</v>
      </c>
      <c r="AL10" s="178">
        <v>3.5</v>
      </c>
      <c r="AM10" s="178">
        <v>3.5</v>
      </c>
    </row>
    <row r="11" spans="1:39">
      <c r="A11" s="144" t="s">
        <v>293</v>
      </c>
      <c r="B11" s="144" t="s">
        <v>312</v>
      </c>
      <c r="C11" s="144" t="s">
        <v>325</v>
      </c>
      <c r="D11" s="144" t="s">
        <v>295</v>
      </c>
      <c r="E11" s="148">
        <f t="shared" si="4"/>
        <v>3.5</v>
      </c>
      <c r="F11" s="199">
        <f t="shared" si="5"/>
        <v>-150</v>
      </c>
      <c r="G11">
        <v>6</v>
      </c>
      <c r="H11">
        <f t="shared" si="6"/>
        <v>3.5</v>
      </c>
      <c r="I11" s="144">
        <f t="shared" si="7"/>
        <v>1</v>
      </c>
      <c r="J11" s="147">
        <f t="shared" si="8"/>
        <v>0</v>
      </c>
      <c r="K11" s="147"/>
      <c r="L11" s="147">
        <f t="shared" si="1"/>
        <v>0</v>
      </c>
      <c r="N11" s="159" t="s">
        <v>310</v>
      </c>
      <c r="O11" s="160">
        <f t="shared" si="2"/>
        <v>-1.5</v>
      </c>
      <c r="P11" s="144">
        <f t="shared" si="3"/>
        <v>-1.5</v>
      </c>
      <c r="Q11" s="144"/>
      <c r="R11" s="144"/>
      <c r="S11" s="144">
        <f t="shared" si="13"/>
        <v>3.5</v>
      </c>
      <c r="T11" s="183">
        <v>2</v>
      </c>
      <c r="U11" s="147">
        <f t="shared" si="11"/>
        <v>3.5</v>
      </c>
      <c r="V11" s="147">
        <f t="shared" si="12"/>
        <v>3.5</v>
      </c>
      <c r="W11" s="147"/>
      <c r="X11" s="166"/>
      <c r="Y11" s="100"/>
      <c r="Z11" s="167"/>
      <c r="AB11" s="178">
        <v>1.02</v>
      </c>
      <c r="AC11">
        <v>1.94</v>
      </c>
      <c r="AD11" s="178">
        <v>1.02</v>
      </c>
      <c r="AE11">
        <v>1.94</v>
      </c>
      <c r="AF11" s="178">
        <v>1.02</v>
      </c>
      <c r="AG11" s="178">
        <v>1.94</v>
      </c>
      <c r="AH11" s="178">
        <v>3.5</v>
      </c>
      <c r="AI11" s="178">
        <v>3.5</v>
      </c>
      <c r="AJ11" s="178">
        <v>3.5</v>
      </c>
      <c r="AK11" s="178">
        <v>3.5</v>
      </c>
      <c r="AL11" s="178">
        <v>3.5</v>
      </c>
      <c r="AM11" s="178">
        <v>3.5</v>
      </c>
    </row>
    <row r="12" spans="1:39">
      <c r="A12" s="188"/>
      <c r="B12" s="188"/>
      <c r="C12" s="188"/>
      <c r="D12" s="188"/>
      <c r="E12" s="148"/>
      <c r="F12" s="187"/>
      <c r="G12" s="188"/>
      <c r="H12" s="188"/>
      <c r="I12" s="186"/>
      <c r="J12" s="189"/>
      <c r="K12" s="189"/>
      <c r="L12" s="189"/>
      <c r="M12" s="186"/>
      <c r="N12" s="186"/>
      <c r="O12" s="191"/>
      <c r="P12" s="186"/>
      <c r="Q12" s="186"/>
      <c r="R12" s="186"/>
      <c r="S12" s="186"/>
      <c r="T12" s="189"/>
      <c r="U12" s="147">
        <f t="shared" si="11"/>
        <v>0</v>
      </c>
      <c r="V12" s="147">
        <f t="shared" si="12"/>
        <v>0</v>
      </c>
      <c r="W12" s="189"/>
      <c r="X12" s="192"/>
      <c r="Y12" s="193"/>
      <c r="Z12" s="194"/>
      <c r="AA12" s="188"/>
      <c r="AB12" s="192"/>
      <c r="AC12" s="194"/>
      <c r="AD12" s="188"/>
      <c r="AE12" s="188"/>
      <c r="AF12" s="188"/>
      <c r="AG12" s="188"/>
    </row>
    <row r="13" spans="1:39">
      <c r="B13" s="144" t="s">
        <v>173</v>
      </c>
      <c r="E13" s="148"/>
      <c r="F13" s="146"/>
      <c r="H13" s="144"/>
      <c r="I13" s="144"/>
      <c r="J13" s="147"/>
      <c r="K13" s="147"/>
      <c r="L13" s="147"/>
      <c r="M13" s="144"/>
      <c r="N13" s="144"/>
      <c r="O13" s="160"/>
      <c r="P13" s="144"/>
      <c r="Q13" s="144"/>
      <c r="R13" s="144"/>
      <c r="S13" s="144"/>
      <c r="T13" s="183"/>
      <c r="U13" s="147">
        <f t="shared" si="11"/>
        <v>0</v>
      </c>
      <c r="V13" s="147">
        <f t="shared" si="12"/>
        <v>0</v>
      </c>
      <c r="W13" s="147"/>
      <c r="X13" s="166"/>
      <c r="Y13" s="100"/>
      <c r="Z13" s="167"/>
      <c r="AB13" s="166"/>
      <c r="AC13" s="167"/>
    </row>
    <row r="14" spans="1:39">
      <c r="A14" s="144" t="s">
        <v>176</v>
      </c>
      <c r="B14" s="144" t="s">
        <v>212</v>
      </c>
      <c r="C14" t="s">
        <v>326</v>
      </c>
      <c r="D14" t="s">
        <v>175</v>
      </c>
      <c r="E14" s="148">
        <f>S14</f>
        <v>2.0499999999999998</v>
      </c>
      <c r="F14" s="199">
        <f>(T14-E14)*100</f>
        <v>-4.9999999999999822</v>
      </c>
      <c r="G14">
        <f t="shared" si="0"/>
        <v>6</v>
      </c>
      <c r="H14">
        <f>IF(L14&gt;-1,E14+L14*3/100,E14)</f>
        <v>2.11</v>
      </c>
      <c r="I14" s="144">
        <f>IF(J14&lt;1,1,IF(J14&lt;3,2,IF(J14&lt;8,3,IF(J14&lt;15,4,5))))</f>
        <v>2</v>
      </c>
      <c r="J14" s="147">
        <f>IF((AL14-AJ14)&lt;0,-1,(AL14-AJ14)*100)</f>
        <v>2.0000000000000018</v>
      </c>
      <c r="K14" s="147"/>
      <c r="L14" s="147">
        <f t="shared" ref="L14:L31" si="14">IF((AL14-AJ14)&lt;0,-1,(AL14-AJ14)*100)</f>
        <v>2.0000000000000018</v>
      </c>
      <c r="M14" s="144"/>
      <c r="N14" s="159" t="s">
        <v>368</v>
      </c>
      <c r="O14" s="160">
        <f t="shared" ref="O14:O27" si="15">$T14-U14</f>
        <v>-4.9999999999999822E-2</v>
      </c>
      <c r="P14" s="144">
        <f t="shared" ref="P14:P27" si="16">$T14-V14</f>
        <v>0.5</v>
      </c>
      <c r="Q14" s="144">
        <f>IF(O14&gt;0.8,1,IF(O14&gt;0.5,2,IF(O14&gt;0.3,3,IF(O14&gt;0.1,4,IF(O14&gt;0,5,6)))))</f>
        <v>6</v>
      </c>
      <c r="R14" s="144">
        <f>IF(P14&gt;0.8,1,IF(P14&gt;0.5,2,IF(P14&gt;0.3,3,IF(P14&gt;0.1,4,IF(P14&gt;0,5,6)))))</f>
        <v>3</v>
      </c>
      <c r="S14" s="144">
        <f t="shared" ref="S14:S48" si="17">U14</f>
        <v>2.0499999999999998</v>
      </c>
      <c r="T14" s="183">
        <v>2</v>
      </c>
      <c r="U14" s="147">
        <f t="shared" si="11"/>
        <v>2.0499999999999998</v>
      </c>
      <c r="V14" s="147">
        <f t="shared" si="12"/>
        <v>1.5</v>
      </c>
      <c r="W14" s="147"/>
      <c r="X14" s="166"/>
      <c r="Y14" s="100"/>
      <c r="Z14" s="167">
        <v>1.29</v>
      </c>
      <c r="AA14">
        <v>1.92</v>
      </c>
      <c r="AB14" s="166">
        <v>1.29</v>
      </c>
      <c r="AC14" s="167">
        <v>2</v>
      </c>
      <c r="AD14" s="178">
        <v>1.34</v>
      </c>
      <c r="AE14" s="178">
        <v>2.0499999999999998</v>
      </c>
      <c r="AF14" s="178">
        <v>1.4</v>
      </c>
      <c r="AG14" s="178">
        <v>2.02</v>
      </c>
      <c r="AH14" s="178">
        <v>1.44</v>
      </c>
      <c r="AI14" s="178">
        <v>2.04</v>
      </c>
      <c r="AJ14" s="178">
        <v>1.48</v>
      </c>
      <c r="AK14" s="178">
        <v>2.06</v>
      </c>
      <c r="AL14" s="178">
        <v>1.5</v>
      </c>
      <c r="AM14" s="178">
        <v>2.0499999999999998</v>
      </c>
    </row>
    <row r="15" spans="1:39">
      <c r="A15" s="144" t="s">
        <v>174</v>
      </c>
      <c r="B15" s="144" t="s">
        <v>213</v>
      </c>
      <c r="C15" s="144" t="s">
        <v>304</v>
      </c>
      <c r="D15" s="144" t="s">
        <v>304</v>
      </c>
      <c r="E15" s="148">
        <f t="shared" ref="E15:E27" si="18">S15</f>
        <v>0.97</v>
      </c>
      <c r="F15" s="199">
        <f t="shared" ref="F15:F27" si="19">(T15-E15)*100</f>
        <v>3.0000000000000027</v>
      </c>
      <c r="G15">
        <f t="shared" si="0"/>
        <v>5</v>
      </c>
      <c r="H15">
        <f t="shared" ref="H15:H31" si="20">IF(L15&gt;-1,E15+L15*3/100,E15)</f>
        <v>1.06</v>
      </c>
      <c r="I15" s="144">
        <f t="shared" ref="I15:I27" si="21">IF(J15&lt;1,1,IF(J15&lt;3,2,IF(J15&lt;8,3,IF(J15&lt;15,4,5))))</f>
        <v>3</v>
      </c>
      <c r="J15" s="147">
        <f t="shared" ref="J15:J31" si="22">IF((AL15-AJ15)&lt;0,-1,(AL15-AJ15)*100)</f>
        <v>3.0000000000000027</v>
      </c>
      <c r="K15" s="147"/>
      <c r="L15" s="147">
        <f t="shared" si="14"/>
        <v>3.0000000000000027</v>
      </c>
      <c r="M15" s="144"/>
      <c r="N15" s="159" t="s">
        <v>368</v>
      </c>
      <c r="O15" s="160">
        <f t="shared" si="15"/>
        <v>3.0000000000000027E-2</v>
      </c>
      <c r="P15" s="144">
        <f t="shared" si="16"/>
        <v>0.12</v>
      </c>
      <c r="Q15" s="144">
        <f t="shared" ref="Q15:Q20" si="23">IF(O15&gt;0.8,1,IF(O15&gt;0.5,2,IF(O15&gt;0.3,3,IF(O15&gt;0.1,4,IF(O15&gt;0,5,6)))))</f>
        <v>5</v>
      </c>
      <c r="R15" s="144">
        <f t="shared" ref="R15:R20" si="24">IF(P15&gt;0.8,1,IF(P15&gt;0.5,2,IF(P15&gt;0.3,3,IF(P15&gt;0.1,4,IF(P15&gt;0,5,6)))))</f>
        <v>4</v>
      </c>
      <c r="S15" s="144">
        <f t="shared" si="17"/>
        <v>0.97</v>
      </c>
      <c r="T15" s="183">
        <v>1</v>
      </c>
      <c r="U15" s="147">
        <f t="shared" si="11"/>
        <v>0.97</v>
      </c>
      <c r="V15" s="147">
        <f t="shared" si="12"/>
        <v>0.88</v>
      </c>
      <c r="W15" s="147"/>
      <c r="X15" s="166"/>
      <c r="Y15" s="100"/>
      <c r="Z15" s="167">
        <v>0.6</v>
      </c>
      <c r="AB15" s="166">
        <v>0.65</v>
      </c>
      <c r="AC15" s="167">
        <v>0.71</v>
      </c>
      <c r="AD15" s="178">
        <v>0.7</v>
      </c>
      <c r="AE15" s="178">
        <v>0.76</v>
      </c>
      <c r="AF15" s="178">
        <v>0.76</v>
      </c>
      <c r="AG15" s="178">
        <v>0.84</v>
      </c>
      <c r="AH15" s="178">
        <v>0.8</v>
      </c>
      <c r="AI15" s="178">
        <v>0.88</v>
      </c>
      <c r="AJ15" s="178">
        <v>0.85</v>
      </c>
      <c r="AK15" s="178">
        <v>0.92</v>
      </c>
      <c r="AL15" s="178">
        <v>0.88</v>
      </c>
      <c r="AM15" s="178">
        <v>0.97</v>
      </c>
    </row>
    <row r="16" spans="1:39">
      <c r="A16" s="144" t="s">
        <v>178</v>
      </c>
      <c r="B16" s="144" t="s">
        <v>214</v>
      </c>
      <c r="C16" t="s">
        <v>177</v>
      </c>
      <c r="D16" t="s">
        <v>177</v>
      </c>
      <c r="E16" s="148">
        <f t="shared" si="18"/>
        <v>1.66</v>
      </c>
      <c r="F16" s="199">
        <f t="shared" si="19"/>
        <v>34.000000000000007</v>
      </c>
      <c r="G16">
        <f t="shared" si="0"/>
        <v>3</v>
      </c>
      <c r="H16">
        <f t="shared" si="20"/>
        <v>1.72</v>
      </c>
      <c r="I16" s="144">
        <f t="shared" si="21"/>
        <v>2</v>
      </c>
      <c r="J16" s="147">
        <f t="shared" si="22"/>
        <v>2.0000000000000018</v>
      </c>
      <c r="K16" s="147"/>
      <c r="L16" s="147">
        <f t="shared" si="14"/>
        <v>2.0000000000000018</v>
      </c>
      <c r="M16" s="144"/>
      <c r="N16" s="159" t="s">
        <v>368</v>
      </c>
      <c r="O16" s="160">
        <f t="shared" si="15"/>
        <v>0.34000000000000008</v>
      </c>
      <c r="P16" s="144">
        <f t="shared" si="16"/>
        <v>0.81</v>
      </c>
      <c r="Q16" s="144">
        <f t="shared" si="23"/>
        <v>3</v>
      </c>
      <c r="R16" s="144">
        <f t="shared" si="24"/>
        <v>1</v>
      </c>
      <c r="S16" s="144">
        <f t="shared" si="17"/>
        <v>1.66</v>
      </c>
      <c r="T16" s="183">
        <v>2</v>
      </c>
      <c r="U16" s="147">
        <f t="shared" si="11"/>
        <v>1.66</v>
      </c>
      <c r="V16" s="147">
        <f t="shared" si="12"/>
        <v>1.19</v>
      </c>
      <c r="W16" s="147"/>
      <c r="X16" s="166"/>
      <c r="Y16" s="100"/>
      <c r="Z16" s="167">
        <v>0.92</v>
      </c>
      <c r="AA16">
        <v>1.5</v>
      </c>
      <c r="AB16" s="166">
        <v>0.96</v>
      </c>
      <c r="AC16" s="167">
        <v>1.55</v>
      </c>
      <c r="AD16" s="178">
        <v>1</v>
      </c>
      <c r="AE16" s="178">
        <v>1.61</v>
      </c>
      <c r="AF16" s="178">
        <v>1.08</v>
      </c>
      <c r="AG16" s="178">
        <v>1.64</v>
      </c>
      <c r="AH16" s="178">
        <v>1.1299999999999999</v>
      </c>
      <c r="AI16" s="178">
        <v>1.65</v>
      </c>
      <c r="AJ16" s="178">
        <v>1.17</v>
      </c>
      <c r="AK16" s="178">
        <v>1.65</v>
      </c>
      <c r="AL16" s="178">
        <v>1.19</v>
      </c>
      <c r="AM16" s="178">
        <v>1.66</v>
      </c>
    </row>
    <row r="17" spans="1:40">
      <c r="A17" s="144" t="s">
        <v>180</v>
      </c>
      <c r="B17" s="144" t="s">
        <v>215</v>
      </c>
      <c r="C17" t="s">
        <v>179</v>
      </c>
      <c r="D17" t="s">
        <v>179</v>
      </c>
      <c r="E17" s="148">
        <f t="shared" si="18"/>
        <v>1.84</v>
      </c>
      <c r="F17" s="199">
        <f t="shared" si="19"/>
        <v>15.999999999999993</v>
      </c>
      <c r="G17">
        <f t="shared" si="0"/>
        <v>4</v>
      </c>
      <c r="H17">
        <f t="shared" si="20"/>
        <v>1.9300000000000002</v>
      </c>
      <c r="I17" s="144">
        <f t="shared" si="21"/>
        <v>3</v>
      </c>
      <c r="J17" s="147">
        <f t="shared" si="22"/>
        <v>3.0000000000000027</v>
      </c>
      <c r="K17" s="147"/>
      <c r="L17" s="147">
        <f t="shared" si="14"/>
        <v>3.0000000000000027</v>
      </c>
      <c r="M17" s="144"/>
      <c r="N17" s="159" t="s">
        <v>368</v>
      </c>
      <c r="O17" s="160">
        <f t="shared" si="15"/>
        <v>0.15999999999999992</v>
      </c>
      <c r="P17" s="144">
        <f t="shared" si="16"/>
        <v>0.58000000000000007</v>
      </c>
      <c r="Q17" s="144">
        <f t="shared" si="23"/>
        <v>4</v>
      </c>
      <c r="R17" s="144">
        <f t="shared" si="24"/>
        <v>2</v>
      </c>
      <c r="S17" s="144">
        <f t="shared" si="17"/>
        <v>1.84</v>
      </c>
      <c r="T17" s="183">
        <v>2</v>
      </c>
      <c r="U17" s="147">
        <f t="shared" si="11"/>
        <v>1.84</v>
      </c>
      <c r="V17" s="147">
        <f t="shared" si="12"/>
        <v>1.42</v>
      </c>
      <c r="W17" s="147"/>
      <c r="X17" s="166">
        <v>1.62</v>
      </c>
      <c r="Y17" s="100">
        <v>2.42</v>
      </c>
      <c r="Z17" s="167">
        <v>1.4</v>
      </c>
      <c r="AA17">
        <v>1.72</v>
      </c>
      <c r="AB17" s="166">
        <v>1.44</v>
      </c>
      <c r="AC17" s="167">
        <v>1.73</v>
      </c>
      <c r="AD17" s="178">
        <v>1.46</v>
      </c>
      <c r="AE17" s="178">
        <v>1.73</v>
      </c>
      <c r="AF17" s="178">
        <v>1.35</v>
      </c>
      <c r="AG17" s="178">
        <v>1.83</v>
      </c>
      <c r="AH17" s="178">
        <v>1.39</v>
      </c>
      <c r="AI17" s="178">
        <v>1.81</v>
      </c>
      <c r="AJ17" s="178">
        <v>1.39</v>
      </c>
      <c r="AK17" s="178">
        <v>1.82</v>
      </c>
      <c r="AL17" s="178">
        <v>1.42</v>
      </c>
      <c r="AM17" s="178">
        <v>1.84</v>
      </c>
    </row>
    <row r="18" spans="1:40">
      <c r="A18" s="145" t="s">
        <v>197</v>
      </c>
      <c r="B18" s="144" t="s">
        <v>216</v>
      </c>
      <c r="C18" s="145" t="s">
        <v>316</v>
      </c>
      <c r="D18" s="145" t="s">
        <v>198</v>
      </c>
      <c r="E18" s="148">
        <f t="shared" si="18"/>
        <v>1.68</v>
      </c>
      <c r="F18" s="199">
        <f t="shared" si="19"/>
        <v>32.000000000000007</v>
      </c>
      <c r="G18">
        <f t="shared" si="0"/>
        <v>3</v>
      </c>
      <c r="H18">
        <f t="shared" si="20"/>
        <v>1.71</v>
      </c>
      <c r="I18" s="144">
        <f t="shared" si="21"/>
        <v>2</v>
      </c>
      <c r="J18" s="147">
        <f t="shared" si="22"/>
        <v>1.0000000000000009</v>
      </c>
      <c r="K18" s="147"/>
      <c r="L18" s="147">
        <f t="shared" si="14"/>
        <v>1.0000000000000009</v>
      </c>
      <c r="M18" s="144"/>
      <c r="N18" s="159" t="s">
        <v>368</v>
      </c>
      <c r="O18" s="160">
        <f t="shared" si="15"/>
        <v>0.32000000000000006</v>
      </c>
      <c r="P18" s="144">
        <f t="shared" si="16"/>
        <v>2</v>
      </c>
      <c r="Q18" s="144">
        <f t="shared" si="23"/>
        <v>3</v>
      </c>
      <c r="R18" s="144">
        <f t="shared" si="24"/>
        <v>1</v>
      </c>
      <c r="S18" s="144">
        <f t="shared" si="17"/>
        <v>1.68</v>
      </c>
      <c r="T18" s="183">
        <v>2</v>
      </c>
      <c r="U18" s="147">
        <f t="shared" si="11"/>
        <v>1.68</v>
      </c>
      <c r="V18" s="147">
        <f t="shared" si="12"/>
        <v>0</v>
      </c>
      <c r="W18" s="147"/>
      <c r="X18" s="166"/>
      <c r="Y18" s="100"/>
      <c r="Z18" s="173">
        <v>1.66</v>
      </c>
      <c r="AA18" s="149">
        <v>0</v>
      </c>
      <c r="AB18" s="166">
        <v>1.67</v>
      </c>
      <c r="AC18" s="167">
        <v>0</v>
      </c>
      <c r="AD18" s="149">
        <v>1.68</v>
      </c>
      <c r="AE18" s="149">
        <v>0</v>
      </c>
      <c r="AF18" s="196">
        <v>1.66</v>
      </c>
      <c r="AG18" s="196">
        <v>0</v>
      </c>
      <c r="AH18" s="196">
        <v>1.67</v>
      </c>
      <c r="AI18" s="196">
        <v>0</v>
      </c>
      <c r="AJ18" s="196">
        <v>1.67</v>
      </c>
      <c r="AK18" s="196">
        <v>0</v>
      </c>
      <c r="AL18" s="196">
        <v>1.68</v>
      </c>
      <c r="AM18" s="196">
        <v>0</v>
      </c>
    </row>
    <row r="19" spans="1:40">
      <c r="A19" s="144" t="s">
        <v>182</v>
      </c>
      <c r="B19" s="144" t="s">
        <v>217</v>
      </c>
      <c r="C19" t="s">
        <v>181</v>
      </c>
      <c r="D19" t="s">
        <v>181</v>
      </c>
      <c r="E19" s="148">
        <f t="shared" si="18"/>
        <v>0.64</v>
      </c>
      <c r="F19" s="199">
        <f t="shared" si="19"/>
        <v>136</v>
      </c>
      <c r="G19">
        <f t="shared" si="0"/>
        <v>1</v>
      </c>
      <c r="H19">
        <f t="shared" si="20"/>
        <v>0.79000000000000015</v>
      </c>
      <c r="I19" s="144">
        <f t="shared" si="21"/>
        <v>3</v>
      </c>
      <c r="J19" s="147">
        <f t="shared" si="22"/>
        <v>5.0000000000000044</v>
      </c>
      <c r="K19" s="147"/>
      <c r="L19" s="147">
        <f t="shared" si="14"/>
        <v>5.0000000000000044</v>
      </c>
      <c r="M19" s="144"/>
      <c r="N19" s="159" t="s">
        <v>368</v>
      </c>
      <c r="O19" s="160">
        <f t="shared" si="15"/>
        <v>1.3599999999999999</v>
      </c>
      <c r="P19" s="144">
        <f t="shared" si="16"/>
        <v>1.48</v>
      </c>
      <c r="Q19" s="144">
        <f t="shared" si="23"/>
        <v>1</v>
      </c>
      <c r="R19" s="144">
        <f t="shared" si="24"/>
        <v>1</v>
      </c>
      <c r="S19" s="144">
        <f t="shared" si="17"/>
        <v>0.64</v>
      </c>
      <c r="T19" s="183">
        <v>2</v>
      </c>
      <c r="U19" s="147">
        <f t="shared" si="11"/>
        <v>0.64</v>
      </c>
      <c r="V19" s="147">
        <f t="shared" si="12"/>
        <v>0.52</v>
      </c>
      <c r="W19" s="147"/>
      <c r="X19" s="166"/>
      <c r="Y19" s="100"/>
      <c r="Z19" s="167">
        <v>0.37</v>
      </c>
      <c r="AA19">
        <v>0.5</v>
      </c>
      <c r="AB19" s="166">
        <v>0.36</v>
      </c>
      <c r="AC19" s="167">
        <v>0.5</v>
      </c>
      <c r="AD19" s="178">
        <v>0.38</v>
      </c>
      <c r="AE19" s="178">
        <v>0.51</v>
      </c>
      <c r="AF19" s="178">
        <v>0.41</v>
      </c>
      <c r="AG19" s="178">
        <v>0.56000000000000005</v>
      </c>
      <c r="AH19" s="178">
        <v>0.44</v>
      </c>
      <c r="AI19" s="178">
        <v>0.56000000000000005</v>
      </c>
      <c r="AJ19" s="178">
        <v>0.47</v>
      </c>
      <c r="AK19" s="178">
        <v>0.61</v>
      </c>
      <c r="AL19" s="178">
        <v>0.52</v>
      </c>
      <c r="AM19" s="178">
        <v>0.64</v>
      </c>
    </row>
    <row r="20" spans="1:40">
      <c r="A20" s="144" t="s">
        <v>283</v>
      </c>
      <c r="B20" s="144" t="s">
        <v>224</v>
      </c>
      <c r="C20" s="144" t="s">
        <v>284</v>
      </c>
      <c r="D20" s="144" t="s">
        <v>284</v>
      </c>
      <c r="E20" s="148">
        <f t="shared" si="18"/>
        <v>-1.28</v>
      </c>
      <c r="F20" s="199">
        <f t="shared" si="19"/>
        <v>328</v>
      </c>
      <c r="G20">
        <f t="shared" si="0"/>
        <v>1</v>
      </c>
      <c r="H20">
        <f t="shared" si="20"/>
        <v>-1.1599999999999999</v>
      </c>
      <c r="I20" s="144">
        <f t="shared" si="21"/>
        <v>3</v>
      </c>
      <c r="J20" s="147">
        <f t="shared" si="22"/>
        <v>4.0000000000000036</v>
      </c>
      <c r="K20" s="147"/>
      <c r="L20" s="147">
        <f t="shared" si="14"/>
        <v>4.0000000000000036</v>
      </c>
      <c r="M20" s="144"/>
      <c r="N20" s="159" t="s">
        <v>368</v>
      </c>
      <c r="O20" s="160">
        <f t="shared" si="15"/>
        <v>3.2800000000000002</v>
      </c>
      <c r="P20" s="144">
        <f t="shared" si="16"/>
        <v>3.2800000000000002</v>
      </c>
      <c r="Q20" s="144">
        <f t="shared" si="23"/>
        <v>1</v>
      </c>
      <c r="R20" s="144">
        <f t="shared" si="24"/>
        <v>1</v>
      </c>
      <c r="S20" s="144">
        <f t="shared" si="17"/>
        <v>-1.28</v>
      </c>
      <c r="T20" s="183">
        <v>2</v>
      </c>
      <c r="U20" s="147">
        <f t="shared" si="11"/>
        <v>-1.28</v>
      </c>
      <c r="V20" s="147">
        <f t="shared" si="12"/>
        <v>-1.28</v>
      </c>
      <c r="W20" s="147"/>
      <c r="X20" s="166"/>
      <c r="Y20" s="100"/>
      <c r="Z20" s="167"/>
      <c r="AA20" s="155">
        <v>-1.4</v>
      </c>
      <c r="AB20" s="166">
        <v>-1.4</v>
      </c>
      <c r="AC20" s="167"/>
      <c r="AD20" s="178">
        <v>-1.37</v>
      </c>
      <c r="AF20" s="178">
        <v>-1.33</v>
      </c>
      <c r="AH20" s="178">
        <v>-1.36</v>
      </c>
      <c r="AJ20" s="178">
        <v>-1.32</v>
      </c>
      <c r="AL20" s="178">
        <v>-1.28</v>
      </c>
    </row>
    <row r="21" spans="1:40">
      <c r="A21" s="145" t="s">
        <v>196</v>
      </c>
      <c r="B21" s="145" t="s">
        <v>225</v>
      </c>
      <c r="C21" s="145" t="s">
        <v>327</v>
      </c>
      <c r="D21" s="145" t="s">
        <v>247</v>
      </c>
      <c r="E21" s="148">
        <f t="shared" si="18"/>
        <v>1.44</v>
      </c>
      <c r="F21" s="199">
        <f t="shared" si="19"/>
        <v>56.000000000000007</v>
      </c>
      <c r="G21">
        <f t="shared" si="0"/>
        <v>2</v>
      </c>
      <c r="H21">
        <f t="shared" si="20"/>
        <v>1.4699999999999993</v>
      </c>
      <c r="I21" s="144">
        <f t="shared" si="21"/>
        <v>1</v>
      </c>
      <c r="J21" s="147">
        <f t="shared" si="22"/>
        <v>0.99999999999997868</v>
      </c>
      <c r="K21" s="147"/>
      <c r="L21" s="147">
        <f t="shared" si="14"/>
        <v>0.99999999999997868</v>
      </c>
      <c r="M21" s="144"/>
      <c r="N21" s="144"/>
      <c r="O21" s="160">
        <f t="shared" si="15"/>
        <v>0.56000000000000005</v>
      </c>
      <c r="P21" s="144">
        <f t="shared" si="16"/>
        <v>0.87000000000000011</v>
      </c>
      <c r="Q21" s="144">
        <f>IF(O21&gt;0.8,1,IF(O21&gt;0.5,2,IF(O21&gt;0.3,3,IF(O21&gt;0.1,4,IF(O21&gt;0,5,6)))))</f>
        <v>2</v>
      </c>
      <c r="R21" s="144">
        <f>IF(P21&gt;0.8,1,IF(P21&gt;0.5,2,IF(P21&gt;0.3,3,IF(P21&gt;0.1,4,IF(P21&gt;0,5,6)))))</f>
        <v>1</v>
      </c>
      <c r="S21" s="144">
        <f t="shared" si="17"/>
        <v>1.44</v>
      </c>
      <c r="T21" s="183">
        <v>2</v>
      </c>
      <c r="U21" s="147">
        <f t="shared" si="11"/>
        <v>1.44</v>
      </c>
      <c r="V21" s="147">
        <f t="shared" si="12"/>
        <v>1.1299999999999999</v>
      </c>
      <c r="W21" s="147"/>
      <c r="X21" s="166"/>
      <c r="Y21" s="100"/>
      <c r="Z21" s="167">
        <v>1.18</v>
      </c>
      <c r="AA21">
        <v>1.36</v>
      </c>
      <c r="AB21" s="166">
        <v>1.1299999999999999</v>
      </c>
      <c r="AC21" s="167">
        <v>1.42</v>
      </c>
      <c r="AD21" s="178">
        <v>1.1200000000000001</v>
      </c>
      <c r="AE21" s="178">
        <v>1.37</v>
      </c>
      <c r="AF21" s="178">
        <v>1.1200000000000001</v>
      </c>
      <c r="AG21" s="178">
        <v>1.41</v>
      </c>
      <c r="AH21" s="178">
        <v>1.1299999999999999</v>
      </c>
      <c r="AI21" s="178">
        <v>1.39</v>
      </c>
      <c r="AJ21" s="178">
        <v>1.1200000000000001</v>
      </c>
      <c r="AK21" s="178">
        <v>1.43</v>
      </c>
      <c r="AL21" s="178">
        <v>1.1299999999999999</v>
      </c>
      <c r="AM21" s="178">
        <v>1.44</v>
      </c>
    </row>
    <row r="22" spans="1:40">
      <c r="A22" t="s">
        <v>253</v>
      </c>
      <c r="B22" s="144" t="s">
        <v>256</v>
      </c>
      <c r="C22" s="144" t="s">
        <v>305</v>
      </c>
      <c r="D22" s="144" t="s">
        <v>305</v>
      </c>
      <c r="E22" s="148">
        <f t="shared" si="18"/>
        <v>1.71</v>
      </c>
      <c r="F22" s="199">
        <f t="shared" si="19"/>
        <v>29.000000000000004</v>
      </c>
      <c r="G22">
        <f t="shared" si="0"/>
        <v>4</v>
      </c>
      <c r="H22">
        <f t="shared" si="20"/>
        <v>1.74</v>
      </c>
      <c r="I22" s="144">
        <f t="shared" si="21"/>
        <v>2</v>
      </c>
      <c r="J22" s="147">
        <f t="shared" si="22"/>
        <v>1.0000000000000009</v>
      </c>
      <c r="K22" s="147"/>
      <c r="L22" s="147">
        <f t="shared" si="14"/>
        <v>1.0000000000000009</v>
      </c>
      <c r="M22" s="144"/>
      <c r="N22" s="144"/>
      <c r="O22" s="160">
        <f t="shared" si="15"/>
        <v>0.29000000000000004</v>
      </c>
      <c r="P22" s="144">
        <f t="shared" si="16"/>
        <v>0.29000000000000004</v>
      </c>
      <c r="Q22" s="144">
        <f t="shared" ref="Q22:Q27" si="25">IF(O22&gt;0.8,1,IF(O22&gt;0.5,2,IF(O22&gt;0.3,3,IF(O22&gt;0.1,4,IF(O22&gt;0,5,6)))))</f>
        <v>4</v>
      </c>
      <c r="R22" s="144">
        <f t="shared" ref="R22:R27" si="26">IF(P22&gt;0.8,1,IF(P22&gt;0.5,2,IF(P22&gt;0.3,3,IF(P22&gt;0.1,4,IF(P22&gt;0,5,6)))))</f>
        <v>4</v>
      </c>
      <c r="S22" s="144">
        <f t="shared" si="17"/>
        <v>1.71</v>
      </c>
      <c r="T22" s="183">
        <v>2</v>
      </c>
      <c r="U22" s="147">
        <f t="shared" si="11"/>
        <v>1.71</v>
      </c>
      <c r="V22" s="147">
        <f t="shared" si="12"/>
        <v>1.71</v>
      </c>
      <c r="W22" s="147"/>
      <c r="X22" s="166"/>
      <c r="Y22" s="100"/>
      <c r="Z22" s="167">
        <v>1.5</v>
      </c>
      <c r="AB22" s="166">
        <v>1.57</v>
      </c>
      <c r="AC22" s="167"/>
      <c r="AD22" s="178">
        <v>1.61</v>
      </c>
      <c r="AF22" s="178">
        <v>1.66</v>
      </c>
      <c r="AH22" s="178">
        <v>1.66</v>
      </c>
      <c r="AJ22" s="178">
        <v>1.7</v>
      </c>
      <c r="AL22" s="178">
        <v>1.71</v>
      </c>
    </row>
    <row r="23" spans="1:40">
      <c r="A23" t="s">
        <v>254</v>
      </c>
      <c r="B23" s="145" t="s">
        <v>163</v>
      </c>
      <c r="C23" t="s">
        <v>328</v>
      </c>
      <c r="D23" t="s">
        <v>255</v>
      </c>
      <c r="E23" s="148">
        <f>S23</f>
        <v>-0.08</v>
      </c>
      <c r="F23" s="199">
        <f>(T23-E23)*100</f>
        <v>108</v>
      </c>
      <c r="G23">
        <f t="shared" si="0"/>
        <v>1</v>
      </c>
      <c r="H23">
        <f>IF(L23&gt;-1,E23+L23*3/100,E23)</f>
        <v>-2.0000000000000032E-2</v>
      </c>
      <c r="I23" s="144">
        <f>IF(J23&lt;1,1,IF(J23&lt;3,2,IF(J23&lt;8,3,IF(J23&lt;15,4,5))))</f>
        <v>2</v>
      </c>
      <c r="J23" s="147">
        <f>IF((AL23-AJ23)&lt;0,-1,(AL23-AJ23)*100)</f>
        <v>1.9999999999999991</v>
      </c>
      <c r="K23" s="147"/>
      <c r="L23" s="147">
        <f t="shared" si="14"/>
        <v>1.9999999999999991</v>
      </c>
      <c r="M23" s="144">
        <v>30</v>
      </c>
      <c r="N23" s="159" t="s">
        <v>271</v>
      </c>
      <c r="O23" s="160">
        <f t="shared" si="15"/>
        <v>1.08</v>
      </c>
      <c r="P23" s="144">
        <f t="shared" si="16"/>
        <v>1.1400000000000001</v>
      </c>
      <c r="Q23" s="144">
        <f t="shared" si="25"/>
        <v>1</v>
      </c>
      <c r="R23" s="144">
        <f t="shared" si="26"/>
        <v>1</v>
      </c>
      <c r="S23" s="144">
        <f t="shared" si="17"/>
        <v>-0.08</v>
      </c>
      <c r="T23" s="183">
        <v>1</v>
      </c>
      <c r="U23" s="147">
        <f t="shared" si="11"/>
        <v>-0.08</v>
      </c>
      <c r="V23" s="147">
        <f t="shared" si="12"/>
        <v>-0.14000000000000001</v>
      </c>
      <c r="W23" s="147"/>
      <c r="X23" s="166"/>
      <c r="Y23" s="100"/>
      <c r="Z23" s="167">
        <v>-0.32</v>
      </c>
      <c r="AB23" s="166">
        <v>-0.24</v>
      </c>
      <c r="AC23" s="167"/>
      <c r="AD23" s="178">
        <v>-0.33</v>
      </c>
      <c r="AE23" s="178">
        <v>-0.27</v>
      </c>
      <c r="AF23" s="178">
        <v>-0.34</v>
      </c>
      <c r="AG23" s="178">
        <v>-0.27</v>
      </c>
      <c r="AH23" s="178">
        <v>-0.2</v>
      </c>
      <c r="AI23" s="178">
        <v>-0.13</v>
      </c>
      <c r="AJ23" s="178">
        <v>-0.16</v>
      </c>
      <c r="AK23" s="178">
        <v>-0.11</v>
      </c>
      <c r="AL23" s="178">
        <v>-0.14000000000000001</v>
      </c>
      <c r="AM23" s="178">
        <v>-0.08</v>
      </c>
    </row>
    <row r="24" spans="1:40">
      <c r="A24" t="s">
        <v>183</v>
      </c>
      <c r="B24" s="144" t="s">
        <v>174</v>
      </c>
      <c r="C24" t="s">
        <v>317</v>
      </c>
      <c r="D24" t="s">
        <v>264</v>
      </c>
      <c r="E24" s="148">
        <f t="shared" si="18"/>
        <v>0.34</v>
      </c>
      <c r="F24" s="199">
        <f t="shared" si="19"/>
        <v>166</v>
      </c>
      <c r="G24">
        <f t="shared" si="0"/>
        <v>1</v>
      </c>
      <c r="H24">
        <f t="shared" si="20"/>
        <v>0.4300000000000001</v>
      </c>
      <c r="I24" s="144">
        <f t="shared" si="21"/>
        <v>3</v>
      </c>
      <c r="J24" s="147">
        <f t="shared" si="22"/>
        <v>3.0000000000000027</v>
      </c>
      <c r="K24" s="147"/>
      <c r="L24" s="147">
        <f t="shared" si="14"/>
        <v>3.0000000000000027</v>
      </c>
      <c r="M24" s="144"/>
      <c r="N24" s="144"/>
      <c r="O24" s="160">
        <f t="shared" si="15"/>
        <v>1.66</v>
      </c>
      <c r="P24" s="144">
        <f t="shared" si="16"/>
        <v>1.67</v>
      </c>
      <c r="Q24" s="144">
        <f t="shared" si="25"/>
        <v>1</v>
      </c>
      <c r="R24" s="144">
        <f t="shared" si="26"/>
        <v>1</v>
      </c>
      <c r="S24" s="144">
        <f t="shared" si="17"/>
        <v>0.34</v>
      </c>
      <c r="T24" s="183">
        <v>2</v>
      </c>
      <c r="U24" s="147">
        <f t="shared" si="11"/>
        <v>0.34</v>
      </c>
      <c r="V24" s="147">
        <f t="shared" si="12"/>
        <v>0.33</v>
      </c>
      <c r="W24" s="147"/>
      <c r="X24" s="166"/>
      <c r="Y24" s="100"/>
      <c r="Z24" s="167">
        <v>0.19</v>
      </c>
      <c r="AB24" s="166">
        <v>0.2</v>
      </c>
      <c r="AC24" s="167">
        <v>0.2</v>
      </c>
      <c r="AD24" s="178">
        <v>0.22</v>
      </c>
      <c r="AE24" s="178">
        <v>0.21</v>
      </c>
      <c r="AF24" s="178">
        <v>0.24</v>
      </c>
      <c r="AG24" s="178">
        <v>0.25</v>
      </c>
      <c r="AH24" s="178">
        <v>0.27</v>
      </c>
      <c r="AI24" s="178">
        <v>0.28000000000000003</v>
      </c>
      <c r="AJ24" s="178">
        <v>0.3</v>
      </c>
      <c r="AK24" s="178">
        <v>0.31</v>
      </c>
      <c r="AL24" s="178">
        <v>0.33</v>
      </c>
      <c r="AM24" s="178">
        <v>0.34</v>
      </c>
    </row>
    <row r="25" spans="1:40">
      <c r="A25" t="s">
        <v>263</v>
      </c>
      <c r="B25" s="145" t="s">
        <v>164</v>
      </c>
      <c r="C25" s="144" t="s">
        <v>337</v>
      </c>
      <c r="D25" s="144" t="s">
        <v>306</v>
      </c>
      <c r="E25" s="148">
        <f t="shared" si="18"/>
        <v>0.18</v>
      </c>
      <c r="F25" s="199">
        <f t="shared" si="19"/>
        <v>182</v>
      </c>
      <c r="G25">
        <f t="shared" si="0"/>
        <v>1</v>
      </c>
      <c r="H25">
        <f t="shared" si="20"/>
        <v>0.23999999999999996</v>
      </c>
      <c r="I25" s="144">
        <f t="shared" si="21"/>
        <v>2</v>
      </c>
      <c r="J25" s="147">
        <f t="shared" si="22"/>
        <v>1.9999999999999991</v>
      </c>
      <c r="K25" s="147"/>
      <c r="L25" s="147">
        <f t="shared" si="14"/>
        <v>1.9999999999999991</v>
      </c>
      <c r="M25" s="144"/>
      <c r="N25" s="144"/>
      <c r="O25" s="160">
        <f t="shared" si="15"/>
        <v>1.82</v>
      </c>
      <c r="P25" s="144">
        <f t="shared" si="16"/>
        <v>1.82</v>
      </c>
      <c r="Q25" s="144">
        <f t="shared" si="25"/>
        <v>1</v>
      </c>
      <c r="R25" s="144">
        <f t="shared" si="26"/>
        <v>1</v>
      </c>
      <c r="S25" s="144">
        <f t="shared" si="17"/>
        <v>0.18</v>
      </c>
      <c r="T25" s="183">
        <v>2</v>
      </c>
      <c r="U25" s="147">
        <f t="shared" si="11"/>
        <v>0.18</v>
      </c>
      <c r="V25" s="147">
        <f t="shared" si="12"/>
        <v>0.18</v>
      </c>
      <c r="W25" s="147"/>
      <c r="X25" s="166"/>
      <c r="Y25" s="100"/>
      <c r="Z25" s="167">
        <v>0</v>
      </c>
      <c r="AB25" s="166">
        <v>0.04</v>
      </c>
      <c r="AC25" s="167"/>
      <c r="AD25" s="178">
        <v>0.04</v>
      </c>
      <c r="AF25" s="178">
        <v>0.06</v>
      </c>
      <c r="AH25" s="178">
        <v>0.11</v>
      </c>
      <c r="AJ25" s="178">
        <v>0.16</v>
      </c>
      <c r="AL25" s="178">
        <v>0.18</v>
      </c>
    </row>
    <row r="26" spans="1:40">
      <c r="A26" s="144" t="s">
        <v>285</v>
      </c>
      <c r="B26" s="195" t="s">
        <v>165</v>
      </c>
      <c r="C26" s="144" t="s">
        <v>286</v>
      </c>
      <c r="D26" s="144" t="s">
        <v>286</v>
      </c>
      <c r="E26" s="148">
        <f t="shared" si="18"/>
        <v>-0.2</v>
      </c>
      <c r="F26" s="199">
        <f t="shared" si="19"/>
        <v>220.00000000000003</v>
      </c>
      <c r="G26">
        <f t="shared" si="0"/>
        <v>1</v>
      </c>
      <c r="H26">
        <f t="shared" si="20"/>
        <v>-0.2</v>
      </c>
      <c r="I26" s="144">
        <f t="shared" si="21"/>
        <v>1</v>
      </c>
      <c r="J26" s="147">
        <f t="shared" si="22"/>
        <v>0</v>
      </c>
      <c r="K26" s="147"/>
      <c r="L26" s="147">
        <f t="shared" si="14"/>
        <v>0</v>
      </c>
      <c r="M26" s="144"/>
      <c r="N26" s="159" t="s">
        <v>343</v>
      </c>
      <c r="O26" s="160">
        <f t="shared" si="15"/>
        <v>2.2000000000000002</v>
      </c>
      <c r="P26" s="144">
        <f t="shared" si="16"/>
        <v>2.2000000000000002</v>
      </c>
      <c r="Q26" s="144">
        <f t="shared" si="25"/>
        <v>1</v>
      </c>
      <c r="R26" s="144">
        <f t="shared" si="26"/>
        <v>1</v>
      </c>
      <c r="S26" s="144">
        <f t="shared" si="17"/>
        <v>-0.2</v>
      </c>
      <c r="T26" s="183">
        <v>2</v>
      </c>
      <c r="U26" s="147">
        <f t="shared" si="11"/>
        <v>-0.2</v>
      </c>
      <c r="V26" s="147">
        <f t="shared" si="12"/>
        <v>-0.2</v>
      </c>
      <c r="W26" s="147"/>
      <c r="X26" s="166"/>
      <c r="Y26" s="100"/>
      <c r="Z26" s="167">
        <v>-0.4</v>
      </c>
      <c r="AB26" s="166">
        <v>-0.3</v>
      </c>
      <c r="AC26" s="167"/>
      <c r="AD26" s="178">
        <v>-0.55000000000000004</v>
      </c>
      <c r="AE26" s="178">
        <v>1.1200000000000001</v>
      </c>
      <c r="AF26" s="178">
        <v>-0.6</v>
      </c>
      <c r="AG26" s="178">
        <v>0.78</v>
      </c>
      <c r="AH26" s="178">
        <v>-0.2</v>
      </c>
      <c r="AI26" s="178">
        <v>1.1399999999999999</v>
      </c>
      <c r="AJ26" s="178">
        <v>-0.2</v>
      </c>
      <c r="AK26" s="178">
        <v>1.24</v>
      </c>
      <c r="AL26" s="178">
        <v>-0.2</v>
      </c>
    </row>
    <row r="27" spans="1:40">
      <c r="A27" s="144" t="s">
        <v>290</v>
      </c>
      <c r="B27" s="144" t="s">
        <v>168</v>
      </c>
      <c r="C27" s="144" t="s">
        <v>318</v>
      </c>
      <c r="D27" s="144" t="s">
        <v>291</v>
      </c>
      <c r="E27" s="148">
        <f t="shared" si="18"/>
        <v>1.45</v>
      </c>
      <c r="F27" s="199">
        <f t="shared" si="19"/>
        <v>55.000000000000007</v>
      </c>
      <c r="G27">
        <f t="shared" si="0"/>
        <v>2</v>
      </c>
      <c r="H27">
        <f t="shared" si="20"/>
        <v>1.51</v>
      </c>
      <c r="I27" s="144">
        <f t="shared" si="21"/>
        <v>2</v>
      </c>
      <c r="J27" s="147">
        <f t="shared" si="22"/>
        <v>2.0000000000000018</v>
      </c>
      <c r="K27" s="147"/>
      <c r="L27" s="147">
        <f t="shared" si="14"/>
        <v>2.0000000000000018</v>
      </c>
      <c r="M27" s="144"/>
      <c r="N27" s="159"/>
      <c r="O27" s="160">
        <f t="shared" si="15"/>
        <v>0.55000000000000004</v>
      </c>
      <c r="P27" s="144">
        <f t="shared" si="16"/>
        <v>1.03</v>
      </c>
      <c r="Q27" s="144">
        <f t="shared" si="25"/>
        <v>2</v>
      </c>
      <c r="R27" s="144">
        <f t="shared" si="26"/>
        <v>1</v>
      </c>
      <c r="S27" s="144">
        <f t="shared" si="17"/>
        <v>1.45</v>
      </c>
      <c r="T27" s="183">
        <v>2</v>
      </c>
      <c r="U27" s="147">
        <f t="shared" si="11"/>
        <v>1.45</v>
      </c>
      <c r="V27" s="147">
        <f t="shared" si="12"/>
        <v>0.97</v>
      </c>
      <c r="W27" s="147"/>
      <c r="X27" s="166"/>
      <c r="Y27" s="100"/>
      <c r="Z27" s="167"/>
      <c r="AB27" s="179">
        <v>0.77</v>
      </c>
      <c r="AC27" s="175">
        <v>1.3</v>
      </c>
      <c r="AD27" s="178">
        <v>0.8</v>
      </c>
      <c r="AE27" s="178">
        <v>1.36</v>
      </c>
      <c r="AF27" s="178">
        <v>0.87</v>
      </c>
      <c r="AG27" s="178">
        <v>1.27</v>
      </c>
      <c r="AH27" s="178">
        <v>0.91</v>
      </c>
      <c r="AI27" s="178">
        <v>1.42</v>
      </c>
      <c r="AJ27" s="202">
        <v>0.95</v>
      </c>
      <c r="AK27" s="202">
        <v>1.43</v>
      </c>
      <c r="AL27" s="202">
        <v>0.97</v>
      </c>
      <c r="AM27" s="159">
        <v>1.45</v>
      </c>
      <c r="AN27" s="155" t="s">
        <v>370</v>
      </c>
    </row>
    <row r="28" spans="1:40">
      <c r="A28" s="201" t="s">
        <v>353</v>
      </c>
      <c r="B28" s="195" t="s">
        <v>367</v>
      </c>
      <c r="C28" s="201" t="s">
        <v>355</v>
      </c>
      <c r="D28" s="201" t="s">
        <v>359</v>
      </c>
      <c r="E28" s="148">
        <f t="shared" ref="E28:E31" si="27">S28</f>
        <v>-1</v>
      </c>
      <c r="F28" s="199">
        <f t="shared" ref="F28:F31" si="28">(T28-E28)*100</f>
        <v>200</v>
      </c>
      <c r="G28">
        <f>R28</f>
        <v>1</v>
      </c>
      <c r="H28">
        <f t="shared" si="20"/>
        <v>-0.40000000000000013</v>
      </c>
      <c r="I28" s="144">
        <f t="shared" ref="I28:I31" si="29">IF(J28&lt;1,1,IF(J28&lt;3,2,IF(J28&lt;8,3,IF(J28&lt;15,4,5))))</f>
        <v>5</v>
      </c>
      <c r="J28" s="147">
        <f t="shared" si="22"/>
        <v>19.999999999999996</v>
      </c>
      <c r="K28" s="147"/>
      <c r="L28" s="147">
        <f t="shared" si="14"/>
        <v>19.999999999999996</v>
      </c>
      <c r="M28" s="144"/>
      <c r="N28" s="159" t="s">
        <v>369</v>
      </c>
      <c r="O28" s="160">
        <f t="shared" ref="O28:O31" si="30">$T28-U28</f>
        <v>2</v>
      </c>
      <c r="P28" s="144">
        <f t="shared" ref="P28:P31" si="31">$T28-V28</f>
        <v>2</v>
      </c>
      <c r="Q28" s="144">
        <f t="shared" ref="Q28:Q31" si="32">IF(O28&gt;0.8,1,IF(O28&gt;0.5,2,IF(O28&gt;0.3,3,IF(O28&gt;0.1,4,IF(O28&gt;0,5,6)))))</f>
        <v>1</v>
      </c>
      <c r="R28" s="144">
        <f t="shared" ref="R28:R31" si="33">IF(P28&gt;0.8,1,IF(P28&gt;0.5,2,IF(P28&gt;0.3,3,IF(P28&gt;0.1,4,IF(P28&gt;0,5,6)))))</f>
        <v>1</v>
      </c>
      <c r="S28" s="144">
        <f t="shared" ref="S28:S31" si="34">U28</f>
        <v>-1</v>
      </c>
      <c r="T28" s="183">
        <v>1</v>
      </c>
      <c r="U28" s="147">
        <f>MAX(AL28:AM28)</f>
        <v>-1</v>
      </c>
      <c r="V28" s="147">
        <f>MIN(AL28:AM28)</f>
        <v>-1</v>
      </c>
      <c r="W28" s="147"/>
      <c r="X28" s="166"/>
      <c r="Y28" s="100"/>
      <c r="Z28" s="167"/>
      <c r="AB28" s="179"/>
      <c r="AC28" s="175"/>
      <c r="AD28" s="178"/>
      <c r="AE28" s="178"/>
      <c r="AF28" s="178"/>
      <c r="AG28" s="178"/>
      <c r="AH28" s="178"/>
      <c r="AI28" s="178"/>
      <c r="AJ28" s="178">
        <v>-1.2</v>
      </c>
      <c r="AK28" s="178"/>
      <c r="AL28">
        <v>-1</v>
      </c>
    </row>
    <row r="29" spans="1:40">
      <c r="A29" s="201" t="s">
        <v>354</v>
      </c>
      <c r="B29" s="144" t="s">
        <v>257</v>
      </c>
      <c r="C29" s="201" t="s">
        <v>356</v>
      </c>
      <c r="D29" s="201" t="s">
        <v>360</v>
      </c>
      <c r="E29" s="148">
        <f t="shared" si="27"/>
        <v>-0.35</v>
      </c>
      <c r="F29" s="199">
        <f t="shared" si="28"/>
        <v>235</v>
      </c>
      <c r="G29">
        <f>R29</f>
        <v>1</v>
      </c>
      <c r="H29">
        <f t="shared" si="20"/>
        <v>-4.9999999999999878E-2</v>
      </c>
      <c r="I29" s="144">
        <f t="shared" si="29"/>
        <v>4</v>
      </c>
      <c r="J29" s="147">
        <f t="shared" si="22"/>
        <v>10.000000000000004</v>
      </c>
      <c r="K29" s="147"/>
      <c r="L29" s="147">
        <f t="shared" si="14"/>
        <v>10.000000000000004</v>
      </c>
      <c r="M29" s="144"/>
      <c r="N29" s="159" t="s">
        <v>369</v>
      </c>
      <c r="O29" s="160">
        <f t="shared" si="30"/>
        <v>2.35</v>
      </c>
      <c r="P29" s="144">
        <f t="shared" si="31"/>
        <v>2.35</v>
      </c>
      <c r="Q29" s="144">
        <f t="shared" si="32"/>
        <v>1</v>
      </c>
      <c r="R29" s="144">
        <f t="shared" si="33"/>
        <v>1</v>
      </c>
      <c r="S29" s="144">
        <f t="shared" si="34"/>
        <v>-0.35</v>
      </c>
      <c r="T29" s="183">
        <v>2</v>
      </c>
      <c r="U29" s="147">
        <f t="shared" ref="U29:U31" si="35">MAX(AL29:AM29)</f>
        <v>-0.35</v>
      </c>
      <c r="V29" s="147">
        <f t="shared" ref="V29:V31" si="36">MIN(AL29:AM29)</f>
        <v>-0.35</v>
      </c>
      <c r="W29" s="147"/>
      <c r="X29" s="166"/>
      <c r="Y29" s="100"/>
      <c r="Z29" s="167"/>
      <c r="AB29" s="179"/>
      <c r="AC29" s="175"/>
      <c r="AD29" s="178"/>
      <c r="AE29" s="178"/>
      <c r="AF29" s="178"/>
      <c r="AG29" s="178"/>
      <c r="AH29" s="178"/>
      <c r="AI29" s="178"/>
      <c r="AJ29" s="178">
        <v>-0.45</v>
      </c>
      <c r="AK29" s="178"/>
      <c r="AL29">
        <v>-0.35</v>
      </c>
    </row>
    <row r="30" spans="1:40">
      <c r="A30" s="201" t="s">
        <v>357</v>
      </c>
      <c r="B30" s="195" t="s">
        <v>169</v>
      </c>
      <c r="C30" s="201" t="s">
        <v>358</v>
      </c>
      <c r="D30" s="201" t="s">
        <v>361</v>
      </c>
      <c r="E30" s="148">
        <f t="shared" si="27"/>
        <v>0.56000000000000005</v>
      </c>
      <c r="F30" s="199">
        <f t="shared" si="28"/>
        <v>144</v>
      </c>
      <c r="G30">
        <f t="shared" si="0"/>
        <v>1</v>
      </c>
      <c r="H30">
        <f t="shared" si="20"/>
        <v>0.62000000000000011</v>
      </c>
      <c r="I30" s="144">
        <f t="shared" si="29"/>
        <v>2</v>
      </c>
      <c r="J30" s="147">
        <f t="shared" si="22"/>
        <v>2.0000000000000018</v>
      </c>
      <c r="K30" s="147"/>
      <c r="L30" s="147">
        <f t="shared" si="14"/>
        <v>2.0000000000000018</v>
      </c>
      <c r="M30" s="144"/>
      <c r="N30" s="159" t="s">
        <v>368</v>
      </c>
      <c r="O30" s="160">
        <f t="shared" si="30"/>
        <v>1.44</v>
      </c>
      <c r="P30" s="144">
        <f t="shared" si="31"/>
        <v>1.44</v>
      </c>
      <c r="Q30" s="144">
        <f t="shared" si="32"/>
        <v>1</v>
      </c>
      <c r="R30" s="144">
        <f t="shared" si="33"/>
        <v>1</v>
      </c>
      <c r="S30" s="144">
        <f t="shared" si="34"/>
        <v>0.56000000000000005</v>
      </c>
      <c r="T30" s="183">
        <v>2</v>
      </c>
      <c r="U30" s="147">
        <f t="shared" si="35"/>
        <v>0.56000000000000005</v>
      </c>
      <c r="V30" s="147">
        <f t="shared" si="36"/>
        <v>0.56000000000000005</v>
      </c>
      <c r="W30" s="147"/>
      <c r="X30" s="166"/>
      <c r="Y30" s="100"/>
      <c r="Z30" s="167"/>
      <c r="AB30" s="179"/>
      <c r="AC30" s="175"/>
      <c r="AD30" s="178"/>
      <c r="AE30" s="178"/>
      <c r="AF30" s="178"/>
      <c r="AG30" s="178"/>
      <c r="AH30" s="178"/>
      <c r="AI30" s="178"/>
      <c r="AJ30" s="178">
        <v>0.54</v>
      </c>
      <c r="AK30" s="178"/>
      <c r="AL30">
        <v>0.56000000000000005</v>
      </c>
    </row>
    <row r="31" spans="1:40">
      <c r="A31" s="201" t="s">
        <v>371</v>
      </c>
      <c r="B31" s="144" t="s">
        <v>374</v>
      </c>
      <c r="C31" s="201" t="s">
        <v>372</v>
      </c>
      <c r="D31" s="201" t="s">
        <v>373</v>
      </c>
      <c r="E31" s="148">
        <f t="shared" si="27"/>
        <v>0.12</v>
      </c>
      <c r="F31" s="199">
        <f t="shared" si="28"/>
        <v>188</v>
      </c>
      <c r="G31">
        <f t="shared" si="0"/>
        <v>1</v>
      </c>
      <c r="H31">
        <f t="shared" si="20"/>
        <v>0.2400000000000001</v>
      </c>
      <c r="I31" s="201">
        <f t="shared" si="29"/>
        <v>3</v>
      </c>
      <c r="J31" s="147">
        <f t="shared" si="22"/>
        <v>4.0000000000000036</v>
      </c>
      <c r="K31" s="147"/>
      <c r="L31" s="147">
        <f t="shared" si="14"/>
        <v>4.0000000000000036</v>
      </c>
      <c r="M31" s="144"/>
      <c r="N31" s="159"/>
      <c r="O31" s="160">
        <f t="shared" si="30"/>
        <v>1.88</v>
      </c>
      <c r="P31" s="201">
        <f t="shared" si="31"/>
        <v>3.7</v>
      </c>
      <c r="Q31" s="201">
        <f t="shared" si="32"/>
        <v>1</v>
      </c>
      <c r="R31" s="201">
        <f t="shared" si="33"/>
        <v>1</v>
      </c>
      <c r="S31" s="201">
        <f t="shared" si="34"/>
        <v>0.12</v>
      </c>
      <c r="T31" s="183">
        <v>2</v>
      </c>
      <c r="U31" s="147">
        <f t="shared" si="35"/>
        <v>0.12</v>
      </c>
      <c r="V31" s="147">
        <f t="shared" si="36"/>
        <v>-1.7</v>
      </c>
      <c r="W31" s="147"/>
      <c r="X31" s="166"/>
      <c r="Y31" s="100"/>
      <c r="Z31" s="167"/>
      <c r="AB31" s="179"/>
      <c r="AC31" s="175"/>
      <c r="AD31" s="178"/>
      <c r="AE31" s="178"/>
      <c r="AF31" s="178"/>
      <c r="AG31" s="178"/>
      <c r="AH31" s="178"/>
      <c r="AI31" s="178"/>
      <c r="AJ31" s="178">
        <v>-1.74</v>
      </c>
      <c r="AK31" s="178">
        <v>0.1</v>
      </c>
      <c r="AL31">
        <v>-1.7</v>
      </c>
      <c r="AM31">
        <v>0.12</v>
      </c>
    </row>
    <row r="32" spans="1:40">
      <c r="A32" s="186"/>
      <c r="B32" s="186"/>
      <c r="C32" s="186"/>
      <c r="D32" s="186"/>
      <c r="E32" s="148"/>
      <c r="F32" s="187"/>
      <c r="G32" s="188"/>
      <c r="H32" s="186"/>
      <c r="I32" s="186"/>
      <c r="J32" s="189"/>
      <c r="K32" s="189"/>
      <c r="L32" s="189"/>
      <c r="M32" s="186"/>
      <c r="N32" s="190"/>
      <c r="O32" s="191"/>
      <c r="P32" s="186"/>
      <c r="Q32" s="186"/>
      <c r="R32" s="186"/>
      <c r="S32" s="144"/>
      <c r="T32" s="189"/>
      <c r="U32" s="147">
        <f>MAX(AL32:AM32)</f>
        <v>0</v>
      </c>
      <c r="V32" s="147">
        <f>MIN(AL32:AM32)</f>
        <v>0</v>
      </c>
      <c r="W32" s="189"/>
      <c r="X32" s="192"/>
      <c r="Y32" s="193"/>
      <c r="Z32" s="194"/>
      <c r="AA32" s="188"/>
      <c r="AB32" s="192"/>
      <c r="AC32" s="194"/>
      <c r="AD32" s="188"/>
      <c r="AE32" s="188"/>
      <c r="AF32" s="188"/>
      <c r="AG32" s="188"/>
    </row>
    <row r="33" spans="1:39">
      <c r="A33" s="186"/>
      <c r="B33" s="186"/>
      <c r="C33" s="186"/>
      <c r="D33" s="186"/>
      <c r="E33" s="148"/>
      <c r="F33" s="187"/>
      <c r="G33" s="188"/>
      <c r="H33" s="186"/>
      <c r="I33" s="186"/>
      <c r="J33" s="189"/>
      <c r="K33" s="189"/>
      <c r="L33" s="189"/>
      <c r="M33" s="186"/>
      <c r="N33" s="190"/>
      <c r="O33" s="191"/>
      <c r="P33" s="186"/>
      <c r="Q33" s="186"/>
      <c r="R33" s="186"/>
      <c r="S33" s="144"/>
      <c r="T33" s="189"/>
      <c r="U33" s="147">
        <f t="shared" ref="U33:U49" si="37">MAX(AL33:AM33)</f>
        <v>0</v>
      </c>
      <c r="V33" s="147">
        <f t="shared" ref="V33:V49" si="38">MIN(AL33:AM33)</f>
        <v>0</v>
      </c>
      <c r="W33" s="189"/>
      <c r="X33" s="192"/>
      <c r="Y33" s="193"/>
      <c r="Z33" s="194"/>
      <c r="AA33" s="188"/>
      <c r="AB33" s="192"/>
      <c r="AC33" s="194"/>
      <c r="AD33" s="188"/>
      <c r="AE33" s="188"/>
      <c r="AF33" s="188"/>
      <c r="AG33" s="188"/>
    </row>
    <row r="34" spans="1:39">
      <c r="B34" s="144" t="s">
        <v>184</v>
      </c>
      <c r="E34" s="148"/>
      <c r="F34" s="146"/>
      <c r="H34" s="144"/>
      <c r="I34" s="144"/>
      <c r="J34" s="147"/>
      <c r="K34" s="147"/>
      <c r="L34" s="147"/>
      <c r="M34" s="144"/>
      <c r="N34" s="144"/>
      <c r="O34" s="160"/>
      <c r="P34" s="144"/>
      <c r="Q34" s="144"/>
      <c r="R34" s="144"/>
      <c r="S34" s="144"/>
      <c r="T34" s="183"/>
      <c r="U34" s="147">
        <f t="shared" si="37"/>
        <v>0</v>
      </c>
      <c r="V34" s="147">
        <f t="shared" si="38"/>
        <v>0</v>
      </c>
      <c r="W34" s="147"/>
      <c r="X34" s="166"/>
      <c r="Y34" s="100"/>
      <c r="Z34" s="167"/>
      <c r="AB34" s="166"/>
      <c r="AC34" s="167"/>
    </row>
    <row r="35" spans="1:39">
      <c r="A35" s="144" t="s">
        <v>186</v>
      </c>
      <c r="B35" s="144" t="s">
        <v>226</v>
      </c>
      <c r="C35" s="144" t="s">
        <v>329</v>
      </c>
      <c r="D35" s="144" t="s">
        <v>307</v>
      </c>
      <c r="E35" s="148">
        <f t="shared" ref="E35:E49" si="39">S35</f>
        <v>2.79</v>
      </c>
      <c r="F35" s="199">
        <f>(T35-E35)*100</f>
        <v>-179</v>
      </c>
      <c r="G35">
        <f t="shared" si="0"/>
        <v>6</v>
      </c>
      <c r="H35">
        <f t="shared" ref="H35:H51" si="40">IF(L35&gt;-1,E35+L35*3/100,E35)</f>
        <v>2.79</v>
      </c>
      <c r="I35" s="144">
        <f>IF(J35&lt;1,1,IF(J35&lt;3,2,IF(J35&lt;8,3,IF(J35&lt;15,4,5))))</f>
        <v>1</v>
      </c>
      <c r="J35" s="147">
        <f>IF((AL35-AJ35)&lt;0,-1,(AL35-AJ35)*100)</f>
        <v>-1</v>
      </c>
      <c r="K35" s="147"/>
      <c r="L35" s="147">
        <f t="shared" ref="L35:L51" si="41">IF((AL35-AJ35)&lt;0,-1,(AL35-AJ35)*100)</f>
        <v>-1</v>
      </c>
      <c r="M35" s="144"/>
      <c r="N35" s="144"/>
      <c r="O35" s="160">
        <f t="shared" ref="O35:O48" si="42">$T35-U35</f>
        <v>-1.79</v>
      </c>
      <c r="P35" s="144">
        <f t="shared" ref="P35:P48" si="43">$T35-V35</f>
        <v>-1.58</v>
      </c>
      <c r="Q35" s="144">
        <f>IF(O35&gt;0.8,1,IF(O35&gt;0.5,2,IF(O35&gt;0.3,3,IF(O35&gt;0.1,4,IF(O35&gt;0,5,6)))))</f>
        <v>6</v>
      </c>
      <c r="R35" s="144">
        <f>IF(P35&gt;0.8,1,IF(P35&gt;0.5,2,IF(P35&gt;0.3,3,IF(P35&gt;0.1,4,IF(P35&gt;0,5,6)))))</f>
        <v>6</v>
      </c>
      <c r="S35" s="144">
        <f t="shared" si="17"/>
        <v>2.79</v>
      </c>
      <c r="T35" s="183">
        <v>1</v>
      </c>
      <c r="U35" s="147">
        <f t="shared" si="37"/>
        <v>2.79</v>
      </c>
      <c r="V35" s="147">
        <f t="shared" si="38"/>
        <v>2.58</v>
      </c>
      <c r="W35" s="147"/>
      <c r="X35" s="166">
        <v>2.63</v>
      </c>
      <c r="Y35" s="100">
        <v>2.83</v>
      </c>
      <c r="Z35" s="167">
        <v>2.64</v>
      </c>
      <c r="AA35">
        <v>2.83</v>
      </c>
      <c r="AB35" s="166">
        <v>2.64</v>
      </c>
      <c r="AC35" s="167">
        <v>2.82</v>
      </c>
      <c r="AD35" s="178">
        <v>2.64</v>
      </c>
      <c r="AE35" s="178">
        <v>2.83</v>
      </c>
      <c r="AF35" s="178">
        <v>2.65</v>
      </c>
      <c r="AG35" s="178">
        <v>2.82</v>
      </c>
      <c r="AH35" s="178">
        <v>2.62</v>
      </c>
      <c r="AI35" s="178">
        <v>2.81</v>
      </c>
      <c r="AJ35" s="178">
        <v>2.6</v>
      </c>
      <c r="AK35" s="178">
        <v>2.79</v>
      </c>
      <c r="AL35" s="178">
        <v>2.58</v>
      </c>
      <c r="AM35" s="178">
        <v>2.79</v>
      </c>
    </row>
    <row r="36" spans="1:39">
      <c r="A36" s="144" t="s">
        <v>239</v>
      </c>
      <c r="B36" s="144" t="s">
        <v>227</v>
      </c>
      <c r="C36" s="144" t="s">
        <v>241</v>
      </c>
      <c r="D36" s="144" t="s">
        <v>241</v>
      </c>
      <c r="E36" s="148">
        <f t="shared" si="39"/>
        <v>1.53</v>
      </c>
      <c r="F36" s="199">
        <f t="shared" ref="F36:F49" si="44">(T36-E36)*100</f>
        <v>-53</v>
      </c>
      <c r="G36">
        <f t="shared" si="0"/>
        <v>6</v>
      </c>
      <c r="H36">
        <f t="shared" si="40"/>
        <v>1.62</v>
      </c>
      <c r="I36" s="144">
        <f t="shared" ref="I36:I50" si="45">IF(J36&lt;1,1,IF(J36&lt;3,2,IF(J36&lt;8,3,IF(J36&lt;15,4,5))))</f>
        <v>3</v>
      </c>
      <c r="J36" s="147">
        <f t="shared" ref="J36:J51" si="46">IF((AL36-AJ36)&lt;0,-1,(AL36-AJ36)*100)</f>
        <v>3.0000000000000027</v>
      </c>
      <c r="K36" s="147"/>
      <c r="L36" s="147">
        <f t="shared" si="41"/>
        <v>3.0000000000000027</v>
      </c>
      <c r="M36" s="144"/>
      <c r="N36" s="144"/>
      <c r="O36" s="160">
        <f t="shared" si="42"/>
        <v>-0.53</v>
      </c>
      <c r="P36" s="144">
        <f t="shared" si="43"/>
        <v>-0.53</v>
      </c>
      <c r="Q36" s="144">
        <f t="shared" ref="Q36:Q41" si="47">IF(O36&gt;0.8,1,IF(O36&gt;0.5,2,IF(O36&gt;0.3,3,IF(O36&gt;0.1,4,IF(O36&gt;0,5,6)))))</f>
        <v>6</v>
      </c>
      <c r="R36" s="144">
        <f t="shared" ref="R36:R41" si="48">IF(P36&gt;0.8,1,IF(P36&gt;0.5,2,IF(P36&gt;0.3,3,IF(P36&gt;0.1,4,IF(P36&gt;0,5,6)))))</f>
        <v>6</v>
      </c>
      <c r="S36" s="144">
        <f t="shared" si="17"/>
        <v>1.53</v>
      </c>
      <c r="T36" s="183">
        <v>1</v>
      </c>
      <c r="U36" s="147">
        <f t="shared" si="37"/>
        <v>1.53</v>
      </c>
      <c r="V36" s="147">
        <f t="shared" si="38"/>
        <v>1.53</v>
      </c>
      <c r="W36" s="147"/>
      <c r="X36" s="166"/>
      <c r="Y36" s="100"/>
      <c r="Z36" s="173">
        <v>0.93</v>
      </c>
      <c r="AB36" s="166">
        <v>0.93</v>
      </c>
      <c r="AC36" s="167"/>
      <c r="AD36">
        <v>0.93</v>
      </c>
      <c r="AF36">
        <v>0.93</v>
      </c>
      <c r="AH36">
        <v>0.93</v>
      </c>
      <c r="AJ36">
        <v>1.5</v>
      </c>
      <c r="AL36">
        <v>1.53</v>
      </c>
    </row>
    <row r="37" spans="1:39">
      <c r="A37" s="144" t="s">
        <v>188</v>
      </c>
      <c r="B37" s="144" t="s">
        <v>228</v>
      </c>
      <c r="C37" s="144" t="s">
        <v>313</v>
      </c>
      <c r="D37" s="144" t="s">
        <v>313</v>
      </c>
      <c r="E37" s="148">
        <f t="shared" si="39"/>
        <v>1.1299999999999999</v>
      </c>
      <c r="F37" s="199">
        <f t="shared" si="44"/>
        <v>87.000000000000014</v>
      </c>
      <c r="G37">
        <f t="shared" si="0"/>
        <v>1</v>
      </c>
      <c r="H37">
        <f t="shared" si="40"/>
        <v>1.1899999999999993</v>
      </c>
      <c r="I37" s="144">
        <f t="shared" si="45"/>
        <v>2</v>
      </c>
      <c r="J37" s="147">
        <f t="shared" si="46"/>
        <v>1.9999999999999796</v>
      </c>
      <c r="K37" s="147"/>
      <c r="L37" s="147">
        <f t="shared" si="41"/>
        <v>1.9999999999999796</v>
      </c>
      <c r="M37" s="144">
        <v>50</v>
      </c>
      <c r="N37" s="159"/>
      <c r="O37" s="160">
        <f t="shared" si="42"/>
        <v>0.87000000000000011</v>
      </c>
      <c r="P37" s="144">
        <f t="shared" si="43"/>
        <v>0.87000000000000011</v>
      </c>
      <c r="Q37" s="144">
        <f t="shared" si="47"/>
        <v>1</v>
      </c>
      <c r="R37" s="144">
        <f t="shared" si="48"/>
        <v>1</v>
      </c>
      <c r="S37" s="144">
        <f t="shared" si="17"/>
        <v>1.1299999999999999</v>
      </c>
      <c r="T37" s="183">
        <v>2</v>
      </c>
      <c r="U37" s="147">
        <f t="shared" si="37"/>
        <v>1.1299999999999999</v>
      </c>
      <c r="V37" s="147">
        <f t="shared" si="38"/>
        <v>1.1299999999999999</v>
      </c>
      <c r="W37" s="147"/>
      <c r="X37" s="166">
        <v>0.74</v>
      </c>
      <c r="Y37" s="100"/>
      <c r="Z37" s="167">
        <v>0.89</v>
      </c>
      <c r="AB37" s="166">
        <v>1.1000000000000001</v>
      </c>
      <c r="AC37" s="167"/>
      <c r="AD37">
        <v>0.64</v>
      </c>
      <c r="AF37">
        <v>0.84</v>
      </c>
      <c r="AH37">
        <v>0.92</v>
      </c>
      <c r="AJ37">
        <v>1.1100000000000001</v>
      </c>
      <c r="AL37">
        <v>1.1299999999999999</v>
      </c>
    </row>
    <row r="38" spans="1:39">
      <c r="A38" s="144" t="s">
        <v>189</v>
      </c>
      <c r="B38" s="144" t="s">
        <v>229</v>
      </c>
      <c r="C38" s="144" t="s">
        <v>330</v>
      </c>
      <c r="D38" s="144" t="s">
        <v>308</v>
      </c>
      <c r="E38" s="148">
        <f t="shared" si="39"/>
        <v>1.25</v>
      </c>
      <c r="F38" s="199">
        <f t="shared" si="44"/>
        <v>75</v>
      </c>
      <c r="G38">
        <f t="shared" si="0"/>
        <v>2</v>
      </c>
      <c r="H38">
        <f t="shared" si="40"/>
        <v>1.25</v>
      </c>
      <c r="I38" s="144">
        <f t="shared" si="45"/>
        <v>1</v>
      </c>
      <c r="J38" s="147">
        <f t="shared" si="46"/>
        <v>0</v>
      </c>
      <c r="K38" s="147"/>
      <c r="L38" s="147">
        <f t="shared" si="41"/>
        <v>0</v>
      </c>
      <c r="M38" s="144"/>
      <c r="N38" s="144"/>
      <c r="O38" s="160">
        <f t="shared" si="42"/>
        <v>0.75</v>
      </c>
      <c r="P38" s="144">
        <f t="shared" si="43"/>
        <v>0.75</v>
      </c>
      <c r="Q38" s="144">
        <f t="shared" si="47"/>
        <v>2</v>
      </c>
      <c r="R38" s="144">
        <f t="shared" si="48"/>
        <v>2</v>
      </c>
      <c r="S38" s="144">
        <f t="shared" si="17"/>
        <v>1.25</v>
      </c>
      <c r="T38" s="183">
        <v>2</v>
      </c>
      <c r="U38" s="147">
        <f t="shared" si="37"/>
        <v>1.25</v>
      </c>
      <c r="V38" s="147">
        <f t="shared" si="38"/>
        <v>1.25</v>
      </c>
      <c r="W38" s="147"/>
      <c r="X38" s="174">
        <v>0.69</v>
      </c>
      <c r="Y38" s="100"/>
      <c r="Z38" s="167">
        <v>0.8</v>
      </c>
      <c r="AB38" s="166">
        <v>1.04</v>
      </c>
      <c r="AC38" s="167"/>
      <c r="AD38">
        <v>1.28</v>
      </c>
      <c r="AF38">
        <v>1.24</v>
      </c>
      <c r="AH38">
        <v>1.25</v>
      </c>
      <c r="AJ38">
        <v>1.25</v>
      </c>
      <c r="AL38">
        <v>1.25</v>
      </c>
    </row>
    <row r="39" spans="1:39">
      <c r="A39" s="144" t="s">
        <v>190</v>
      </c>
      <c r="B39" s="144" t="s">
        <v>230</v>
      </c>
      <c r="C39" s="144" t="s">
        <v>185</v>
      </c>
      <c r="D39" s="144" t="s">
        <v>185</v>
      </c>
      <c r="E39" s="148">
        <f t="shared" si="39"/>
        <v>1.48</v>
      </c>
      <c r="F39" s="199">
        <f t="shared" si="44"/>
        <v>-48</v>
      </c>
      <c r="G39">
        <f t="shared" si="0"/>
        <v>6</v>
      </c>
      <c r="H39">
        <f t="shared" si="40"/>
        <v>1.8699999999999997</v>
      </c>
      <c r="I39" s="144">
        <f t="shared" si="45"/>
        <v>4</v>
      </c>
      <c r="J39" s="147">
        <f t="shared" si="46"/>
        <v>12.999999999999989</v>
      </c>
      <c r="K39" s="147"/>
      <c r="L39" s="147">
        <f t="shared" si="41"/>
        <v>12.999999999999989</v>
      </c>
      <c r="M39" s="144"/>
      <c r="N39" s="144"/>
      <c r="O39" s="160">
        <f t="shared" si="42"/>
        <v>-0.48</v>
      </c>
      <c r="P39" s="144">
        <f t="shared" si="43"/>
        <v>-0.48</v>
      </c>
      <c r="Q39" s="144">
        <f t="shared" si="47"/>
        <v>6</v>
      </c>
      <c r="R39" s="144">
        <f t="shared" si="48"/>
        <v>6</v>
      </c>
      <c r="S39" s="144">
        <f t="shared" si="17"/>
        <v>1.48</v>
      </c>
      <c r="T39" s="183">
        <v>1</v>
      </c>
      <c r="U39" s="147">
        <f t="shared" si="37"/>
        <v>1.48</v>
      </c>
      <c r="V39" s="147">
        <f t="shared" si="38"/>
        <v>1.48</v>
      </c>
      <c r="W39" s="147"/>
      <c r="X39" s="166">
        <v>0.5</v>
      </c>
      <c r="Y39" s="100"/>
      <c r="Z39" s="167">
        <v>0.57999999999999996</v>
      </c>
      <c r="AB39" s="166">
        <v>0.76</v>
      </c>
      <c r="AC39" s="167"/>
      <c r="AD39">
        <v>0.99</v>
      </c>
      <c r="AF39">
        <v>1.22</v>
      </c>
      <c r="AH39">
        <v>1.31</v>
      </c>
      <c r="AJ39">
        <v>1.35</v>
      </c>
      <c r="AL39">
        <v>1.48</v>
      </c>
    </row>
    <row r="40" spans="1:39">
      <c r="A40" s="144" t="s">
        <v>187</v>
      </c>
      <c r="B40" s="144" t="s">
        <v>231</v>
      </c>
      <c r="C40" s="144" t="s">
        <v>319</v>
      </c>
      <c r="D40" s="144" t="s">
        <v>309</v>
      </c>
      <c r="E40" s="148">
        <f t="shared" si="39"/>
        <v>1.17</v>
      </c>
      <c r="F40" s="199">
        <f t="shared" si="44"/>
        <v>83</v>
      </c>
      <c r="G40">
        <f t="shared" si="0"/>
        <v>1</v>
      </c>
      <c r="H40">
        <f t="shared" si="40"/>
        <v>1.17</v>
      </c>
      <c r="I40" s="144">
        <f t="shared" si="45"/>
        <v>1</v>
      </c>
      <c r="J40" s="147">
        <f t="shared" si="46"/>
        <v>0</v>
      </c>
      <c r="K40" s="147"/>
      <c r="L40" s="147">
        <f t="shared" si="41"/>
        <v>0</v>
      </c>
      <c r="M40" s="144"/>
      <c r="N40" s="144"/>
      <c r="O40" s="160">
        <f t="shared" si="42"/>
        <v>0.83000000000000007</v>
      </c>
      <c r="P40" s="144">
        <f t="shared" si="43"/>
        <v>0.83000000000000007</v>
      </c>
      <c r="Q40" s="144">
        <f t="shared" si="47"/>
        <v>1</v>
      </c>
      <c r="R40" s="144">
        <f t="shared" si="48"/>
        <v>1</v>
      </c>
      <c r="S40" s="144">
        <f t="shared" si="17"/>
        <v>1.17</v>
      </c>
      <c r="T40" s="183">
        <v>2</v>
      </c>
      <c r="U40" s="147">
        <f t="shared" si="37"/>
        <v>1.17</v>
      </c>
      <c r="V40" s="147">
        <f t="shared" si="38"/>
        <v>1.17</v>
      </c>
      <c r="W40" s="147"/>
      <c r="X40" s="166">
        <v>1.1599999999999999</v>
      </c>
      <c r="Y40" s="100"/>
      <c r="Z40" s="167">
        <v>1.17</v>
      </c>
      <c r="AB40" s="166">
        <v>1.17</v>
      </c>
      <c r="AC40" s="167"/>
      <c r="AD40">
        <v>1.17</v>
      </c>
      <c r="AF40">
        <v>1.17</v>
      </c>
      <c r="AH40">
        <v>1.17</v>
      </c>
      <c r="AJ40">
        <v>1.17</v>
      </c>
      <c r="AL40">
        <v>1.17</v>
      </c>
    </row>
    <row r="41" spans="1:39">
      <c r="A41" s="144" t="s">
        <v>191</v>
      </c>
      <c r="B41" s="144" t="s">
        <v>232</v>
      </c>
      <c r="C41" s="144" t="s">
        <v>335</v>
      </c>
      <c r="D41" s="144" t="s">
        <v>195</v>
      </c>
      <c r="E41" s="148">
        <f>AL41</f>
        <v>-0.6</v>
      </c>
      <c r="F41" s="199">
        <f t="shared" si="44"/>
        <v>160</v>
      </c>
      <c r="G41">
        <f t="shared" si="0"/>
        <v>4</v>
      </c>
      <c r="H41">
        <f t="shared" si="40"/>
        <v>2.2204460492503131E-16</v>
      </c>
      <c r="I41" s="144">
        <f t="shared" si="45"/>
        <v>5</v>
      </c>
      <c r="J41" s="147">
        <f t="shared" si="46"/>
        <v>20.000000000000007</v>
      </c>
      <c r="K41" s="147"/>
      <c r="L41" s="147">
        <f t="shared" si="41"/>
        <v>20.000000000000007</v>
      </c>
      <c r="M41" s="144"/>
      <c r="N41" s="159" t="s">
        <v>369</v>
      </c>
      <c r="O41" s="160">
        <f t="shared" si="42"/>
        <v>0.15000000000000002</v>
      </c>
      <c r="P41" s="144">
        <f t="shared" si="43"/>
        <v>1.6</v>
      </c>
      <c r="Q41" s="144">
        <f t="shared" si="47"/>
        <v>4</v>
      </c>
      <c r="R41" s="144">
        <f t="shared" si="48"/>
        <v>1</v>
      </c>
      <c r="S41" s="144">
        <f t="shared" si="17"/>
        <v>0.85</v>
      </c>
      <c r="T41" s="183">
        <v>1</v>
      </c>
      <c r="U41" s="147">
        <f t="shared" si="37"/>
        <v>0.85</v>
      </c>
      <c r="V41" s="147">
        <f t="shared" si="38"/>
        <v>-0.6</v>
      </c>
      <c r="W41" s="147"/>
      <c r="X41" s="166">
        <v>-1.1200000000000001</v>
      </c>
      <c r="Y41" s="100">
        <v>0.91</v>
      </c>
      <c r="Z41" s="167">
        <v>-1.1100000000000001</v>
      </c>
      <c r="AA41">
        <v>0.86</v>
      </c>
      <c r="AB41" s="166">
        <v>-1.1100000000000001</v>
      </c>
      <c r="AC41" s="167">
        <v>0.83</v>
      </c>
      <c r="AD41" s="178">
        <v>-1.1100000000000001</v>
      </c>
      <c r="AE41" s="178">
        <v>0.78</v>
      </c>
      <c r="AF41" s="178">
        <v>-1.1200000000000001</v>
      </c>
      <c r="AG41" s="178">
        <v>0.66</v>
      </c>
      <c r="AH41">
        <v>-1.1100000000000001</v>
      </c>
      <c r="AI41">
        <v>0.68</v>
      </c>
      <c r="AJ41">
        <v>-0.8</v>
      </c>
      <c r="AK41">
        <v>0.77</v>
      </c>
      <c r="AL41">
        <v>-0.6</v>
      </c>
      <c r="AM41">
        <v>0.85</v>
      </c>
    </row>
    <row r="42" spans="1:39">
      <c r="A42" s="145" t="s">
        <v>192</v>
      </c>
      <c r="B42" s="144" t="s">
        <v>240</v>
      </c>
      <c r="C42" s="145" t="s">
        <v>193</v>
      </c>
      <c r="D42" s="145" t="s">
        <v>193</v>
      </c>
      <c r="E42" s="148">
        <f>AL42</f>
        <v>-0.28000000000000003</v>
      </c>
      <c r="F42" s="199">
        <f t="shared" si="44"/>
        <v>128</v>
      </c>
      <c r="G42">
        <f t="shared" si="0"/>
        <v>3</v>
      </c>
      <c r="H42" s="230">
        <v>0.1</v>
      </c>
      <c r="I42" s="144">
        <f t="shared" si="45"/>
        <v>2</v>
      </c>
      <c r="J42" s="147">
        <f t="shared" si="46"/>
        <v>1.9999999999999962</v>
      </c>
      <c r="K42" s="147"/>
      <c r="L42" s="147">
        <f t="shared" si="41"/>
        <v>1.9999999999999962</v>
      </c>
      <c r="M42" s="144">
        <v>100</v>
      </c>
      <c r="N42" s="159" t="s">
        <v>343</v>
      </c>
      <c r="O42" s="160">
        <f t="shared" si="42"/>
        <v>0.48</v>
      </c>
      <c r="P42" s="144">
        <f t="shared" si="43"/>
        <v>1.28</v>
      </c>
      <c r="Q42" s="144">
        <f>IF(O42&gt;0.8,1,IF(O42&gt;0.5,2,IF(O42&gt;0.3,3,IF(O42&gt;0.1,4,IF(O42&gt;0,5,6)))))</f>
        <v>3</v>
      </c>
      <c r="R42" s="144">
        <f>IF(P42&gt;0.8,1,IF(P42&gt;0.5,2,IF(P42&gt;0.3,3,IF(P42&gt;0.1,4,IF(P42&gt;0,5,6)))))</f>
        <v>1</v>
      </c>
      <c r="S42" s="144">
        <f t="shared" si="17"/>
        <v>0.52</v>
      </c>
      <c r="T42" s="183">
        <v>1</v>
      </c>
      <c r="U42" s="147">
        <f t="shared" si="37"/>
        <v>0.52</v>
      </c>
      <c r="V42" s="147">
        <f t="shared" si="38"/>
        <v>-0.28000000000000003</v>
      </c>
      <c r="W42" s="147"/>
      <c r="X42" s="166"/>
      <c r="Y42" s="100"/>
      <c r="Z42" s="167">
        <v>-0.85</v>
      </c>
      <c r="AA42">
        <v>0.64</v>
      </c>
      <c r="AB42" s="166">
        <v>-0.62</v>
      </c>
      <c r="AC42" s="167">
        <v>0.64</v>
      </c>
      <c r="AD42" s="178">
        <v>-0.45</v>
      </c>
      <c r="AE42" s="178">
        <v>0.55000000000000004</v>
      </c>
      <c r="AF42" s="178">
        <v>-0.35</v>
      </c>
      <c r="AG42" s="178">
        <v>0.45</v>
      </c>
      <c r="AH42" s="178">
        <v>-0.18</v>
      </c>
      <c r="AI42" s="178">
        <v>0.4</v>
      </c>
      <c r="AJ42" s="178">
        <v>-0.3</v>
      </c>
      <c r="AK42" s="178">
        <v>0.48</v>
      </c>
      <c r="AL42" s="178">
        <v>-0.28000000000000003</v>
      </c>
      <c r="AM42" s="178">
        <v>0.52</v>
      </c>
    </row>
    <row r="43" spans="1:39">
      <c r="A43" s="144" t="s">
        <v>248</v>
      </c>
      <c r="B43" s="144" t="s">
        <v>249</v>
      </c>
      <c r="C43" s="144" t="s">
        <v>336</v>
      </c>
      <c r="D43" s="144" t="s">
        <v>250</v>
      </c>
      <c r="E43" s="148">
        <f t="shared" si="39"/>
        <v>1.72</v>
      </c>
      <c r="F43" s="199">
        <f t="shared" si="44"/>
        <v>-72</v>
      </c>
      <c r="G43">
        <f t="shared" si="0"/>
        <v>6</v>
      </c>
      <c r="H43">
        <f t="shared" si="40"/>
        <v>1.72</v>
      </c>
      <c r="I43" s="144">
        <f t="shared" si="45"/>
        <v>1</v>
      </c>
      <c r="J43" s="147">
        <f t="shared" si="46"/>
        <v>0</v>
      </c>
      <c r="K43" s="147"/>
      <c r="L43" s="147">
        <f t="shared" si="41"/>
        <v>0</v>
      </c>
      <c r="O43" s="160">
        <f t="shared" si="42"/>
        <v>-0.72</v>
      </c>
      <c r="P43" s="144">
        <f t="shared" si="43"/>
        <v>-0.72</v>
      </c>
      <c r="Q43" s="144">
        <f t="shared" ref="Q43:Q48" si="49">IF(O43&gt;0.8,1,IF(O43&gt;0.5,2,IF(O43&gt;0.3,3,IF(O43&gt;0.1,4,IF(O43&gt;0,5,6)))))</f>
        <v>6</v>
      </c>
      <c r="R43" s="144">
        <f t="shared" ref="R43:R48" si="50">IF(P43&gt;0.8,1,IF(P43&gt;0.5,2,IF(P43&gt;0.3,3,IF(P43&gt;0.1,4,IF(P43&gt;0,5,6)))))</f>
        <v>6</v>
      </c>
      <c r="S43" s="144">
        <f t="shared" si="17"/>
        <v>1.72</v>
      </c>
      <c r="T43" s="183">
        <v>1</v>
      </c>
      <c r="U43" s="147">
        <f t="shared" si="37"/>
        <v>1.72</v>
      </c>
      <c r="V43" s="147">
        <f t="shared" si="38"/>
        <v>1.72</v>
      </c>
      <c r="W43" s="147"/>
      <c r="X43" s="166"/>
      <c r="Y43" s="100"/>
      <c r="Z43" s="173">
        <v>1.38</v>
      </c>
      <c r="AB43" s="166">
        <v>1.48</v>
      </c>
      <c r="AC43" s="167"/>
      <c r="AD43" s="178">
        <v>1.59</v>
      </c>
      <c r="AF43" s="178">
        <v>1.67</v>
      </c>
      <c r="AH43" s="178">
        <v>1.71</v>
      </c>
      <c r="AJ43" s="178">
        <v>1.72</v>
      </c>
      <c r="AL43" s="178">
        <v>1.72</v>
      </c>
    </row>
    <row r="44" spans="1:39">
      <c r="A44" s="144" t="s">
        <v>261</v>
      </c>
      <c r="B44" s="144" t="s">
        <v>260</v>
      </c>
      <c r="C44" s="144" t="s">
        <v>331</v>
      </c>
      <c r="D44" s="144" t="s">
        <v>262</v>
      </c>
      <c r="E44" s="148">
        <f t="shared" si="39"/>
        <v>0.79</v>
      </c>
      <c r="F44" s="199">
        <f t="shared" si="44"/>
        <v>20.999999999999996</v>
      </c>
      <c r="G44">
        <f t="shared" si="0"/>
        <v>4</v>
      </c>
      <c r="H44">
        <f t="shared" si="40"/>
        <v>0.79</v>
      </c>
      <c r="I44" s="144">
        <f t="shared" si="45"/>
        <v>1</v>
      </c>
      <c r="J44" s="147">
        <f>IF((AL44-AJ44)&lt;0,-1,(AL44-AJ44)*100)</f>
        <v>-1</v>
      </c>
      <c r="K44" s="157"/>
      <c r="L44" s="147">
        <f t="shared" si="41"/>
        <v>-1</v>
      </c>
      <c r="O44" s="160">
        <f t="shared" si="42"/>
        <v>0.20999999999999996</v>
      </c>
      <c r="P44" s="144">
        <f t="shared" si="43"/>
        <v>0.92</v>
      </c>
      <c r="Q44" s="144">
        <f t="shared" si="49"/>
        <v>4</v>
      </c>
      <c r="R44" s="144">
        <f t="shared" si="50"/>
        <v>1</v>
      </c>
      <c r="S44" s="144">
        <f t="shared" si="17"/>
        <v>0.79</v>
      </c>
      <c r="T44" s="184">
        <v>1</v>
      </c>
      <c r="U44" s="147">
        <f t="shared" si="37"/>
        <v>0.79</v>
      </c>
      <c r="V44" s="147">
        <f t="shared" si="38"/>
        <v>0.08</v>
      </c>
      <c r="W44" s="147"/>
      <c r="X44" s="166"/>
      <c r="Y44" s="100"/>
      <c r="Z44" s="175">
        <v>-0.13</v>
      </c>
      <c r="AA44" s="155">
        <v>0.2</v>
      </c>
      <c r="AB44" s="166">
        <v>-0.43</v>
      </c>
      <c r="AC44" s="167">
        <v>0.27</v>
      </c>
      <c r="AD44" s="178">
        <v>-0.56000000000000005</v>
      </c>
      <c r="AE44" s="178">
        <v>0.37</v>
      </c>
      <c r="AF44" s="178">
        <v>-0.6</v>
      </c>
      <c r="AG44" s="178">
        <v>0.54</v>
      </c>
      <c r="AH44" s="178">
        <v>-0.49</v>
      </c>
      <c r="AI44" s="178">
        <v>0.66</v>
      </c>
      <c r="AJ44" s="178">
        <v>0.1</v>
      </c>
      <c r="AK44" s="178">
        <v>0.75</v>
      </c>
      <c r="AL44" s="178">
        <v>0.08</v>
      </c>
      <c r="AM44" s="178">
        <v>0.79</v>
      </c>
    </row>
    <row r="45" spans="1:39">
      <c r="A45" s="201" t="s">
        <v>375</v>
      </c>
      <c r="B45" s="144" t="s">
        <v>267</v>
      </c>
      <c r="C45" s="144" t="s">
        <v>332</v>
      </c>
      <c r="D45" s="144" t="s">
        <v>266</v>
      </c>
      <c r="E45" s="148">
        <f t="shared" ref="E45" si="51">S45</f>
        <v>1.2</v>
      </c>
      <c r="F45" s="199">
        <f t="shared" ref="F45" si="52">(T45-E45)*100</f>
        <v>80</v>
      </c>
      <c r="G45">
        <f t="shared" ref="G45" si="53">Q45</f>
        <v>2</v>
      </c>
      <c r="H45">
        <f t="shared" si="40"/>
        <v>1.23</v>
      </c>
      <c r="I45" s="201">
        <f t="shared" si="45"/>
        <v>2</v>
      </c>
      <c r="J45" s="231">
        <f>IF((AL45-AJ45)&lt;0,-1,(AL45-AJ45)*100)</f>
        <v>1.0000000000000009</v>
      </c>
      <c r="L45" s="231">
        <f t="shared" si="41"/>
        <v>1.0000000000000009</v>
      </c>
      <c r="O45" s="160">
        <f t="shared" ref="O45" si="54">$T45-U45</f>
        <v>0.8</v>
      </c>
      <c r="P45" s="144">
        <f t="shared" ref="P45" si="55">$T45-V45</f>
        <v>0.8</v>
      </c>
      <c r="Q45" s="144">
        <f t="shared" ref="Q45" si="56">IF(O45&gt;0.8,1,IF(O45&gt;0.5,2,IF(O45&gt;0.3,3,IF(O45&gt;0.1,4,IF(O45&gt;0,5,6)))))</f>
        <v>2</v>
      </c>
      <c r="R45" s="144">
        <f t="shared" ref="R45" si="57">IF(P45&gt;0.8,1,IF(P45&gt;0.5,2,IF(P45&gt;0.3,3,IF(P45&gt;0.1,4,IF(P45&gt;0,5,6)))))</f>
        <v>2</v>
      </c>
      <c r="S45" s="144">
        <f t="shared" ref="S45" si="58">U45</f>
        <v>1.2</v>
      </c>
      <c r="T45" s="232">
        <v>2</v>
      </c>
      <c r="U45" s="147">
        <f t="shared" ref="U45" si="59">MAX(AL45:AM45)</f>
        <v>1.2</v>
      </c>
      <c r="V45" s="147">
        <f t="shared" ref="V45" si="60">MIN(AL45:AM45)</f>
        <v>1.2</v>
      </c>
      <c r="Y45" s="100"/>
      <c r="Z45" s="175"/>
      <c r="AA45" s="155"/>
      <c r="AB45" s="166"/>
      <c r="AC45" s="167"/>
      <c r="AH45" s="178">
        <v>1.18</v>
      </c>
      <c r="AJ45" s="178">
        <v>1.19</v>
      </c>
      <c r="AL45" s="178">
        <v>1.2</v>
      </c>
    </row>
    <row r="46" spans="1:39">
      <c r="A46" s="144" t="s">
        <v>260</v>
      </c>
      <c r="B46" s="144" t="s">
        <v>189</v>
      </c>
      <c r="C46" s="144" t="s">
        <v>333</v>
      </c>
      <c r="D46" s="144" t="s">
        <v>268</v>
      </c>
      <c r="E46" s="148">
        <f t="shared" si="39"/>
        <v>0.94</v>
      </c>
      <c r="F46" s="199">
        <f t="shared" si="44"/>
        <v>106</v>
      </c>
      <c r="G46">
        <f t="shared" si="0"/>
        <v>1</v>
      </c>
      <c r="H46">
        <f t="shared" si="40"/>
        <v>1.1199999999999999</v>
      </c>
      <c r="I46" s="144">
        <f t="shared" si="45"/>
        <v>3</v>
      </c>
      <c r="J46" s="147">
        <f t="shared" si="46"/>
        <v>5.9999999999999947</v>
      </c>
      <c r="K46" s="147"/>
      <c r="L46" s="147">
        <f t="shared" si="41"/>
        <v>5.9999999999999947</v>
      </c>
      <c r="O46" s="160">
        <f t="shared" si="42"/>
        <v>1.06</v>
      </c>
      <c r="P46" s="144">
        <f t="shared" si="43"/>
        <v>1.06</v>
      </c>
      <c r="Q46" s="144">
        <f t="shared" si="49"/>
        <v>1</v>
      </c>
      <c r="R46" s="144">
        <f t="shared" si="50"/>
        <v>1</v>
      </c>
      <c r="S46" s="144">
        <f t="shared" si="17"/>
        <v>0.94</v>
      </c>
      <c r="T46" s="183">
        <v>2</v>
      </c>
      <c r="U46" s="147">
        <f t="shared" si="37"/>
        <v>0.94</v>
      </c>
      <c r="V46" s="147">
        <f t="shared" si="38"/>
        <v>0.94</v>
      </c>
      <c r="W46" s="147"/>
      <c r="X46" s="166"/>
      <c r="Y46" s="100"/>
      <c r="Z46" s="167">
        <v>0.4</v>
      </c>
      <c r="AB46" s="166">
        <v>0.42</v>
      </c>
      <c r="AC46" s="167"/>
      <c r="AD46" s="178">
        <v>0.55000000000000004</v>
      </c>
      <c r="AF46" s="178">
        <v>0.73</v>
      </c>
      <c r="AH46" s="178">
        <v>0.82</v>
      </c>
      <c r="AJ46" s="178">
        <v>0.88</v>
      </c>
      <c r="AL46" s="178">
        <v>0.94</v>
      </c>
    </row>
    <row r="47" spans="1:39">
      <c r="A47" s="144" t="s">
        <v>281</v>
      </c>
      <c r="B47" s="144" t="s">
        <v>261</v>
      </c>
      <c r="C47" s="144" t="s">
        <v>334</v>
      </c>
      <c r="D47" s="144" t="s">
        <v>282</v>
      </c>
      <c r="E47" s="148">
        <f t="shared" si="39"/>
        <v>2.25</v>
      </c>
      <c r="F47" s="199">
        <f t="shared" si="44"/>
        <v>-125</v>
      </c>
      <c r="G47">
        <f>R47</f>
        <v>6</v>
      </c>
      <c r="H47">
        <f t="shared" si="40"/>
        <v>2.25</v>
      </c>
      <c r="I47" s="144">
        <f t="shared" si="45"/>
        <v>1</v>
      </c>
      <c r="J47" s="147">
        <f t="shared" si="46"/>
        <v>-1</v>
      </c>
      <c r="K47" s="147"/>
      <c r="L47" s="147">
        <f t="shared" si="41"/>
        <v>-1</v>
      </c>
      <c r="N47" s="159" t="s">
        <v>369</v>
      </c>
      <c r="O47" s="160">
        <f t="shared" si="42"/>
        <v>-1.25</v>
      </c>
      <c r="P47" s="144">
        <f t="shared" si="43"/>
        <v>-0.62999999999999989</v>
      </c>
      <c r="Q47" s="144">
        <f t="shared" si="49"/>
        <v>6</v>
      </c>
      <c r="R47" s="144">
        <f t="shared" si="50"/>
        <v>6</v>
      </c>
      <c r="S47" s="144">
        <f t="shared" si="17"/>
        <v>2.25</v>
      </c>
      <c r="T47" s="183">
        <v>1</v>
      </c>
      <c r="U47" s="147">
        <f t="shared" si="37"/>
        <v>2.25</v>
      </c>
      <c r="V47" s="147">
        <f t="shared" si="38"/>
        <v>1.63</v>
      </c>
      <c r="W47" s="147"/>
      <c r="X47" s="166"/>
      <c r="Y47" s="100"/>
      <c r="Z47" s="167">
        <v>1.35</v>
      </c>
      <c r="AB47" s="166">
        <v>1.4</v>
      </c>
      <c r="AC47" s="167">
        <v>2.31</v>
      </c>
      <c r="AD47" s="178">
        <v>1.51</v>
      </c>
      <c r="AE47" s="178">
        <v>2.29</v>
      </c>
      <c r="AF47" s="178">
        <v>1.6</v>
      </c>
      <c r="AG47" s="178">
        <v>2.16</v>
      </c>
      <c r="AH47" s="178">
        <v>1.63</v>
      </c>
      <c r="AI47" s="178">
        <v>2.2000000000000002</v>
      </c>
      <c r="AJ47" s="178">
        <v>1.65</v>
      </c>
      <c r="AK47" s="178">
        <v>2.19</v>
      </c>
      <c r="AL47" s="178">
        <v>1.63</v>
      </c>
      <c r="AM47" s="178">
        <v>2.25</v>
      </c>
    </row>
    <row r="48" spans="1:39">
      <c r="A48" s="144" t="s">
        <v>296</v>
      </c>
      <c r="B48" s="144" t="s">
        <v>300</v>
      </c>
      <c r="C48" s="144" t="s">
        <v>297</v>
      </c>
      <c r="D48" s="144" t="s">
        <v>297</v>
      </c>
      <c r="E48" s="148">
        <f t="shared" si="39"/>
        <v>2.2999999999999998</v>
      </c>
      <c r="F48" s="199">
        <f t="shared" si="44"/>
        <v>-129.99999999999997</v>
      </c>
      <c r="G48">
        <v>6</v>
      </c>
      <c r="H48">
        <f t="shared" si="40"/>
        <v>2.2999999999999998</v>
      </c>
      <c r="I48" s="144">
        <f t="shared" si="45"/>
        <v>1</v>
      </c>
      <c r="J48" s="147">
        <f t="shared" si="46"/>
        <v>0</v>
      </c>
      <c r="L48" s="147">
        <f t="shared" si="41"/>
        <v>0</v>
      </c>
      <c r="O48" s="160">
        <f t="shared" si="42"/>
        <v>-1.2999999999999998</v>
      </c>
      <c r="P48" s="144">
        <f t="shared" si="43"/>
        <v>-1.2999999999999998</v>
      </c>
      <c r="Q48" s="144">
        <f t="shared" si="49"/>
        <v>6</v>
      </c>
      <c r="R48" s="144">
        <f t="shared" si="50"/>
        <v>6</v>
      </c>
      <c r="S48" s="144">
        <f t="shared" si="17"/>
        <v>2.2999999999999998</v>
      </c>
      <c r="T48" s="183">
        <v>1</v>
      </c>
      <c r="U48" s="147">
        <f t="shared" si="37"/>
        <v>2.2999999999999998</v>
      </c>
      <c r="V48" s="147">
        <f t="shared" si="38"/>
        <v>2.2999999999999998</v>
      </c>
      <c r="W48" s="147"/>
      <c r="X48" s="166"/>
      <c r="Y48" s="100"/>
      <c r="Z48" s="167"/>
      <c r="AB48" s="166">
        <v>1</v>
      </c>
      <c r="AC48" s="167"/>
      <c r="AD48" s="180">
        <v>1</v>
      </c>
      <c r="AE48" s="178"/>
      <c r="AF48" s="178">
        <v>1</v>
      </c>
      <c r="AH48" s="178">
        <v>1</v>
      </c>
      <c r="AJ48" s="178">
        <v>2.2999999999999998</v>
      </c>
      <c r="AL48" s="178">
        <v>2.2999999999999998</v>
      </c>
    </row>
    <row r="49" spans="1:39">
      <c r="A49" s="144" t="s">
        <v>298</v>
      </c>
      <c r="B49" s="144" t="s">
        <v>301</v>
      </c>
      <c r="C49" s="144" t="s">
        <v>299</v>
      </c>
      <c r="D49" s="144" t="s">
        <v>299</v>
      </c>
      <c r="E49" s="148">
        <f t="shared" si="39"/>
        <v>0.28000000000000003</v>
      </c>
      <c r="F49" s="199">
        <f t="shared" si="44"/>
        <v>72</v>
      </c>
      <c r="G49">
        <f>R49</f>
        <v>2</v>
      </c>
      <c r="H49">
        <f t="shared" si="40"/>
        <v>0.40000000000000013</v>
      </c>
      <c r="I49" s="144">
        <f t="shared" si="45"/>
        <v>3</v>
      </c>
      <c r="J49" s="147">
        <f t="shared" si="46"/>
        <v>4.0000000000000036</v>
      </c>
      <c r="L49" s="147">
        <f t="shared" si="41"/>
        <v>4.0000000000000036</v>
      </c>
      <c r="M49">
        <v>120</v>
      </c>
      <c r="N49" s="159" t="s">
        <v>343</v>
      </c>
      <c r="O49" s="160">
        <f>$T49-U49</f>
        <v>0.72</v>
      </c>
      <c r="P49" s="144">
        <f t="shared" ref="P49" si="61">$T49-V49</f>
        <v>0.72</v>
      </c>
      <c r="Q49" s="144">
        <f t="shared" ref="Q49" si="62">IF(O49&gt;0.8,1,IF(O49&gt;0.5,2,IF(O49&gt;0.3,3,IF(O49&gt;0.1,4,IF(O49&gt;0,5,6)))))</f>
        <v>2</v>
      </c>
      <c r="R49" s="144">
        <f t="shared" ref="R49" si="63">IF(P49&gt;0.8,1,IF(P49&gt;0.5,2,IF(P49&gt;0.3,3,IF(P49&gt;0.1,4,IF(P49&gt;0,5,6)))))</f>
        <v>2</v>
      </c>
      <c r="S49" s="144">
        <f>V49</f>
        <v>0.28000000000000003</v>
      </c>
      <c r="T49" s="185">
        <v>1</v>
      </c>
      <c r="U49" s="147">
        <f t="shared" si="37"/>
        <v>0.28000000000000003</v>
      </c>
      <c r="V49" s="147">
        <f t="shared" si="38"/>
        <v>0.28000000000000003</v>
      </c>
      <c r="W49" s="147"/>
      <c r="X49" s="166"/>
      <c r="Y49" s="100"/>
      <c r="Z49" s="167"/>
      <c r="AB49" s="166">
        <v>0.1</v>
      </c>
      <c r="AC49" s="167"/>
      <c r="AD49" s="180">
        <v>-0.18</v>
      </c>
      <c r="AE49" s="180"/>
      <c r="AF49" s="178">
        <v>-0.2</v>
      </c>
      <c r="AG49" s="178">
        <v>1.3</v>
      </c>
      <c r="AH49" s="178">
        <v>0.2</v>
      </c>
      <c r="AI49" s="178">
        <v>1.53</v>
      </c>
      <c r="AJ49" s="178">
        <v>0.24</v>
      </c>
      <c r="AK49" s="178">
        <v>1.57</v>
      </c>
      <c r="AL49" s="178">
        <v>0.28000000000000003</v>
      </c>
    </row>
    <row r="50" spans="1:39">
      <c r="A50" s="201" t="s">
        <v>300</v>
      </c>
      <c r="B50" s="144" t="s">
        <v>265</v>
      </c>
      <c r="C50" s="201" t="s">
        <v>362</v>
      </c>
      <c r="D50" s="201" t="s">
        <v>365</v>
      </c>
      <c r="E50" s="148">
        <f t="shared" ref="E50:E51" si="64">S50</f>
        <v>0.43</v>
      </c>
      <c r="F50" s="199">
        <f t="shared" ref="F50:F51" si="65">(T50-E50)*100</f>
        <v>57.000000000000007</v>
      </c>
      <c r="G50">
        <f t="shared" ref="G50:G51" si="66">R50</f>
        <v>2</v>
      </c>
      <c r="H50">
        <f t="shared" si="40"/>
        <v>0.49000000000000005</v>
      </c>
      <c r="I50" s="201">
        <f t="shared" si="45"/>
        <v>2</v>
      </c>
      <c r="J50" s="147">
        <f t="shared" si="46"/>
        <v>2.0000000000000018</v>
      </c>
      <c r="L50" s="147">
        <f t="shared" si="41"/>
        <v>2.0000000000000018</v>
      </c>
      <c r="N50" s="159"/>
      <c r="O50" s="160">
        <f t="shared" ref="O50:O51" si="67">$T50-U50</f>
        <v>0.57000000000000006</v>
      </c>
      <c r="P50" s="144">
        <f t="shared" ref="P50:P51" si="68">$T50-V50</f>
        <v>0.57000000000000006</v>
      </c>
      <c r="Q50" s="144">
        <f t="shared" ref="Q50:Q51" si="69">IF(O50&gt;0.8,1,IF(O50&gt;0.5,2,IF(O50&gt;0.3,3,IF(O50&gt;0.1,4,IF(O50&gt;0,5,6)))))</f>
        <v>2</v>
      </c>
      <c r="R50" s="144">
        <f t="shared" ref="R50:R51" si="70">IF(P50&gt;0.8,1,IF(P50&gt;0.5,2,IF(P50&gt;0.3,3,IF(P50&gt;0.1,4,IF(P50&gt;0,5,6)))))</f>
        <v>2</v>
      </c>
      <c r="S50" s="144">
        <f t="shared" ref="S50:S51" si="71">V50</f>
        <v>0.43</v>
      </c>
      <c r="T50" s="185">
        <v>1</v>
      </c>
      <c r="U50" s="147">
        <f t="shared" ref="U50:U51" si="72">MAX(AL50:AM50)</f>
        <v>0.43</v>
      </c>
      <c r="V50" s="147">
        <f t="shared" ref="V50:V51" si="73">MIN(AL50:AM50)</f>
        <v>0.43</v>
      </c>
      <c r="W50" s="147"/>
      <c r="X50" s="166"/>
      <c r="Y50" s="100"/>
      <c r="Z50" s="167"/>
      <c r="AB50" s="166"/>
      <c r="AC50" s="167"/>
      <c r="AD50" s="180"/>
      <c r="AE50" s="180"/>
      <c r="AF50" s="178"/>
      <c r="AG50" s="178"/>
      <c r="AH50" s="178"/>
      <c r="AI50" s="178"/>
      <c r="AJ50" s="178">
        <v>0.41</v>
      </c>
      <c r="AK50" s="178"/>
      <c r="AL50" s="178">
        <v>0.43</v>
      </c>
      <c r="AM50" s="178"/>
    </row>
    <row r="51" spans="1:39">
      <c r="A51" s="201" t="s">
        <v>301</v>
      </c>
      <c r="B51" s="144" t="s">
        <v>192</v>
      </c>
      <c r="C51" s="201" t="s">
        <v>363</v>
      </c>
      <c r="D51" s="201" t="s">
        <v>364</v>
      </c>
      <c r="E51" s="148">
        <f t="shared" si="64"/>
        <v>0.47</v>
      </c>
      <c r="F51" s="199">
        <f t="shared" si="65"/>
        <v>53</v>
      </c>
      <c r="G51">
        <f t="shared" si="66"/>
        <v>2</v>
      </c>
      <c r="H51">
        <f t="shared" si="40"/>
        <v>0.49999999999999983</v>
      </c>
      <c r="I51" s="201">
        <f t="shared" ref="I51" si="74">IF(J51&lt;1,1,IF(J51&lt;3,2,IF(J51&lt;8,3,IF(J51&lt;15,4,5))))</f>
        <v>1</v>
      </c>
      <c r="J51" s="147">
        <f t="shared" si="46"/>
        <v>0.99999999999999534</v>
      </c>
      <c r="L51" s="147">
        <f t="shared" si="41"/>
        <v>0.99999999999999534</v>
      </c>
      <c r="N51" s="159"/>
      <c r="O51" s="160">
        <f t="shared" si="67"/>
        <v>0.5</v>
      </c>
      <c r="P51" s="144">
        <f t="shared" si="68"/>
        <v>0.53</v>
      </c>
      <c r="Q51" s="144">
        <f t="shared" si="69"/>
        <v>3</v>
      </c>
      <c r="R51" s="144">
        <f t="shared" si="70"/>
        <v>2</v>
      </c>
      <c r="S51" s="144">
        <f t="shared" si="71"/>
        <v>0.47</v>
      </c>
      <c r="T51" s="185">
        <v>1</v>
      </c>
      <c r="U51" s="147">
        <f t="shared" si="72"/>
        <v>0.5</v>
      </c>
      <c r="V51" s="147">
        <f t="shared" si="73"/>
        <v>0.47</v>
      </c>
      <c r="W51" s="147"/>
      <c r="X51" s="166"/>
      <c r="Y51" s="100"/>
      <c r="Z51" s="167"/>
      <c r="AB51" s="166"/>
      <c r="AC51" s="167"/>
      <c r="AD51" s="180"/>
      <c r="AE51" s="180"/>
      <c r="AF51" s="178"/>
      <c r="AG51" s="178"/>
      <c r="AH51" s="178"/>
      <c r="AI51" s="178"/>
      <c r="AJ51" s="178">
        <v>0.46</v>
      </c>
      <c r="AK51" s="178">
        <v>0.43</v>
      </c>
      <c r="AL51" s="178">
        <v>0.47</v>
      </c>
      <c r="AM51" s="178">
        <v>0.5</v>
      </c>
    </row>
    <row r="52" spans="1:39">
      <c r="A52" s="201" t="s">
        <v>265</v>
      </c>
      <c r="B52" s="144" t="s">
        <v>191</v>
      </c>
      <c r="C52" s="201" t="s">
        <v>376</v>
      </c>
      <c r="D52" s="201" t="s">
        <v>377</v>
      </c>
      <c r="E52" s="148">
        <f>S52</f>
        <v>0.72</v>
      </c>
      <c r="F52" s="199">
        <f>(T52-E52)*100</f>
        <v>28.000000000000004</v>
      </c>
      <c r="G52">
        <f>Q52</f>
        <v>4</v>
      </c>
      <c r="H52">
        <f>IF(L52&gt;-1,E52+L52*3/100,E52)</f>
        <v>0.72</v>
      </c>
      <c r="I52" s="144">
        <f>IF(J52&lt;1,1,IF(J52&lt;3,2,IF(J52&lt;8,3,IF(J52&lt;15,4,5))))</f>
        <v>1</v>
      </c>
      <c r="J52" s="147">
        <f>IF((AL52-AJ52)&lt;0,-1,(AL52-AJ52)*100)</f>
        <v>0</v>
      </c>
      <c r="K52" s="157"/>
      <c r="L52" s="147">
        <f>IF((AL52-AJ52)&lt;0,-1,(AL52-AJ52)*100)</f>
        <v>0</v>
      </c>
      <c r="N52" s="159" t="s">
        <v>347</v>
      </c>
      <c r="O52" s="160">
        <f>$T52-U52</f>
        <v>0.28000000000000003</v>
      </c>
      <c r="P52" s="144">
        <f>$T52-V52</f>
        <v>1.2</v>
      </c>
      <c r="Q52" s="144">
        <f>IF(O52&gt;0.8,1,IF(O52&gt;0.5,2,IF(O52&gt;0.3,3,IF(O52&gt;0.1,4,IF(O52&gt;0,5,6)))))</f>
        <v>4</v>
      </c>
      <c r="R52" s="144">
        <f>IF(P52&gt;0.8,1,IF(P52&gt;0.5,2,IF(P52&gt;0.3,3,IF(P52&gt;0.1,4,IF(P52&gt;0,5,6)))))</f>
        <v>1</v>
      </c>
      <c r="S52" s="144">
        <f>U52</f>
        <v>0.72</v>
      </c>
      <c r="T52" s="184">
        <v>1</v>
      </c>
      <c r="U52" s="147">
        <f>MAX(AL52:AM52)</f>
        <v>0.72</v>
      </c>
      <c r="V52" s="147">
        <f>MIN(AL52:AM52)</f>
        <v>-0.2</v>
      </c>
      <c r="W52" s="147"/>
      <c r="X52" s="166"/>
      <c r="Y52" s="100"/>
      <c r="Z52" s="175">
        <v>-0.52</v>
      </c>
      <c r="AA52" s="155">
        <v>0.5</v>
      </c>
      <c r="AB52" s="166">
        <v>-0.61</v>
      </c>
      <c r="AC52" s="167">
        <v>0.82</v>
      </c>
      <c r="AD52" s="178">
        <v>-0.5</v>
      </c>
      <c r="AE52" s="178">
        <v>0.9</v>
      </c>
      <c r="AF52" s="178">
        <v>-0.5</v>
      </c>
      <c r="AG52" s="178">
        <v>0.45</v>
      </c>
      <c r="AH52" s="178">
        <v>-0.45</v>
      </c>
      <c r="AI52" s="178">
        <v>0.6</v>
      </c>
      <c r="AJ52" s="178">
        <v>-0.2</v>
      </c>
      <c r="AK52" s="178">
        <v>0.68</v>
      </c>
      <c r="AL52" s="178">
        <v>-0.2</v>
      </c>
      <c r="AM52" s="178">
        <v>0.72</v>
      </c>
    </row>
    <row r="53" spans="1:39">
      <c r="A53" s="144"/>
      <c r="B53" s="144"/>
      <c r="C53" s="144"/>
      <c r="D53" s="144"/>
      <c r="J53" s="147"/>
      <c r="O53" s="144" t="s">
        <v>273</v>
      </c>
      <c r="P53" s="144"/>
      <c r="U53" s="147"/>
      <c r="V53" s="147"/>
      <c r="W53" s="147"/>
      <c r="X53" s="166"/>
      <c r="Y53" s="100"/>
      <c r="Z53" s="167"/>
      <c r="AB53" s="166"/>
      <c r="AC53" s="167"/>
    </row>
    <row r="54" spans="1:39">
      <c r="A54">
        <v>1</v>
      </c>
      <c r="B54" s="144" t="s">
        <v>210</v>
      </c>
      <c r="C54" s="144" t="s">
        <v>204</v>
      </c>
      <c r="D54" s="144" t="s">
        <v>205</v>
      </c>
      <c r="E54" s="144"/>
      <c r="F54" s="144"/>
      <c r="G54" s="144"/>
      <c r="O54" s="144" t="s">
        <v>274</v>
      </c>
      <c r="P54" s="144"/>
      <c r="X54" s="166"/>
      <c r="Y54" s="100"/>
      <c r="Z54" s="167"/>
      <c r="AB54" s="166"/>
      <c r="AC54" s="167"/>
    </row>
    <row r="55" spans="1:39">
      <c r="A55">
        <v>2</v>
      </c>
      <c r="B55" s="144" t="s">
        <v>344</v>
      </c>
      <c r="C55" s="144" t="s">
        <v>203</v>
      </c>
      <c r="D55" s="144" t="s">
        <v>206</v>
      </c>
      <c r="E55" s="144"/>
      <c r="F55" s="144"/>
      <c r="G55" s="144"/>
      <c r="I55" s="144"/>
      <c r="O55">
        <v>0.5</v>
      </c>
      <c r="X55" s="166"/>
      <c r="Y55" s="100"/>
      <c r="Z55" s="167"/>
      <c r="AB55" s="166"/>
      <c r="AC55" s="167"/>
    </row>
    <row r="56" spans="1:39">
      <c r="A56">
        <v>3</v>
      </c>
      <c r="B56" s="144" t="s">
        <v>209</v>
      </c>
      <c r="C56" s="144" t="s">
        <v>235</v>
      </c>
      <c r="D56" s="144" t="s">
        <v>207</v>
      </c>
      <c r="E56" s="144"/>
      <c r="F56" s="144"/>
      <c r="G56" s="144"/>
      <c r="O56">
        <v>0.3</v>
      </c>
      <c r="X56" s="166"/>
      <c r="Y56" s="100"/>
      <c r="Z56" s="167"/>
      <c r="AB56" s="166"/>
      <c r="AC56" s="167"/>
    </row>
    <row r="57" spans="1:39">
      <c r="A57">
        <v>4</v>
      </c>
      <c r="B57" s="144" t="s">
        <v>270</v>
      </c>
      <c r="C57" t="s">
        <v>342</v>
      </c>
      <c r="D57" s="144" t="s">
        <v>233</v>
      </c>
      <c r="E57" s="144"/>
      <c r="G57" s="144"/>
      <c r="O57">
        <v>0.1</v>
      </c>
      <c r="X57" s="166"/>
      <c r="Y57" s="100"/>
      <c r="Z57" s="167"/>
      <c r="AB57" s="166"/>
      <c r="AC57" s="167"/>
    </row>
    <row r="58" spans="1:39">
      <c r="A58">
        <v>5</v>
      </c>
      <c r="B58" s="144" t="s">
        <v>251</v>
      </c>
      <c r="C58" t="s">
        <v>252</v>
      </c>
      <c r="D58" s="149" t="s">
        <v>234</v>
      </c>
      <c r="E58" s="149"/>
      <c r="G58" s="144"/>
      <c r="O58">
        <v>0</v>
      </c>
      <c r="X58" s="166"/>
      <c r="Y58" s="100"/>
      <c r="Z58" s="167"/>
      <c r="AB58" s="166"/>
      <c r="AC58" s="167"/>
    </row>
    <row r="59" spans="1:39">
      <c r="A59">
        <v>6</v>
      </c>
      <c r="B59" s="144" t="s">
        <v>238</v>
      </c>
      <c r="C59" s="144" t="s">
        <v>202</v>
      </c>
      <c r="D59" s="144"/>
      <c r="E59" s="144"/>
      <c r="F59" s="144"/>
      <c r="X59" s="166"/>
      <c r="Y59" s="100"/>
      <c r="Z59" s="167"/>
      <c r="AB59" s="166"/>
      <c r="AC59" s="167"/>
    </row>
    <row r="60" spans="1:39">
      <c r="X60" s="166"/>
      <c r="Y60" s="100"/>
      <c r="Z60" s="167"/>
      <c r="AB60" s="166"/>
      <c r="AC60" s="167"/>
    </row>
    <row r="61" spans="1:39">
      <c r="X61" s="166"/>
      <c r="Y61" s="100"/>
      <c r="Z61" s="167"/>
      <c r="AB61" s="166"/>
      <c r="AC61" s="167"/>
    </row>
    <row r="62" spans="1:39">
      <c r="A62" s="144" t="s">
        <v>287</v>
      </c>
      <c r="C62" s="144" t="s">
        <v>288</v>
      </c>
      <c r="D62" s="144" t="s">
        <v>288</v>
      </c>
      <c r="T62">
        <v>1</v>
      </c>
      <c r="X62" s="166"/>
      <c r="Y62" s="100"/>
      <c r="Z62" s="167"/>
      <c r="AB62" s="166">
        <v>1.02</v>
      </c>
      <c r="AC62" s="167">
        <v>1.86</v>
      </c>
    </row>
    <row r="63" spans="1:39">
      <c r="X63" s="169"/>
      <c r="Y63" s="176"/>
      <c r="Z63" s="170"/>
      <c r="AB63" s="169"/>
      <c r="AC63" s="170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Bejranonda</cp:lastModifiedBy>
  <cp:lastPrinted>2009-10-30T08:16:09Z</cp:lastPrinted>
  <dcterms:created xsi:type="dcterms:W3CDTF">2004-01-08T07:18:09Z</dcterms:created>
  <dcterms:modified xsi:type="dcterms:W3CDTF">2011-11-09T10:50:42Z</dcterms:modified>
</cp:coreProperties>
</file>