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2be3fc0e9302e6/Documents/SIVIOgit/"/>
    </mc:Choice>
  </mc:AlternateContent>
  <xr:revisionPtr revIDLastSave="154" documentId="8_{691F0863-846A-481E-83C7-86CC03D58291}" xr6:coauthVersionLast="47" xr6:coauthVersionMax="47" xr10:uidLastSave="{D2ED07F0-A280-4F57-A62B-01D935FE3EA7}"/>
  <bookViews>
    <workbookView xWindow="-93" yWindow="-93" windowWidth="25786" windowHeight="13986" xr2:uid="{86A0CF1B-2409-429C-8331-67BF494FB5FE}"/>
  </bookViews>
  <sheets>
    <sheet name="InclusionData" sheetId="1" r:id="rId1"/>
    <sheet name="index_age" sheetId="8" r:id="rId2"/>
    <sheet name="index_gender" sheetId="9" r:id="rId3"/>
    <sheet name="index_size" sheetId="12" r:id="rId4"/>
    <sheet name="index_sector" sheetId="11" r:id="rId5"/>
    <sheet name="index_location" sheetId="10" r:id="rId6"/>
    <sheet name="Sheet2" sheetId="2" r:id="rId7"/>
  </sheets>
  <definedNames>
    <definedName name="ExternalData_1" localSheetId="1" hidden="1">index_age!$A$1:$T$21</definedName>
    <definedName name="ExternalData_1" localSheetId="2" hidden="1">index_gender!$A$1:$T$21</definedName>
    <definedName name="ExternalData_1" localSheetId="5" hidden="1">index_location!$A$1:$T$21</definedName>
    <definedName name="ExternalData_2" localSheetId="4" hidden="1">index_sector!$A$1:$T$40</definedName>
    <definedName name="ExternalData_3" localSheetId="3" hidden="1">index_size!$A$1:$T$21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1" i="1" l="1" a="1"/>
  <c r="H101" i="1" s="1"/>
  <c r="G101" i="1" a="1"/>
  <c r="G101" i="1" s="1"/>
  <c r="F101" i="1" a="1"/>
  <c r="F101" i="1" s="1"/>
  <c r="E101" i="1" a="1"/>
  <c r="E101" i="1" s="1"/>
  <c r="D101" i="1" a="1"/>
  <c r="D101" i="1" s="1"/>
  <c r="C101" i="1" a="1"/>
  <c r="C101" i="1" s="1"/>
  <c r="B101" i="1" a="1"/>
  <c r="B101" i="1" s="1"/>
  <c r="B25" i="9"/>
  <c r="B26" i="9"/>
  <c r="B27" i="9"/>
  <c r="B28" i="9"/>
  <c r="B29" i="9"/>
  <c r="B30" i="9"/>
  <c r="B31" i="9"/>
  <c r="B32" i="9"/>
  <c r="B33" i="9"/>
  <c r="B24" i="9"/>
  <c r="B25" i="12"/>
  <c r="B26" i="12"/>
  <c r="B27" i="12"/>
  <c r="B28" i="12"/>
  <c r="B29" i="12"/>
  <c r="B30" i="12"/>
  <c r="B31" i="12"/>
  <c r="B32" i="12"/>
  <c r="B33" i="12"/>
  <c r="B24" i="12"/>
  <c r="B44" i="11"/>
  <c r="B45" i="11"/>
  <c r="B46" i="11"/>
  <c r="B47" i="11"/>
  <c r="B48" i="11"/>
  <c r="B49" i="11"/>
  <c r="B50" i="11"/>
  <c r="B51" i="11"/>
  <c r="B52" i="11"/>
  <c r="B43" i="11"/>
  <c r="B25" i="10"/>
  <c r="B26" i="10"/>
  <c r="B27" i="10"/>
  <c r="B28" i="10"/>
  <c r="B29" i="10"/>
  <c r="B30" i="10"/>
  <c r="B31" i="10"/>
  <c r="B32" i="10"/>
  <c r="B33" i="10"/>
  <c r="B24" i="10"/>
  <c r="B25" i="8"/>
  <c r="B26" i="8"/>
  <c r="B27" i="8"/>
  <c r="B28" i="8"/>
  <c r="B29" i="8"/>
  <c r="B30" i="8"/>
  <c r="B31" i="8"/>
  <c r="B32" i="8"/>
  <c r="B33" i="8"/>
  <c r="B24" i="8"/>
  <c r="H42" i="1" a="1"/>
  <c r="H42" i="1" s="1"/>
  <c r="G42" i="1" a="1"/>
  <c r="G42" i="1" s="1"/>
  <c r="H62" i="1" a="1"/>
  <c r="H62" i="1" s="1"/>
  <c r="G62" i="1" a="1"/>
  <c r="G62" i="1" s="1"/>
  <c r="F62" i="1" a="1"/>
  <c r="F62" i="1" s="1"/>
  <c r="E62" i="1" a="1"/>
  <c r="E62" i="1" s="1"/>
  <c r="D62" i="1" a="1"/>
  <c r="D62" i="1" s="1"/>
  <c r="C62" i="1" a="1"/>
  <c r="C62" i="1" s="1"/>
  <c r="B62" i="1" a="1"/>
  <c r="B62" i="1" s="1"/>
  <c r="F42" i="1" a="1"/>
  <c r="F42" i="1" s="1"/>
  <c r="E42" i="1" a="1"/>
  <c r="E42" i="1" s="1"/>
  <c r="D42" i="1" a="1"/>
  <c r="D42" i="1" s="1"/>
  <c r="C42" i="1" a="1"/>
  <c r="C42" i="1" s="1"/>
  <c r="B42" i="1" a="1"/>
  <c r="B42" i="1" s="1"/>
  <c r="H22" i="1" a="1"/>
  <c r="H22" i="1" s="1"/>
  <c r="G22" i="1" a="1"/>
  <c r="G22" i="1" s="1"/>
  <c r="F22" i="1" a="1"/>
  <c r="F22" i="1" s="1"/>
  <c r="E22" i="1" a="1"/>
  <c r="E22" i="1" s="1"/>
  <c r="D22" i="1" a="1"/>
  <c r="D22" i="1" s="1"/>
  <c r="C22" i="1" a="1"/>
  <c r="C22" i="1" s="1"/>
  <c r="B22" i="1" a="1"/>
  <c r="B22" i="1" s="1"/>
  <c r="H2" i="1" a="1"/>
  <c r="H2" i="1" s="1"/>
  <c r="G2" i="1" a="1"/>
  <c r="G2" i="1" s="1"/>
  <c r="F2" i="1" a="1"/>
  <c r="F2" i="1" s="1"/>
  <c r="E2" i="1" a="1"/>
  <c r="E2" i="1" s="1"/>
  <c r="D2" i="1" a="1"/>
  <c r="D2" i="1" s="1"/>
  <c r="C2" i="1" a="1"/>
  <c r="C2" i="1" s="1"/>
  <c r="B2" i="1" a="1"/>
  <c r="B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CB8304-30FE-4950-B2E7-C8934ED6ED49}" keepAlive="1" name="Query - index_age" description="Connection to the 'index_age' query in the workbook." type="5" refreshedVersion="7" background="1" saveData="1">
    <dbPr connection="Provider=Microsoft.Mashup.OleDb.1;Data Source=$Workbook$;Location=index_age;Extended Properties=&quot;&quot;" command="SELECT * FROM [index_age]"/>
  </connection>
  <connection id="2" xr16:uid="{49D1BBA4-8627-4968-8BB8-AADEEA3EC788}" keepAlive="1" name="Query - index_gender" description="Connection to the 'index_gender' query in the workbook." type="5" refreshedVersion="7" background="1" saveData="1">
    <dbPr connection="Provider=Microsoft.Mashup.OleDb.1;Data Source=$Workbook$;Location=index_gender;Extended Properties=&quot;&quot;" command="SELECT * FROM [index_gender]"/>
  </connection>
  <connection id="3" xr16:uid="{68002AAE-8AFF-4C0B-9303-05F5BD0649D6}" keepAlive="1" name="Query - index_location" description="Connection to the 'index_location' query in the workbook." type="5" refreshedVersion="7" background="1" saveData="1">
    <dbPr connection="Provider=Microsoft.Mashup.OleDb.1;Data Source=$Workbook$;Location=index_location;Extended Properties=&quot;&quot;" command="SELECT * FROM [index_location]"/>
  </connection>
  <connection id="4" xr16:uid="{06549BAB-7845-471B-B51F-91918544D5E0}" keepAlive="1" name="Query - index_sector" description="Connection to the 'index_sector' query in the workbook." type="5" refreshedVersion="7" background="1" saveData="1">
    <dbPr connection="Provider=Microsoft.Mashup.OleDb.1;Data Source=$Workbook$;Location=index_sector;Extended Properties=&quot;&quot;" command="SELECT * FROM [index_sector]"/>
  </connection>
  <connection id="5" xr16:uid="{12A0B7B8-46FD-47BE-98B6-911F7608FBEE}" keepAlive="1" name="Query - index_size" description="Connection to the 'index_size' query in the workbook." type="5" refreshedVersion="7" background="1" saveData="1">
    <dbPr connection="Provider=Microsoft.Mashup.OleDb.1;Data Source=$Workbook$;Location=index_size;Extended Properties=&quot;&quot;" command="SELECT * FROM [index_siz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<sst xmlns="http://schemas.openxmlformats.org/spreadsheetml/2006/main" count="520" uniqueCount="59">
  <si>
    <t>province</t>
  </si>
  <si>
    <t>age_inclusion</t>
  </si>
  <si>
    <t>n</t>
  </si>
  <si>
    <t>barriers_inclusion</t>
  </si>
  <si>
    <t>barriers_exclusion</t>
  </si>
  <si>
    <t>compliance_inclusion</t>
  </si>
  <si>
    <t>compliance_exclusion</t>
  </si>
  <si>
    <t>availability_inclusion</t>
  </si>
  <si>
    <t>availability_exclusion</t>
  </si>
  <si>
    <t>usage_inclusion</t>
  </si>
  <si>
    <t>usage_exclusion</t>
  </si>
  <si>
    <t>index_score</t>
  </si>
  <si>
    <t>index_normalise</t>
  </si>
  <si>
    <t>index_percentage</t>
  </si>
  <si>
    <t>Bulawayo</t>
  </si>
  <si>
    <t>35+</t>
  </si>
  <si>
    <t>Youth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</si>
  <si>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</si>
  <si>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</si>
  <si>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</si>
  <si>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</si>
  <si>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</si>
  <si>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</si>
  <si>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</si>
  <si>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</si>
  <si>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</si>
  <si>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gender_inclusion</t>
  </si>
  <si>
    <t>Female</t>
  </si>
  <si>
    <t>Male</t>
  </si>
  <si>
    <t>location_inclusion</t>
  </si>
  <si>
    <t>Rural</t>
  </si>
  <si>
    <t>Urban</t>
  </si>
  <si>
    <t>sector_inclusion</t>
  </si>
  <si>
    <t>Agriculture</t>
  </si>
  <si>
    <t>Mining</t>
  </si>
  <si>
    <t>Retail</t>
  </si>
  <si>
    <t>size_inclusion</t>
  </si>
  <si>
    <t>micro</t>
  </si>
  <si>
    <t>small</t>
  </si>
  <si>
    <t>inclusion</t>
  </si>
  <si>
    <t>age</t>
  </si>
  <si>
    <t>barriers</t>
  </si>
  <si>
    <t>availability</t>
  </si>
  <si>
    <t>compliance</t>
  </si>
  <si>
    <t>usage</t>
  </si>
  <si>
    <t>gender</t>
  </si>
  <si>
    <t>location</t>
  </si>
  <si>
    <t>sector</t>
  </si>
  <si>
    <t>size</t>
  </si>
  <si>
    <t>index</t>
  </si>
  <si>
    <t>inclusion_measure</t>
  </si>
  <si>
    <t>Column1</t>
  </si>
  <si>
    <t>X</t>
  </si>
  <si>
    <t>barriers_percentage</t>
  </si>
  <si>
    <t>compliance_percentage</t>
  </si>
  <si>
    <t>availability_percentage</t>
  </si>
  <si>
    <t>usage_percentage</t>
  </si>
  <si>
    <t>Vending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</si>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</sst>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A54396-23C3-4A78-9200-04441271C152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X" tableColumnId="2"/>
      <queryTableField id="3" name="province" tableColumnId="3"/>
      <queryTableField id="4" name="age_inclusion" tableColumnId="4"/>
      <queryTableField id="5" name="n" tableColumnId="5"/>
      <queryTableField id="6" name="barriers_percentage" tableColumnId="6"/>
      <queryTableField id="7" name="compliance_percentage" tableColumnId="7"/>
      <queryTableField id="8" name="availability_percentage" tableColumnId="8"/>
      <queryTableField id="9" name="usage_percentage" tableColumnId="9"/>
      <queryTableField id="10" name="barriers_inclusion" tableColumnId="10"/>
      <queryTableField id="11" name="barriers_exclusion" tableColumnId="11"/>
      <queryTableField id="12" name="compliance_inclusion" tableColumnId="12"/>
      <queryTableField id="13" name="compliance_exclusion" tableColumnId="13"/>
      <queryTableField id="14" name="availability_inclusion" tableColumnId="14"/>
      <queryTableField id="15" name="availability_exclusion" tableColumnId="15"/>
      <queryTableField id="16" name="usage_inclusion" tableColumnId="16"/>
      <queryTableField id="17" name="usage_exclusion" tableColumnId="17"/>
      <queryTableField id="18" name="index_score" tableColumnId="18"/>
      <queryTableField id="19" name="index_normalise" tableColumnId="19"/>
      <queryTableField id="20" name="index_percentage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E0DAAD3-858A-4164-820F-8B9AC7C10AA0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X" tableColumnId="2"/>
      <queryTableField id="3" name="province" tableColumnId="3"/>
      <queryTableField id="4" name="gender_inclusion" tableColumnId="4"/>
      <queryTableField id="5" name="n" tableColumnId="5"/>
      <queryTableField id="6" name="barriers_percentage" tableColumnId="6"/>
      <queryTableField id="7" name="compliance_percentage" tableColumnId="7"/>
      <queryTableField id="8" name="availability_percentage" tableColumnId="8"/>
      <queryTableField id="9" name="usage_percentage" tableColumnId="9"/>
      <queryTableField id="10" name="barriers_inclusion" tableColumnId="10"/>
      <queryTableField id="11" name="barriers_exclusion" tableColumnId="11"/>
      <queryTableField id="12" name="compliance_inclusion" tableColumnId="12"/>
      <queryTableField id="13" name="compliance_exclusion" tableColumnId="13"/>
      <queryTableField id="14" name="availability_inclusion" tableColumnId="14"/>
      <queryTableField id="15" name="availability_exclusion" tableColumnId="15"/>
      <queryTableField id="16" name="usage_inclusion" tableColumnId="16"/>
      <queryTableField id="17" name="usage_exclusion" tableColumnId="17"/>
      <queryTableField id="18" name="index_score" tableColumnId="18"/>
      <queryTableField id="19" name="index_normalise" tableColumnId="19"/>
      <queryTableField id="20" name="index_percentage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4F16FA1F-B661-4AA1-B811-4CF8CD0E69B6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X" tableColumnId="2"/>
      <queryTableField id="3" name="province" tableColumnId="3"/>
      <queryTableField id="4" name="size_inclusion" tableColumnId="4"/>
      <queryTableField id="5" name="n" tableColumnId="5"/>
      <queryTableField id="6" name="barriers_percentage" tableColumnId="6"/>
      <queryTableField id="7" name="compliance_percentage" tableColumnId="7"/>
      <queryTableField id="8" name="availability_percentage" tableColumnId="8"/>
      <queryTableField id="9" name="usage_percentage" tableColumnId="9"/>
      <queryTableField id="10" name="barriers_inclusion" tableColumnId="10"/>
      <queryTableField id="11" name="barriers_exclusion" tableColumnId="11"/>
      <queryTableField id="12" name="compliance_inclusion" tableColumnId="12"/>
      <queryTableField id="13" name="compliance_exclusion" tableColumnId="13"/>
      <queryTableField id="14" name="availability_inclusion" tableColumnId="14"/>
      <queryTableField id="15" name="availability_exclusion" tableColumnId="15"/>
      <queryTableField id="16" name="usage_inclusion" tableColumnId="16"/>
      <queryTableField id="17" name="usage_exclusion" tableColumnId="17"/>
      <queryTableField id="18" name="index_score" tableColumnId="18"/>
      <queryTableField id="19" name="index_normalise" tableColumnId="19"/>
      <queryTableField id="20" name="index_percentage" tableColumnId="2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0688EC2-8A31-4B15-921C-EEB223B8FFAD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X" tableColumnId="2"/>
      <queryTableField id="3" name="province" tableColumnId="3"/>
      <queryTableField id="4" name="sector_inclusion" tableColumnId="4"/>
      <queryTableField id="5" name="n" tableColumnId="5"/>
      <queryTableField id="6" name="barriers_percentage" tableColumnId="6"/>
      <queryTableField id="7" name="compliance_percentage" tableColumnId="7"/>
      <queryTableField id="8" name="availability_percentage" tableColumnId="8"/>
      <queryTableField id="9" name="usage_percentage" tableColumnId="9"/>
      <queryTableField id="10" name="barriers_inclusion" tableColumnId="10"/>
      <queryTableField id="11" name="barriers_exclusion" tableColumnId="11"/>
      <queryTableField id="12" name="compliance_inclusion" tableColumnId="12"/>
      <queryTableField id="13" name="compliance_exclusion" tableColumnId="13"/>
      <queryTableField id="14" name="availability_inclusion" tableColumnId="14"/>
      <queryTableField id="15" name="availability_exclusion" tableColumnId="15"/>
      <queryTableField id="16" name="usage_inclusion" tableColumnId="16"/>
      <queryTableField id="17" name="usage_exclusion" tableColumnId="17"/>
      <queryTableField id="18" name="index_score" tableColumnId="18"/>
      <queryTableField id="19" name="index_normalise" tableColumnId="19"/>
      <queryTableField id="20" name="index_percentage" tableColumnId="2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CB942BB-1F7B-4147-9D9C-3E1EDA5E7424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X" tableColumnId="2"/>
      <queryTableField id="3" name="province" tableColumnId="3"/>
      <queryTableField id="4" name="location_inclusion" tableColumnId="4"/>
      <queryTableField id="5" name="n" tableColumnId="5"/>
      <queryTableField id="6" name="barriers_percentage" tableColumnId="6"/>
      <queryTableField id="7" name="compliance_percentage" tableColumnId="7"/>
      <queryTableField id="8" name="availability_percentage" tableColumnId="8"/>
      <queryTableField id="9" name="usage_percentage" tableColumnId="9"/>
      <queryTableField id="10" name="barriers_inclusion" tableColumnId="10"/>
      <queryTableField id="11" name="barriers_exclusion" tableColumnId="11"/>
      <queryTableField id="12" name="compliance_inclusion" tableColumnId="12"/>
      <queryTableField id="13" name="compliance_exclusion" tableColumnId="13"/>
      <queryTableField id="14" name="availability_inclusion" tableColumnId="14"/>
      <queryTableField id="15" name="availability_exclusion" tableColumnId="15"/>
      <queryTableField id="16" name="usage_inclusion" tableColumnId="16"/>
      <queryTableField id="17" name="usage_exclusion" tableColumnId="17"/>
      <queryTableField id="18" name="index_score" tableColumnId="18"/>
      <queryTableField id="19" name="index_normalise" tableColumnId="19"/>
      <queryTableField id="20" name="index_percentag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821014-F796-4CA2-9CDD-D53E3C23BD6B}" name="index_age" displayName="index_age" ref="A1:T21" tableType="queryTable" totalsRowShown="0">
  <autoFilter ref="A1:T21" xr:uid="{CC821014-F796-4CA2-9CDD-D53E3C23BD6B}"/>
  <tableColumns count="20">
    <tableColumn id="1" xr3:uid="{F106E285-173B-44C2-A756-98E2A21C069F}" uniqueName="1" name="Column1" queryTableFieldId="1"/>
    <tableColumn id="2" xr3:uid="{E9885252-BB6E-4D56-926F-16783269AE0A}" uniqueName="2" name="X" queryTableFieldId="2"/>
    <tableColumn id="3" xr3:uid="{974403BC-4212-40DC-8ED9-92A202D44613}" uniqueName="3" name="province" queryTableFieldId="3" dataDxfId="9"/>
    <tableColumn id="4" xr3:uid="{4355DF04-48B4-4899-9231-2F05FB16A2CA}" uniqueName="4" name="age_inclusion" queryTableFieldId="4" dataDxfId="8"/>
    <tableColumn id="5" xr3:uid="{BA343BA2-4633-453A-A6DF-012573C9241F}" uniqueName="5" name="n" queryTableFieldId="5"/>
    <tableColumn id="6" xr3:uid="{3A6C9C20-388A-47C5-A132-95941403BA33}" uniqueName="6" name="barriers_percentage" queryTableFieldId="6"/>
    <tableColumn id="7" xr3:uid="{C8C6D176-E659-4362-B4A5-6D20718148BD}" uniqueName="7" name="compliance_percentage" queryTableFieldId="7"/>
    <tableColumn id="8" xr3:uid="{5E308660-84F5-48D2-8F11-5832B9C513E0}" uniqueName="8" name="availability_percentage" queryTableFieldId="8"/>
    <tableColumn id="9" xr3:uid="{305265E1-7785-4B32-AAC1-304155F891D6}" uniqueName="9" name="usage_percentage" queryTableFieldId="9"/>
    <tableColumn id="10" xr3:uid="{CC313A23-43FC-44A1-92FD-E25D5B46052E}" uniqueName="10" name="barriers_inclusion" queryTableFieldId="10"/>
    <tableColumn id="11" xr3:uid="{BFAC56D7-667E-4D7B-AAAE-47BCA8B92BB9}" uniqueName="11" name="barriers_exclusion" queryTableFieldId="11"/>
    <tableColumn id="12" xr3:uid="{E0893B39-479C-4567-A626-6FC31141A3E8}" uniqueName="12" name="compliance_inclusion" queryTableFieldId="12"/>
    <tableColumn id="13" xr3:uid="{35A1D019-84FB-4CA6-8EC3-DFFFCCE5F362}" uniqueName="13" name="compliance_exclusion" queryTableFieldId="13"/>
    <tableColumn id="14" xr3:uid="{081FFCDF-F88E-4F3E-975D-9D3B7A75B290}" uniqueName="14" name="availability_inclusion" queryTableFieldId="14"/>
    <tableColumn id="15" xr3:uid="{995271A4-12EF-48BE-BA03-21A6ADB0F98A}" uniqueName="15" name="availability_exclusion" queryTableFieldId="15"/>
    <tableColumn id="16" xr3:uid="{66181906-3ED9-4BDB-8317-CF493F6B6DDA}" uniqueName="16" name="usage_inclusion" queryTableFieldId="16"/>
    <tableColumn id="17" xr3:uid="{C8341977-D843-47D8-B6E5-C8B97C28E9B1}" uniqueName="17" name="usage_exclusion" queryTableFieldId="17"/>
    <tableColumn id="18" xr3:uid="{363C62DF-8F43-4D15-BB12-9EDA193F2102}" uniqueName="18" name="index_score" queryTableFieldId="18"/>
    <tableColumn id="19" xr3:uid="{AFADE97E-0B9F-49AE-BC29-ED4696E2F50E}" uniqueName="19" name="index_normalise" queryTableFieldId="19"/>
    <tableColumn id="20" xr3:uid="{BC156929-FDF7-43F5-935B-0B77FD863508}" uniqueName="20" name="index_percentage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FFDE5D-07BB-4F71-8A6A-3E7787F1DF4D}" name="index_gender" displayName="index_gender" ref="A1:T21" tableType="queryTable" totalsRowShown="0">
  <autoFilter ref="A1:T21" xr:uid="{26FFDE5D-07BB-4F71-8A6A-3E7787F1DF4D}"/>
  <tableColumns count="20">
    <tableColumn id="1" xr3:uid="{AC14F71F-8BBF-4B0F-A08F-FF74D5349641}" uniqueName="1" name="Column1" queryTableFieldId="1"/>
    <tableColumn id="2" xr3:uid="{195C9E8D-E0D7-4487-B2D8-89CBA7368206}" uniqueName="2" name="X" queryTableFieldId="2"/>
    <tableColumn id="3" xr3:uid="{FE503238-4DF5-4D60-8733-F434959E29F7}" uniqueName="3" name="province" queryTableFieldId="3" dataDxfId="7"/>
    <tableColumn id="4" xr3:uid="{55E8B555-BFB5-4DFC-96F1-2DE434A35CA5}" uniqueName="4" name="gender_inclusion" queryTableFieldId="4" dataDxfId="6"/>
    <tableColumn id="5" xr3:uid="{1B467A65-933F-4CAD-A333-A3F63E11B5EF}" uniqueName="5" name="n" queryTableFieldId="5"/>
    <tableColumn id="6" xr3:uid="{D70F293E-F124-4808-900C-ADB3508E3ED0}" uniqueName="6" name="barriers_percentage" queryTableFieldId="6"/>
    <tableColumn id="7" xr3:uid="{DD6EEE72-EE0B-4A89-A4E2-AE6503510191}" uniqueName="7" name="compliance_percentage" queryTableFieldId="7"/>
    <tableColumn id="8" xr3:uid="{CFC6E619-F0F9-4C53-AAC1-EA6114D81270}" uniqueName="8" name="availability_percentage" queryTableFieldId="8"/>
    <tableColumn id="9" xr3:uid="{DFE4788D-60EE-4BB8-9BD4-04DBB73F1E47}" uniqueName="9" name="usage_percentage" queryTableFieldId="9"/>
    <tableColumn id="10" xr3:uid="{01E1179F-40EA-44CC-A1EC-891205FCC05D}" uniqueName="10" name="barriers_inclusion" queryTableFieldId="10"/>
    <tableColumn id="11" xr3:uid="{1868DC93-AB38-4DF5-9504-2444EBDA4EC5}" uniqueName="11" name="barriers_exclusion" queryTableFieldId="11"/>
    <tableColumn id="12" xr3:uid="{917C5613-C3C8-4623-97E2-56F95391A3BE}" uniqueName="12" name="compliance_inclusion" queryTableFieldId="12"/>
    <tableColumn id="13" xr3:uid="{58EBC357-FC4B-4837-A60E-CA384BB6B775}" uniqueName="13" name="compliance_exclusion" queryTableFieldId="13"/>
    <tableColumn id="14" xr3:uid="{FBB00758-D20B-42DD-B681-D8D2E872A11B}" uniqueName="14" name="availability_inclusion" queryTableFieldId="14"/>
    <tableColumn id="15" xr3:uid="{936112D5-3AEF-4B79-B0CA-6633D356D5D8}" uniqueName="15" name="availability_exclusion" queryTableFieldId="15"/>
    <tableColumn id="16" xr3:uid="{79FC67DB-245C-4930-9BA7-9DE908E6BA8E}" uniqueName="16" name="usage_inclusion" queryTableFieldId="16"/>
    <tableColumn id="17" xr3:uid="{8F5C4CC1-1ADB-4ABB-A31A-6C0E5869938E}" uniqueName="17" name="usage_exclusion" queryTableFieldId="17"/>
    <tableColumn id="18" xr3:uid="{20013BEA-F35A-4F3E-9124-B937CFBC97A7}" uniqueName="18" name="index_score" queryTableFieldId="18"/>
    <tableColumn id="19" xr3:uid="{D991D638-F1E2-4EAE-94C2-E42DE3E271E5}" uniqueName="19" name="index_normalise" queryTableFieldId="19"/>
    <tableColumn id="20" xr3:uid="{15502D01-2494-4442-AACE-651D3D8C047A}" uniqueName="20" name="index_percentage" queryTableField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96A72D-40DA-46DF-BF42-1977D008E164}" name="index_size" displayName="index_size" ref="A1:T21" tableType="queryTable" totalsRowShown="0">
  <autoFilter ref="A1:T21" xr:uid="{0D96A72D-40DA-46DF-BF42-1977D008E164}">
    <filterColumn colId="3">
      <filters>
        <filter val="micro"/>
        <filter val="small"/>
      </filters>
    </filterColumn>
  </autoFilter>
  <tableColumns count="20">
    <tableColumn id="1" xr3:uid="{F2ABD4C4-C935-4274-8BC0-F81A5719B37E}" uniqueName="1" name="Column1" queryTableFieldId="1"/>
    <tableColumn id="2" xr3:uid="{60CF59EC-F4C0-49BB-B621-1ED62954F482}" uniqueName="2" name="X" queryTableFieldId="2"/>
    <tableColumn id="3" xr3:uid="{965A4AB2-0962-473C-8238-7935F6B0F023}" uniqueName="3" name="province" queryTableFieldId="3" dataDxfId="5"/>
    <tableColumn id="4" xr3:uid="{609C6EE9-8E17-48B6-BDE1-80E168D57A1E}" uniqueName="4" name="size_inclusion" queryTableFieldId="4" dataDxfId="4"/>
    <tableColumn id="5" xr3:uid="{5E9CD398-DCBF-46F9-A9E3-76F5D9F48F84}" uniqueName="5" name="n" queryTableFieldId="5"/>
    <tableColumn id="6" xr3:uid="{13362C81-BACF-4938-A687-90F87F0E9ADD}" uniqueName="6" name="barriers_percentage" queryTableFieldId="6"/>
    <tableColumn id="7" xr3:uid="{9BF6D409-262D-487A-94D7-697830554B3F}" uniqueName="7" name="compliance_percentage" queryTableFieldId="7"/>
    <tableColumn id="8" xr3:uid="{E51B1DE0-6F2A-412E-A6D0-051517E355F6}" uniqueName="8" name="availability_percentage" queryTableFieldId="8"/>
    <tableColumn id="9" xr3:uid="{FD2C187D-98D7-46D1-A5A1-7AE53BD77C4F}" uniqueName="9" name="usage_percentage" queryTableFieldId="9"/>
    <tableColumn id="10" xr3:uid="{DE952348-3F68-45C0-A593-D1FF60BC2470}" uniqueName="10" name="barriers_inclusion" queryTableFieldId="10"/>
    <tableColumn id="11" xr3:uid="{D07B3E1D-FBCA-4246-BAD0-E3F7983ACEEC}" uniqueName="11" name="barriers_exclusion" queryTableFieldId="11"/>
    <tableColumn id="12" xr3:uid="{A2EC6AA8-64A2-4E72-96AF-2545768B49E8}" uniqueName="12" name="compliance_inclusion" queryTableFieldId="12"/>
    <tableColumn id="13" xr3:uid="{C54F6631-7FF8-4146-B4E0-305B947D9AA6}" uniqueName="13" name="compliance_exclusion" queryTableFieldId="13"/>
    <tableColumn id="14" xr3:uid="{489BDF93-5FCE-4B25-8698-8356F317DE08}" uniqueName="14" name="availability_inclusion" queryTableFieldId="14"/>
    <tableColumn id="15" xr3:uid="{BF3FCCAC-02BF-4248-9A31-CE54A2DB01A0}" uniqueName="15" name="availability_exclusion" queryTableFieldId="15"/>
    <tableColumn id="16" xr3:uid="{B6A3BB09-EF2D-4BE6-9466-C34139580200}" uniqueName="16" name="usage_inclusion" queryTableFieldId="16"/>
    <tableColumn id="17" xr3:uid="{D6968417-0474-4034-83BE-A0ABA0F341CF}" uniqueName="17" name="usage_exclusion" queryTableFieldId="17"/>
    <tableColumn id="18" xr3:uid="{6D13953E-27AF-4E46-B0F2-CDF5DEC51C9C}" uniqueName="18" name="index_score" queryTableFieldId="18"/>
    <tableColumn id="19" xr3:uid="{773E9979-D600-44AF-B566-38DBC3B3B55C}" uniqueName="19" name="index_normalise" queryTableFieldId="19"/>
    <tableColumn id="20" xr3:uid="{8D631C38-0881-47E2-8B33-CF3A049608E1}" uniqueName="20" name="index_percentage" queryTableField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B943B0-2BD8-4452-A67F-173C06102225}" name="index_sector" displayName="index_sector" ref="A1:T40" tableType="queryTable" totalsRowShown="0">
  <autoFilter ref="A1:T40" xr:uid="{C0B943B0-2BD8-4452-A67F-173C06102225}"/>
  <tableColumns count="20">
    <tableColumn id="1" xr3:uid="{2BDB6C6E-1234-41B0-8D11-AC2E190734ED}" uniqueName="1" name="Column1" queryTableFieldId="1"/>
    <tableColumn id="2" xr3:uid="{F3EFF5A4-B6C7-4B71-A3A5-0FEFEACFCA2E}" uniqueName="2" name="X" queryTableFieldId="2"/>
    <tableColumn id="3" xr3:uid="{EBD3A828-7640-4A4D-B558-5C2F8ABA6D09}" uniqueName="3" name="province" queryTableFieldId="3" dataDxfId="3"/>
    <tableColumn id="4" xr3:uid="{E757C499-443A-457A-AA5F-D125F26BB63F}" uniqueName="4" name="sector_inclusion" queryTableFieldId="4" dataDxfId="2"/>
    <tableColumn id="5" xr3:uid="{878896F1-8EC9-461C-ADA7-B88FC91C7757}" uniqueName="5" name="n" queryTableFieldId="5"/>
    <tableColumn id="6" xr3:uid="{D837D945-A1B9-46F2-8E35-95ABE6C02E85}" uniqueName="6" name="barriers_percentage" queryTableFieldId="6"/>
    <tableColumn id="7" xr3:uid="{FA90D068-2A4C-4F17-B754-FC934B53F299}" uniqueName="7" name="compliance_percentage" queryTableFieldId="7"/>
    <tableColumn id="8" xr3:uid="{1828FDD8-4B89-405C-AABF-7C378AAA93D8}" uniqueName="8" name="availability_percentage" queryTableFieldId="8"/>
    <tableColumn id="9" xr3:uid="{D541A27C-88C3-426E-B86A-B42F34D809A0}" uniqueName="9" name="usage_percentage" queryTableFieldId="9"/>
    <tableColumn id="10" xr3:uid="{E959B65A-D4B0-40CB-B593-075B117796CA}" uniqueName="10" name="barriers_inclusion" queryTableFieldId="10"/>
    <tableColumn id="11" xr3:uid="{BA76CD21-42A2-47BA-9EBC-8B4B7FA37A04}" uniqueName="11" name="barriers_exclusion" queryTableFieldId="11"/>
    <tableColumn id="12" xr3:uid="{A9F54EBA-EBAB-43E9-A6B8-0438F7C27C89}" uniqueName="12" name="compliance_inclusion" queryTableFieldId="12"/>
    <tableColumn id="13" xr3:uid="{B906030F-1E37-4199-8A2E-5F69BC898552}" uniqueName="13" name="compliance_exclusion" queryTableFieldId="13"/>
    <tableColumn id="14" xr3:uid="{C9FEC862-4447-4C33-97F0-BEF076E94AC0}" uniqueName="14" name="availability_inclusion" queryTableFieldId="14"/>
    <tableColumn id="15" xr3:uid="{A0898EF0-717F-40AE-8A7D-46407F56C892}" uniqueName="15" name="availability_exclusion" queryTableFieldId="15"/>
    <tableColumn id="16" xr3:uid="{5450BC97-08E4-43AC-9CED-8A47E15564FF}" uniqueName="16" name="usage_inclusion" queryTableFieldId="16"/>
    <tableColumn id="17" xr3:uid="{E681149E-E8C9-4188-ACB9-DEDC47AD60BF}" uniqueName="17" name="usage_exclusion" queryTableFieldId="17"/>
    <tableColumn id="18" xr3:uid="{00E19665-C6A9-4BB8-8948-8B66CCA115FB}" uniqueName="18" name="index_score" queryTableFieldId="18"/>
    <tableColumn id="19" xr3:uid="{91B1DBAE-5FD7-4C89-B1CB-99AE8B37EEAF}" uniqueName="19" name="index_normalise" queryTableFieldId="19"/>
    <tableColumn id="20" xr3:uid="{34D90540-0036-4FA0-959A-F28EAA18F7D3}" uniqueName="20" name="index_percentage" queryTableField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0F0D8E-DB02-481A-AEAA-93B39B94E96F}" name="index_location" displayName="index_location" ref="A1:T21" tableType="queryTable" totalsRowShown="0">
  <autoFilter ref="A1:T21" xr:uid="{3C0F0D8E-DB02-481A-AEAA-93B39B94E96F}"/>
  <tableColumns count="20">
    <tableColumn id="1" xr3:uid="{5169A5F9-8E3A-4257-B8B8-B8AAAD63DAE1}" uniqueName="1" name="Column1" queryTableFieldId="1"/>
    <tableColumn id="2" xr3:uid="{6D3F5478-2AE5-4D64-B4FC-1E7E51A15362}" uniqueName="2" name="X" queryTableFieldId="2"/>
    <tableColumn id="3" xr3:uid="{DE8B0595-1D7D-4887-B551-C2B5666DD776}" uniqueName="3" name="province" queryTableFieldId="3" dataDxfId="1"/>
    <tableColumn id="4" xr3:uid="{2EA59317-D657-4178-B148-41202ED54E37}" uniqueName="4" name="location_inclusion" queryTableFieldId="4" dataDxfId="0"/>
    <tableColumn id="5" xr3:uid="{A025D76D-4AD1-4F70-A441-0C3DC8917D8B}" uniqueName="5" name="n" queryTableFieldId="5"/>
    <tableColumn id="6" xr3:uid="{6927B78F-A80E-409B-AFB1-3782B345F58A}" uniqueName="6" name="barriers_percentage" queryTableFieldId="6"/>
    <tableColumn id="7" xr3:uid="{C26664C3-3889-4801-A6CE-FB3E375480D1}" uniqueName="7" name="compliance_percentage" queryTableFieldId="7"/>
    <tableColumn id="8" xr3:uid="{ABEED999-C1F2-4474-9A18-8C8C5EF04DA0}" uniqueName="8" name="availability_percentage" queryTableFieldId="8"/>
    <tableColumn id="9" xr3:uid="{CE0F01B6-12DA-458C-81AF-46324E494F74}" uniqueName="9" name="usage_percentage" queryTableFieldId="9"/>
    <tableColumn id="10" xr3:uid="{F3B1C0F8-6784-4974-9569-8C565A5D41D4}" uniqueName="10" name="barriers_inclusion" queryTableFieldId="10"/>
    <tableColumn id="11" xr3:uid="{2F439358-208F-4E05-889F-AA9C6EF7D49D}" uniqueName="11" name="barriers_exclusion" queryTableFieldId="11"/>
    <tableColumn id="12" xr3:uid="{84DADE54-E395-452D-8F62-A377770811D8}" uniqueName="12" name="compliance_inclusion" queryTableFieldId="12"/>
    <tableColumn id="13" xr3:uid="{803D49E2-0E19-47DD-8BA7-496AB814197A}" uniqueName="13" name="compliance_exclusion" queryTableFieldId="13"/>
    <tableColumn id="14" xr3:uid="{176BC29C-A0EC-4B34-ADB4-872EF18E3588}" uniqueName="14" name="availability_inclusion" queryTableFieldId="14"/>
    <tableColumn id="15" xr3:uid="{E489DB7B-88DC-49AD-B0C8-27522F822AC2}" uniqueName="15" name="availability_exclusion" queryTableFieldId="15"/>
    <tableColumn id="16" xr3:uid="{155FE8D7-001D-44F7-AF01-54C6DC2869D6}" uniqueName="16" name="usage_inclusion" queryTableFieldId="16"/>
    <tableColumn id="17" xr3:uid="{D3A890EB-0C1F-43A6-BB0E-B3213B7C39B6}" uniqueName="17" name="usage_exclusion" queryTableFieldId="17"/>
    <tableColumn id="18" xr3:uid="{98E48764-8647-4E8A-9F3B-781E4BCBF558}" uniqueName="18" name="index_score" queryTableFieldId="18"/>
    <tableColumn id="19" xr3:uid="{F9F579E2-7584-4B82-8713-0743FB6ADACF}" uniqueName="19" name="index_normalise" queryTableFieldId="19"/>
    <tableColumn id="20" xr3:uid="{29826C33-9C8C-44D9-A89F-B66AE3C8DB97}" uniqueName="20" name="index_percentage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D10D-A4A2-45B3-AC87-0A5CE1149131}">
  <dimension ref="A1:H120"/>
  <sheetViews>
    <sheetView tabSelected="1" topLeftCell="A79" zoomScale="80" zoomScaleNormal="80" workbookViewId="0">
      <selection activeCell="A101" sqref="A101:XFD101"/>
    </sheetView>
  </sheetViews>
  <sheetFormatPr defaultRowHeight="14.35" x14ac:dyDescent="0.5"/>
  <sheetData>
    <row r="1" spans="1:8" x14ac:dyDescent="0.5">
      <c r="A1" t="s">
        <v>39</v>
      </c>
      <c r="B1" t="s">
        <v>0</v>
      </c>
      <c r="C1" t="s">
        <v>50</v>
      </c>
      <c r="D1" t="s">
        <v>41</v>
      </c>
      <c r="E1" t="s">
        <v>43</v>
      </c>
      <c r="F1" t="s">
        <v>42</v>
      </c>
      <c r="G1" t="s">
        <v>44</v>
      </c>
      <c r="H1" t="s">
        <v>49</v>
      </c>
    </row>
    <row r="2" spans="1:8" x14ac:dyDescent="0.5">
      <c r="A2" t="s">
        <v>40</v>
      </c>
      <c r="B2" t="str" cm="1">
        <f t="array" ref="B2:B21">index_age[province]</f>
        <v>Bulawayo</v>
      </c>
      <c r="C2" t="str" cm="1">
        <f t="array" ref="C2:C21">index_age[age_inclusion]</f>
        <v>35+</v>
      </c>
      <c r="D2" cm="1">
        <f t="array" ref="D2:D21">index_age[barriers_exclusion]</f>
        <v>0.189146653343615</v>
      </c>
      <c r="E2" cm="1">
        <f t="array" ref="E2:E21">index_age[compliance_inclusion]</f>
        <v>0.45333333333333298</v>
      </c>
      <c r="F2" cm="1">
        <f t="array" ref="F2:F21">index_age[availability_inclusion]</f>
        <v>0.45839406207827299</v>
      </c>
      <c r="G2" cm="1">
        <f t="array" ref="G2:G21">index_age[usage_inclusion]</f>
        <v>0.43635627530364401</v>
      </c>
      <c r="H2" cm="1">
        <f t="array" ref="H2:H21">index_age[index_normalise]</f>
        <v>0.539734254342909</v>
      </c>
    </row>
    <row r="3" spans="1:8" x14ac:dyDescent="0.5">
      <c r="A3" t="s">
        <v>40</v>
      </c>
      <c r="B3" t="str">
        <v>Bulawayo</v>
      </c>
      <c r="C3" t="str">
        <v>Youth</v>
      </c>
      <c r="D3">
        <v>0.16518847494819</v>
      </c>
      <c r="E3">
        <v>0.330188679245283</v>
      </c>
      <c r="F3">
        <v>0.41704607761211498</v>
      </c>
      <c r="G3">
        <v>0.363549465907957</v>
      </c>
      <c r="H3">
        <v>0.48639893695429098</v>
      </c>
    </row>
    <row r="4" spans="1:8" x14ac:dyDescent="0.5">
      <c r="A4" t="s">
        <v>40</v>
      </c>
      <c r="B4" t="str">
        <v>Harare</v>
      </c>
      <c r="C4" t="str">
        <v>35+</v>
      </c>
      <c r="D4">
        <v>0.247157297263503</v>
      </c>
      <c r="E4">
        <v>0.73913043478260898</v>
      </c>
      <c r="F4">
        <v>0.46658807809729003</v>
      </c>
      <c r="G4">
        <v>0.43690105825222197</v>
      </c>
      <c r="H4">
        <v>0.598865568467154</v>
      </c>
    </row>
    <row r="5" spans="1:8" x14ac:dyDescent="0.5">
      <c r="A5" t="s">
        <v>40</v>
      </c>
      <c r="B5" t="str">
        <v>Harare</v>
      </c>
      <c r="C5" t="str">
        <v>Youth</v>
      </c>
      <c r="D5">
        <v>0.23109556178975299</v>
      </c>
      <c r="E5">
        <v>0.26190476190476197</v>
      </c>
      <c r="F5">
        <v>0.33844452151153398</v>
      </c>
      <c r="G5">
        <v>0.27095034595034601</v>
      </c>
      <c r="H5">
        <v>0.41005101689422202</v>
      </c>
    </row>
    <row r="6" spans="1:8" x14ac:dyDescent="0.5">
      <c r="A6" t="s">
        <v>40</v>
      </c>
      <c r="B6" t="str">
        <v>Manicaland</v>
      </c>
      <c r="C6" t="str">
        <v>35+</v>
      </c>
      <c r="D6">
        <v>0.25360297613629001</v>
      </c>
      <c r="E6">
        <v>0.59473684210526301</v>
      </c>
      <c r="F6">
        <v>0.43655073796251198</v>
      </c>
      <c r="G6">
        <v>0.447221645005633</v>
      </c>
      <c r="H6">
        <v>0.55622656223427902</v>
      </c>
    </row>
    <row r="7" spans="1:8" x14ac:dyDescent="0.5">
      <c r="A7" t="s">
        <v>40</v>
      </c>
      <c r="B7" t="str">
        <v>Manicaland</v>
      </c>
      <c r="C7" t="str">
        <v>Youth</v>
      </c>
      <c r="D7">
        <v>0.209687074385706</v>
      </c>
      <c r="E7">
        <v>0.51785714285714302</v>
      </c>
      <c r="F7">
        <v>0.39788585741674998</v>
      </c>
      <c r="G7">
        <v>0.43169729880256202</v>
      </c>
      <c r="H7">
        <v>0.53443830617268695</v>
      </c>
    </row>
    <row r="8" spans="1:8" x14ac:dyDescent="0.5">
      <c r="A8" t="s">
        <v>40</v>
      </c>
      <c r="B8" t="str">
        <v>Mashonaland Central</v>
      </c>
      <c r="C8" t="str">
        <v>35+</v>
      </c>
      <c r="D8">
        <v>0.14622066182323401</v>
      </c>
      <c r="E8">
        <v>0.372093023255814</v>
      </c>
      <c r="F8">
        <v>0.42414205358830998</v>
      </c>
      <c r="G8">
        <v>0.43835017534145398</v>
      </c>
      <c r="H8">
        <v>0.52209114759058595</v>
      </c>
    </row>
    <row r="9" spans="1:8" x14ac:dyDescent="0.5">
      <c r="A9" t="s">
        <v>40</v>
      </c>
      <c r="B9" t="str">
        <v>Mashonaland Central</v>
      </c>
      <c r="C9" t="str">
        <v>Youth</v>
      </c>
      <c r="D9">
        <v>0.16978228235335499</v>
      </c>
      <c r="E9">
        <v>0.27941176470588203</v>
      </c>
      <c r="F9">
        <v>0.32454909899182299</v>
      </c>
      <c r="G9">
        <v>0.34080634119319397</v>
      </c>
      <c r="H9">
        <v>0.44374623063438601</v>
      </c>
    </row>
    <row r="10" spans="1:8" x14ac:dyDescent="0.5">
      <c r="A10" t="s">
        <v>40</v>
      </c>
      <c r="B10" t="str">
        <v>Mashonaland East</v>
      </c>
      <c r="C10" t="str">
        <v>35+</v>
      </c>
      <c r="D10">
        <v>0.14369452012403899</v>
      </c>
      <c r="E10">
        <v>0.38073394495412799</v>
      </c>
      <c r="F10">
        <v>0.46697699140818399</v>
      </c>
      <c r="G10">
        <v>0.44657003907577297</v>
      </c>
      <c r="H10">
        <v>0.53764661382851198</v>
      </c>
    </row>
    <row r="11" spans="1:8" x14ac:dyDescent="0.5">
      <c r="A11" t="s">
        <v>40</v>
      </c>
      <c r="B11" t="str">
        <v>Mashonaland East</v>
      </c>
      <c r="C11" t="str">
        <v>Youth</v>
      </c>
      <c r="D11">
        <v>0.14585677101056499</v>
      </c>
      <c r="E11">
        <v>0.34782608695652201</v>
      </c>
      <c r="F11">
        <v>0.45271548436308201</v>
      </c>
      <c r="G11">
        <v>0.39937388761759501</v>
      </c>
      <c r="H11">
        <v>0.51351467198165901</v>
      </c>
    </row>
    <row r="12" spans="1:8" x14ac:dyDescent="0.5">
      <c r="A12" t="s">
        <v>40</v>
      </c>
      <c r="B12" t="str">
        <v>Mashonaland West</v>
      </c>
      <c r="C12" t="str">
        <v>35+</v>
      </c>
      <c r="D12">
        <v>0.20644853367781199</v>
      </c>
      <c r="E12">
        <v>0.38636363636363602</v>
      </c>
      <c r="F12">
        <v>0.49050275073572902</v>
      </c>
      <c r="G12">
        <v>0.48964450916554397</v>
      </c>
      <c r="H12">
        <v>0.54001559064677396</v>
      </c>
    </row>
    <row r="13" spans="1:8" x14ac:dyDescent="0.5">
      <c r="A13" t="s">
        <v>40</v>
      </c>
      <c r="B13" t="str">
        <v>Mashonaland West</v>
      </c>
      <c r="C13" t="str">
        <v>Youth</v>
      </c>
      <c r="D13">
        <v>0.19933821433677201</v>
      </c>
      <c r="E13">
        <v>0.32432432432432401</v>
      </c>
      <c r="F13">
        <v>0.474459459459459</v>
      </c>
      <c r="G13">
        <v>0.39600782600782602</v>
      </c>
      <c r="H13">
        <v>0.49886334886370898</v>
      </c>
    </row>
    <row r="14" spans="1:8" x14ac:dyDescent="0.5">
      <c r="A14" t="s">
        <v>40</v>
      </c>
      <c r="B14" t="str">
        <v>Masvingo</v>
      </c>
      <c r="C14" t="str">
        <v>35+</v>
      </c>
      <c r="D14">
        <v>0.13848315609057901</v>
      </c>
      <c r="E14">
        <v>0.238095238095238</v>
      </c>
      <c r="F14">
        <v>0.38312388018270399</v>
      </c>
      <c r="G14">
        <v>0.43033791072625999</v>
      </c>
      <c r="H14">
        <v>0.47826846822840602</v>
      </c>
    </row>
    <row r="15" spans="1:8" x14ac:dyDescent="0.5">
      <c r="A15" t="s">
        <v>40</v>
      </c>
      <c r="B15" t="str">
        <v>Masvingo</v>
      </c>
      <c r="C15" t="str">
        <v>Youth</v>
      </c>
      <c r="D15">
        <v>0.199572896463898</v>
      </c>
      <c r="E15">
        <v>0.16326530612244899</v>
      </c>
      <c r="F15">
        <v>0.42381643571949101</v>
      </c>
      <c r="G15">
        <v>0.34623680882609498</v>
      </c>
      <c r="H15">
        <v>0.43343641355103402</v>
      </c>
    </row>
    <row r="16" spans="1:8" x14ac:dyDescent="0.5">
      <c r="A16" t="s">
        <v>40</v>
      </c>
      <c r="B16" t="str">
        <v>Matabeleland North</v>
      </c>
      <c r="C16" t="str">
        <v>35+</v>
      </c>
      <c r="D16">
        <v>0.17804597379399201</v>
      </c>
      <c r="E16">
        <v>0.45918367346938799</v>
      </c>
      <c r="F16">
        <v>0.38133851784318201</v>
      </c>
      <c r="G16">
        <v>0.31180608045687402</v>
      </c>
      <c r="H16">
        <v>0.49357057449386299</v>
      </c>
    </row>
    <row r="17" spans="1:8" x14ac:dyDescent="0.5">
      <c r="A17" t="s">
        <v>40</v>
      </c>
      <c r="B17" t="str">
        <v>Matabeleland North</v>
      </c>
      <c r="C17" t="str">
        <v>Youth</v>
      </c>
      <c r="D17">
        <v>0.171834907908712</v>
      </c>
      <c r="E17">
        <v>0.33695652173912999</v>
      </c>
      <c r="F17">
        <v>0.34999498327759199</v>
      </c>
      <c r="G17">
        <v>0.30809503901895202</v>
      </c>
      <c r="H17">
        <v>0.45580290903173998</v>
      </c>
    </row>
    <row r="18" spans="1:8" x14ac:dyDescent="0.5">
      <c r="A18" t="s">
        <v>40</v>
      </c>
      <c r="B18" t="str">
        <v>Matabeleland South</v>
      </c>
      <c r="C18" t="str">
        <v>35+</v>
      </c>
      <c r="D18">
        <v>0.18687304640442001</v>
      </c>
      <c r="E18">
        <v>0.68867924528301905</v>
      </c>
      <c r="F18">
        <v>0.42144654088050298</v>
      </c>
      <c r="G18">
        <v>0.375579391166599</v>
      </c>
      <c r="H18">
        <v>0.57470803273142501</v>
      </c>
    </row>
    <row r="19" spans="1:8" x14ac:dyDescent="0.5">
      <c r="A19" t="s">
        <v>40</v>
      </c>
      <c r="B19" t="str">
        <v>Matabeleland South</v>
      </c>
      <c r="C19" t="str">
        <v>Youth</v>
      </c>
      <c r="D19">
        <v>0.19085719066321</v>
      </c>
      <c r="E19">
        <v>0.51515151515151503</v>
      </c>
      <c r="F19">
        <v>0.35222222222222199</v>
      </c>
      <c r="G19">
        <v>0.38917508417508401</v>
      </c>
      <c r="H19">
        <v>0.51642290772140298</v>
      </c>
    </row>
    <row r="20" spans="1:8" x14ac:dyDescent="0.5">
      <c r="A20" t="s">
        <v>40</v>
      </c>
      <c r="B20" t="str">
        <v>Midlands</v>
      </c>
      <c r="C20" t="str">
        <v>35+</v>
      </c>
      <c r="D20">
        <v>0.143503676452366</v>
      </c>
      <c r="E20">
        <v>0.51369863013698602</v>
      </c>
      <c r="F20">
        <v>0.378504381859951</v>
      </c>
      <c r="G20">
        <v>0.40554740191166599</v>
      </c>
      <c r="H20">
        <v>0.53856168436405905</v>
      </c>
    </row>
    <row r="21" spans="1:8" x14ac:dyDescent="0.5">
      <c r="A21" t="s">
        <v>40</v>
      </c>
      <c r="B21" t="str">
        <v>Midlands</v>
      </c>
      <c r="C21" t="str">
        <v>Youth</v>
      </c>
      <c r="D21">
        <v>0.20777994446026299</v>
      </c>
      <c r="E21">
        <v>0.245283018867925</v>
      </c>
      <c r="F21">
        <v>0.24194070080862501</v>
      </c>
      <c r="G21">
        <v>0.29605321688423802</v>
      </c>
      <c r="H21">
        <v>0.39387424802513099</v>
      </c>
    </row>
    <row r="22" spans="1:8" x14ac:dyDescent="0.5">
      <c r="A22" t="s">
        <v>45</v>
      </c>
      <c r="B22" t="str" cm="1">
        <f t="array" ref="B22:B41">index_gender[province]</f>
        <v>Bulawayo</v>
      </c>
      <c r="C22" t="str" cm="1">
        <f t="array" ref="C22:C41">index_gender[gender_inclusion]</f>
        <v>Female</v>
      </c>
      <c r="D22" cm="1">
        <f t="array" ref="D22:D41">index_gender[barriers_exclusion]</f>
        <v>0.203560655570305</v>
      </c>
      <c r="E22" cm="1">
        <f t="array" ref="E22:E41">index_gender[compliance_inclusion]</f>
        <v>0.33823529411764702</v>
      </c>
      <c r="F22" cm="1">
        <f t="array" ref="F22:F41">index_gender[availability_inclusion]</f>
        <v>0.41528921930930501</v>
      </c>
      <c r="G22" cm="1">
        <f t="array" ref="G22:G41">index_gender[usage_inclusion]</f>
        <v>0.39423301643889902</v>
      </c>
      <c r="H22" cm="1">
        <f t="array" ref="H22:H41">index_gender[index_normalise]</f>
        <v>0.486049218573886</v>
      </c>
    </row>
    <row r="23" spans="1:8" x14ac:dyDescent="0.5">
      <c r="A23" t="s">
        <v>45</v>
      </c>
      <c r="B23" t="str">
        <v>Bulawayo</v>
      </c>
      <c r="C23" t="str">
        <v>Male</v>
      </c>
      <c r="D23">
        <v>0.159351516320485</v>
      </c>
      <c r="E23">
        <v>0.47499999999999998</v>
      </c>
      <c r="F23">
        <v>0.47301751094434002</v>
      </c>
      <c r="G23">
        <v>0.39386322800956902</v>
      </c>
      <c r="H23">
        <v>0.54563230565835596</v>
      </c>
    </row>
    <row r="24" spans="1:8" x14ac:dyDescent="0.5">
      <c r="A24" t="s">
        <v>45</v>
      </c>
      <c r="B24" t="str">
        <v>Harare</v>
      </c>
      <c r="C24" t="str">
        <v>Female</v>
      </c>
      <c r="D24">
        <v>0.23117017511045401</v>
      </c>
      <c r="E24">
        <v>0.38311688311688302</v>
      </c>
      <c r="F24">
        <v>0.38550923709913898</v>
      </c>
      <c r="G24">
        <v>0.36245890556500898</v>
      </c>
      <c r="H24">
        <v>0.47497871266764402</v>
      </c>
    </row>
    <row r="25" spans="1:8" x14ac:dyDescent="0.5">
      <c r="A25" t="s">
        <v>45</v>
      </c>
      <c r="B25" t="str">
        <v>Harare</v>
      </c>
      <c r="C25" t="str">
        <v>Male</v>
      </c>
      <c r="D25">
        <v>0.24571529811725501</v>
      </c>
      <c r="E25">
        <v>0.70512820512820495</v>
      </c>
      <c r="F25">
        <v>0.44347842122035702</v>
      </c>
      <c r="G25">
        <v>0.416824918553029</v>
      </c>
      <c r="H25">
        <v>0.57992906169608405</v>
      </c>
    </row>
    <row r="26" spans="1:8" x14ac:dyDescent="0.5">
      <c r="A26" t="s">
        <v>45</v>
      </c>
      <c r="B26" t="str">
        <v>Manicaland</v>
      </c>
      <c r="C26" t="str">
        <v>Female</v>
      </c>
      <c r="D26">
        <v>0.21216942230517399</v>
      </c>
      <c r="E26">
        <v>0.37903225806451601</v>
      </c>
      <c r="F26">
        <v>0.37399816515231599</v>
      </c>
      <c r="G26">
        <v>0.34283898896802101</v>
      </c>
      <c r="H26">
        <v>0.47092499746992</v>
      </c>
    </row>
    <row r="27" spans="1:8" x14ac:dyDescent="0.5">
      <c r="A27" t="s">
        <v>45</v>
      </c>
      <c r="B27" t="str">
        <v>Manicaland</v>
      </c>
      <c r="C27" t="str">
        <v>Male</v>
      </c>
      <c r="D27">
        <v>0.249754776121386</v>
      </c>
      <c r="E27">
        <v>0.69662921348314599</v>
      </c>
      <c r="F27">
        <v>0.454638990870186</v>
      </c>
      <c r="G27">
        <v>0.46468850880269702</v>
      </c>
      <c r="H27">
        <v>0.59155048425866097</v>
      </c>
    </row>
    <row r="28" spans="1:8" x14ac:dyDescent="0.5">
      <c r="A28" t="s">
        <v>45</v>
      </c>
      <c r="B28" t="str">
        <v>Mashonaland Central</v>
      </c>
      <c r="C28" t="str">
        <v>Female</v>
      </c>
      <c r="D28">
        <v>0.12675689688476499</v>
      </c>
      <c r="E28">
        <v>0.25</v>
      </c>
      <c r="F28">
        <v>0.30654761904761901</v>
      </c>
      <c r="G28">
        <v>0.28602716727716698</v>
      </c>
      <c r="H28">
        <v>0.428954472360005</v>
      </c>
    </row>
    <row r="29" spans="1:8" x14ac:dyDescent="0.5">
      <c r="A29" t="s">
        <v>45</v>
      </c>
      <c r="B29" t="str">
        <v>Mashonaland Central</v>
      </c>
      <c r="C29" t="str">
        <v>Male</v>
      </c>
      <c r="D29">
        <v>0.168146156703462</v>
      </c>
      <c r="E29">
        <v>0.352112676056338</v>
      </c>
      <c r="F29">
        <v>0.39601428690372598</v>
      </c>
      <c r="G29">
        <v>0.44548205146796699</v>
      </c>
      <c r="H29">
        <v>0.50636571443114198</v>
      </c>
    </row>
    <row r="30" spans="1:8" x14ac:dyDescent="0.5">
      <c r="A30" t="s">
        <v>45</v>
      </c>
      <c r="B30" t="str">
        <v>Mashonaland East</v>
      </c>
      <c r="C30" t="str">
        <v>Female</v>
      </c>
      <c r="D30">
        <v>0.147268073989716</v>
      </c>
      <c r="E30">
        <v>0.30519480519480502</v>
      </c>
      <c r="F30">
        <v>0.45622348806601798</v>
      </c>
      <c r="G30">
        <v>0.46481327915986598</v>
      </c>
      <c r="H30">
        <v>0.51974087460774299</v>
      </c>
    </row>
    <row r="31" spans="1:8" x14ac:dyDescent="0.5">
      <c r="A31" t="s">
        <v>45</v>
      </c>
      <c r="B31" t="str">
        <v>Mashonaland East</v>
      </c>
      <c r="C31" t="str">
        <v>Male</v>
      </c>
      <c r="D31">
        <v>0.15075124765892001</v>
      </c>
      <c r="E31">
        <v>0.472727272727273</v>
      </c>
      <c r="F31">
        <v>0.46504620379620398</v>
      </c>
      <c r="G31">
        <v>0.42720057720057703</v>
      </c>
      <c r="H31">
        <v>0.55355570151628397</v>
      </c>
    </row>
    <row r="32" spans="1:8" x14ac:dyDescent="0.5">
      <c r="A32" t="s">
        <v>45</v>
      </c>
      <c r="B32" t="str">
        <v>Mashonaland West</v>
      </c>
      <c r="C32" t="str">
        <v>Female</v>
      </c>
      <c r="D32">
        <v>0.20262207867073401</v>
      </c>
      <c r="E32">
        <v>0.238461538461538</v>
      </c>
      <c r="F32">
        <v>0.444025065491784</v>
      </c>
      <c r="G32">
        <v>0.379341610262663</v>
      </c>
      <c r="H32">
        <v>0.46480153388631301</v>
      </c>
    </row>
    <row r="33" spans="1:8" x14ac:dyDescent="0.5">
      <c r="A33" t="s">
        <v>45</v>
      </c>
      <c r="B33" t="str">
        <v>Mashonaland West</v>
      </c>
      <c r="C33" t="str">
        <v>Male</v>
      </c>
      <c r="D33">
        <v>0.20176297798781501</v>
      </c>
      <c r="E33">
        <v>0.43814432989690699</v>
      </c>
      <c r="F33">
        <v>0.51167580871060203</v>
      </c>
      <c r="G33">
        <v>0.54103393862736604</v>
      </c>
      <c r="H33">
        <v>0.57227277481176497</v>
      </c>
    </row>
    <row r="34" spans="1:8" x14ac:dyDescent="0.5">
      <c r="A34" t="s">
        <v>45</v>
      </c>
      <c r="B34" t="str">
        <v>Masvingo</v>
      </c>
      <c r="C34" t="str">
        <v>Female</v>
      </c>
      <c r="D34">
        <v>0.14409030583475799</v>
      </c>
      <c r="E34">
        <v>0.103896103896104</v>
      </c>
      <c r="F34">
        <v>0.37267448925343699</v>
      </c>
      <c r="G34">
        <v>0.29792013542013501</v>
      </c>
      <c r="H34">
        <v>0.40760010568373001</v>
      </c>
    </row>
    <row r="35" spans="1:8" x14ac:dyDescent="0.5">
      <c r="A35" t="s">
        <v>45</v>
      </c>
      <c r="B35" t="str">
        <v>Masvingo</v>
      </c>
      <c r="C35" t="str">
        <v>Male</v>
      </c>
      <c r="D35">
        <v>0.160696623430581</v>
      </c>
      <c r="E35">
        <v>0.32467532467532501</v>
      </c>
      <c r="F35">
        <v>0.42286084529505602</v>
      </c>
      <c r="G35">
        <v>0.44270743145743102</v>
      </c>
      <c r="H35">
        <v>0.50738674449930798</v>
      </c>
    </row>
    <row r="36" spans="1:8" x14ac:dyDescent="0.5">
      <c r="A36" t="s">
        <v>45</v>
      </c>
      <c r="B36" t="str">
        <v>Matabeleland North</v>
      </c>
      <c r="C36" t="str">
        <v>Female</v>
      </c>
      <c r="D36">
        <v>0.16668692097533599</v>
      </c>
      <c r="E36">
        <v>0.320754716981132</v>
      </c>
      <c r="F36">
        <v>0.34040094339622601</v>
      </c>
      <c r="G36">
        <v>0.26116352201257897</v>
      </c>
      <c r="H36">
        <v>0.43890806535365001</v>
      </c>
    </row>
    <row r="37" spans="1:8" x14ac:dyDescent="0.5">
      <c r="A37" t="s">
        <v>45</v>
      </c>
      <c r="B37" t="str">
        <v>Matabeleland North</v>
      </c>
      <c r="C37" t="str">
        <v>Male</v>
      </c>
      <c r="D37">
        <v>0.179721595118875</v>
      </c>
      <c r="E37">
        <v>0.47802197802197799</v>
      </c>
      <c r="F37">
        <v>0.39171530639195501</v>
      </c>
      <c r="G37">
        <v>0.326990649434103</v>
      </c>
      <c r="H37">
        <v>0.50425158468229003</v>
      </c>
    </row>
    <row r="38" spans="1:8" x14ac:dyDescent="0.5">
      <c r="A38" t="s">
        <v>45</v>
      </c>
      <c r="B38" t="str">
        <v>Matabeleland South</v>
      </c>
      <c r="C38" t="str">
        <v>Female</v>
      </c>
      <c r="D38">
        <v>0.22098773190120499</v>
      </c>
      <c r="E38">
        <v>0.45098039215686297</v>
      </c>
      <c r="F38">
        <v>0.34558823529411797</v>
      </c>
      <c r="G38">
        <v>0.27270697167755997</v>
      </c>
      <c r="H38">
        <v>0.46207196680683399</v>
      </c>
    </row>
    <row r="39" spans="1:8" x14ac:dyDescent="0.5">
      <c r="A39" t="s">
        <v>45</v>
      </c>
      <c r="B39" t="str">
        <v>Matabeleland South</v>
      </c>
      <c r="C39" t="str">
        <v>Male</v>
      </c>
      <c r="D39">
        <v>0.17320048006934899</v>
      </c>
      <c r="E39">
        <v>0.76136363636363602</v>
      </c>
      <c r="F39">
        <v>0.43892212871873898</v>
      </c>
      <c r="G39">
        <v>0.386542615419734</v>
      </c>
      <c r="H39">
        <v>0.60340697510818997</v>
      </c>
    </row>
    <row r="40" spans="1:8" x14ac:dyDescent="0.5">
      <c r="A40" t="s">
        <v>45</v>
      </c>
      <c r="B40" t="str">
        <v>Midlands</v>
      </c>
      <c r="C40" t="str">
        <v>Female</v>
      </c>
      <c r="D40">
        <v>0.14686527006411401</v>
      </c>
      <c r="E40">
        <v>0.3</v>
      </c>
      <c r="F40">
        <v>0.34666666666666701</v>
      </c>
      <c r="G40">
        <v>0.36090909090909101</v>
      </c>
      <c r="H40">
        <v>0.46517762187791101</v>
      </c>
    </row>
    <row r="41" spans="1:8" x14ac:dyDescent="0.5">
      <c r="A41" t="s">
        <v>45</v>
      </c>
      <c r="B41" t="str">
        <v>Midlands</v>
      </c>
      <c r="C41" t="str">
        <v>Male</v>
      </c>
      <c r="D41">
        <v>0.174314416644297</v>
      </c>
      <c r="E41">
        <v>0.45679012345678999</v>
      </c>
      <c r="F41">
        <v>0.32320495467782301</v>
      </c>
      <c r="G41">
        <v>0.378939000814001</v>
      </c>
      <c r="H41">
        <v>0.49615491557607899</v>
      </c>
    </row>
    <row r="42" spans="1:8" x14ac:dyDescent="0.5">
      <c r="A42" t="s">
        <v>48</v>
      </c>
      <c r="B42" t="str" cm="1">
        <f t="array" ref="B42:B61">index_size[province]</f>
        <v>Bulawayo</v>
      </c>
      <c r="C42" t="str" cm="1">
        <f t="array" ref="C42:C61">index_size[size_inclusion]</f>
        <v>micro</v>
      </c>
      <c r="D42" cm="1">
        <f t="array" ref="D42:D61">index_size[barriers_exclusion]</f>
        <v>0.168829155222813</v>
      </c>
      <c r="E42" cm="1">
        <f t="array" ref="E42:E61">index_size[compliance_inclusion]</f>
        <v>0.27040816326530598</v>
      </c>
      <c r="F42" cm="1">
        <f t="array" ref="F42:F61">index_size[availability_inclusion]</f>
        <v>0.39697354080342501</v>
      </c>
      <c r="G42" cm="1">
        <f t="array" ref="G42:G61">index_size[usage_inclusion]</f>
        <v>0.35185565590143097</v>
      </c>
      <c r="H42" cm="1">
        <f t="array" ref="H42:H61">index_size[index_normalise]</f>
        <v>0.462602051186837</v>
      </c>
    </row>
    <row r="43" spans="1:8" x14ac:dyDescent="0.5">
      <c r="A43" t="s">
        <v>48</v>
      </c>
      <c r="B43" t="str">
        <v>Bulawayo</v>
      </c>
      <c r="C43" t="str">
        <v>small</v>
      </c>
      <c r="D43">
        <v>0.194103624622537</v>
      </c>
      <c r="E43">
        <v>0.82758620689655205</v>
      </c>
      <c r="F43">
        <v>0.58526882712489903</v>
      </c>
      <c r="G43">
        <v>0.44720306513410002</v>
      </c>
      <c r="H43">
        <v>0.66648861863325304</v>
      </c>
    </row>
    <row r="44" spans="1:8" x14ac:dyDescent="0.5">
      <c r="A44" t="s">
        <v>48</v>
      </c>
      <c r="B44" t="str">
        <v>Harare</v>
      </c>
      <c r="C44" t="str">
        <v>micro</v>
      </c>
      <c r="D44">
        <v>0.24644594742897799</v>
      </c>
      <c r="E44">
        <v>0.39252336448598102</v>
      </c>
      <c r="F44">
        <v>0.38404078172178502</v>
      </c>
      <c r="G44">
        <v>0.411016186100846</v>
      </c>
      <c r="H44">
        <v>0.48528359621990902</v>
      </c>
    </row>
    <row r="45" spans="1:8" x14ac:dyDescent="0.5">
      <c r="A45" t="s">
        <v>48</v>
      </c>
      <c r="B45" t="str">
        <v>Harare</v>
      </c>
      <c r="C45" t="str">
        <v>small</v>
      </c>
      <c r="D45">
        <v>0.223553884872289</v>
      </c>
      <c r="E45">
        <v>0.87777777777777799</v>
      </c>
      <c r="F45">
        <v>0.47042556842556799</v>
      </c>
      <c r="G45">
        <v>0.34698737198737201</v>
      </c>
      <c r="H45">
        <v>0.61790920832960705</v>
      </c>
    </row>
    <row r="46" spans="1:8" x14ac:dyDescent="0.5">
      <c r="A46" t="s">
        <v>48</v>
      </c>
      <c r="B46" t="str">
        <v>Manicaland</v>
      </c>
      <c r="C46" t="str">
        <v>micro</v>
      </c>
      <c r="D46">
        <v>0.22308108094252499</v>
      </c>
      <c r="E46">
        <v>0.43181818181818199</v>
      </c>
      <c r="F46">
        <v>0.376326554925765</v>
      </c>
      <c r="G46">
        <v>0.32859391187516201</v>
      </c>
      <c r="H46">
        <v>0.47841439191914598</v>
      </c>
    </row>
    <row r="47" spans="1:8" x14ac:dyDescent="0.5">
      <c r="A47" t="s">
        <v>48</v>
      </c>
      <c r="B47" t="str">
        <v>Manicaland</v>
      </c>
      <c r="C47" t="str">
        <v>small</v>
      </c>
      <c r="D47">
        <v>0.243103765191237</v>
      </c>
      <c r="E47">
        <v>0.92500000000000004</v>
      </c>
      <c r="F47">
        <v>0.552483447924624</v>
      </c>
      <c r="G47">
        <v>0.54226258777342395</v>
      </c>
      <c r="H47">
        <v>0.69416056762670297</v>
      </c>
    </row>
    <row r="48" spans="1:8" x14ac:dyDescent="0.5">
      <c r="A48" t="s">
        <v>48</v>
      </c>
      <c r="B48" t="str">
        <v>Mashonaland Central</v>
      </c>
      <c r="C48" t="str">
        <v>micro</v>
      </c>
      <c r="D48">
        <v>0.14278053853098799</v>
      </c>
      <c r="E48">
        <v>0.221518987341772</v>
      </c>
      <c r="F48">
        <v>0.30658697015066999</v>
      </c>
      <c r="G48">
        <v>0.437902396478346</v>
      </c>
      <c r="H48">
        <v>0.45580695385995001</v>
      </c>
    </row>
    <row r="49" spans="1:8" x14ac:dyDescent="0.5">
      <c r="A49" t="s">
        <v>48</v>
      </c>
      <c r="B49" t="str">
        <v>Mashonaland Central</v>
      </c>
      <c r="C49" t="str">
        <v>small</v>
      </c>
      <c r="D49">
        <v>0.18093756798548499</v>
      </c>
      <c r="E49">
        <v>0.532258064516129</v>
      </c>
      <c r="F49">
        <v>0.47797596977241003</v>
      </c>
      <c r="G49">
        <v>0.37363277403599998</v>
      </c>
      <c r="H49">
        <v>0.55073231008476398</v>
      </c>
    </row>
    <row r="50" spans="1:8" x14ac:dyDescent="0.5">
      <c r="A50" t="s">
        <v>48</v>
      </c>
      <c r="B50" t="str">
        <v>Mashonaland East</v>
      </c>
      <c r="C50" t="str">
        <v>micro</v>
      </c>
      <c r="D50">
        <v>0.143026910541726</v>
      </c>
      <c r="E50">
        <v>0.26063829787234</v>
      </c>
      <c r="F50">
        <v>0.41069406558768301</v>
      </c>
      <c r="G50">
        <v>0.32244567981622801</v>
      </c>
      <c r="H50">
        <v>0.46268778318363102</v>
      </c>
    </row>
    <row r="51" spans="1:8" x14ac:dyDescent="0.5">
      <c r="A51" t="s">
        <v>48</v>
      </c>
      <c r="B51" t="str">
        <v>Mashonaland East</v>
      </c>
      <c r="C51" t="str">
        <v>small</v>
      </c>
      <c r="D51">
        <v>0.17437992623057599</v>
      </c>
      <c r="E51">
        <v>0.58064516129032295</v>
      </c>
      <c r="F51">
        <v>0.55469208211143695</v>
      </c>
      <c r="G51">
        <v>0.50106712284131605</v>
      </c>
      <c r="H51">
        <v>0.61550611000312505</v>
      </c>
    </row>
    <row r="52" spans="1:8" x14ac:dyDescent="0.5">
      <c r="A52" t="s">
        <v>48</v>
      </c>
      <c r="B52" t="str">
        <v>Mashonaland West</v>
      </c>
      <c r="C52" t="str">
        <v>micro</v>
      </c>
      <c r="D52">
        <v>0.18978625810074401</v>
      </c>
      <c r="E52">
        <v>0.19819819819819801</v>
      </c>
      <c r="F52">
        <v>0.40061801755086701</v>
      </c>
      <c r="G52">
        <v>0.395951545774061</v>
      </c>
      <c r="H52">
        <v>0.45124537585559499</v>
      </c>
    </row>
    <row r="53" spans="1:8" x14ac:dyDescent="0.5">
      <c r="A53" t="s">
        <v>48</v>
      </c>
      <c r="B53" t="str">
        <v>Mashonaland West</v>
      </c>
      <c r="C53" t="str">
        <v>small</v>
      </c>
      <c r="D53">
        <v>0.22215367198828301</v>
      </c>
      <c r="E53">
        <v>0.65116279069767402</v>
      </c>
      <c r="F53">
        <v>0.60236963327370296</v>
      </c>
      <c r="G53">
        <v>0.58232590439276499</v>
      </c>
      <c r="H53">
        <v>0.65342616409396503</v>
      </c>
    </row>
    <row r="54" spans="1:8" x14ac:dyDescent="0.5">
      <c r="A54" t="s">
        <v>48</v>
      </c>
      <c r="B54" t="str">
        <v>Masvingo</v>
      </c>
      <c r="C54" t="str">
        <v>micro</v>
      </c>
      <c r="D54">
        <v>0.146358915222908</v>
      </c>
      <c r="E54">
        <v>6.14035087719298E-2</v>
      </c>
      <c r="F54">
        <v>0.367298052824369</v>
      </c>
      <c r="G54">
        <v>0.30593259402276402</v>
      </c>
      <c r="H54">
        <v>0.39706881009903899</v>
      </c>
    </row>
    <row r="55" spans="1:8" x14ac:dyDescent="0.5">
      <c r="A55" t="s">
        <v>48</v>
      </c>
      <c r="B55" t="str">
        <v>Masvingo</v>
      </c>
      <c r="C55" t="str">
        <v>small</v>
      </c>
      <c r="D55">
        <v>0.16027074799774499</v>
      </c>
      <c r="E55">
        <v>0.64102564102564097</v>
      </c>
      <c r="F55">
        <v>0.48394209505664598</v>
      </c>
      <c r="G55">
        <v>0.46930375839044602</v>
      </c>
      <c r="H55">
        <v>0.60850018661874705</v>
      </c>
    </row>
    <row r="56" spans="1:8" x14ac:dyDescent="0.5">
      <c r="A56" t="s">
        <v>48</v>
      </c>
      <c r="B56" t="str">
        <v>Matabeleland North</v>
      </c>
      <c r="C56" t="str">
        <v>micro</v>
      </c>
      <c r="D56">
        <v>0.17778145075587801</v>
      </c>
      <c r="E56">
        <v>0.29807692307692302</v>
      </c>
      <c r="F56">
        <v>0.32421429035295601</v>
      </c>
      <c r="G56">
        <v>0.33885544407283502</v>
      </c>
      <c r="H56">
        <v>0.44584130168670899</v>
      </c>
    </row>
    <row r="57" spans="1:8" x14ac:dyDescent="0.5">
      <c r="A57" t="s">
        <v>48</v>
      </c>
      <c r="B57" t="str">
        <v>Matabeleland North</v>
      </c>
      <c r="C57" t="str">
        <v>small</v>
      </c>
      <c r="D57">
        <v>0.17054294692491201</v>
      </c>
      <c r="E57">
        <v>0.71621621621621601</v>
      </c>
      <c r="F57">
        <v>0.47553803803803801</v>
      </c>
      <c r="G57">
        <v>0.34843697864531198</v>
      </c>
      <c r="H57">
        <v>0.59241207149366304</v>
      </c>
    </row>
    <row r="58" spans="1:8" x14ac:dyDescent="0.5">
      <c r="A58" t="s">
        <v>48</v>
      </c>
      <c r="B58" t="str">
        <v>Matabeleland South</v>
      </c>
      <c r="C58" t="str">
        <v>micro</v>
      </c>
      <c r="D58">
        <v>0.23669008171237299</v>
      </c>
      <c r="E58">
        <v>0.48765432098765399</v>
      </c>
      <c r="F58">
        <v>0.35001611905864699</v>
      </c>
      <c r="G58">
        <v>0.31575964963646103</v>
      </c>
      <c r="H58">
        <v>0.479185001992597</v>
      </c>
    </row>
    <row r="59" spans="1:8" x14ac:dyDescent="0.5">
      <c r="A59" t="s">
        <v>48</v>
      </c>
      <c r="B59" t="str">
        <v>Matabeleland South</v>
      </c>
      <c r="C59" t="str">
        <v>small</v>
      </c>
      <c r="D59">
        <v>0.19176682786236601</v>
      </c>
      <c r="E59">
        <v>0.83750000000000002</v>
      </c>
      <c r="F59">
        <v>0.46628151260504203</v>
      </c>
      <c r="G59">
        <v>0.37040732959850597</v>
      </c>
      <c r="H59">
        <v>0.62060550358529598</v>
      </c>
    </row>
    <row r="60" spans="1:8" x14ac:dyDescent="0.5">
      <c r="A60" t="s">
        <v>48</v>
      </c>
      <c r="B60" t="str">
        <v>Midlands</v>
      </c>
      <c r="C60" t="str">
        <v>micro</v>
      </c>
      <c r="D60">
        <v>0.161990765012549</v>
      </c>
      <c r="E60">
        <v>0.28350515463917503</v>
      </c>
      <c r="F60">
        <v>0.207341175433959</v>
      </c>
      <c r="G60">
        <v>0.41365816902667102</v>
      </c>
      <c r="H60">
        <v>0.43562843352181402</v>
      </c>
    </row>
    <row r="61" spans="1:8" x14ac:dyDescent="0.5">
      <c r="A61" t="s">
        <v>48</v>
      </c>
      <c r="B61" t="str">
        <v>Midlands</v>
      </c>
      <c r="C61" t="str">
        <v>small</v>
      </c>
      <c r="D61">
        <v>0.16285850852834499</v>
      </c>
      <c r="E61">
        <v>0.78846153846153799</v>
      </c>
      <c r="F61">
        <v>0.53773120584266099</v>
      </c>
      <c r="G61">
        <v>0.489132299230983</v>
      </c>
      <c r="H61">
        <v>0.66311663375170904</v>
      </c>
    </row>
    <row r="62" spans="1:8" x14ac:dyDescent="0.5">
      <c r="A62" t="s">
        <v>47</v>
      </c>
      <c r="B62" t="str" cm="1">
        <f t="array" ref="B62:B100">index_sector[province]</f>
        <v>Bulawayo</v>
      </c>
      <c r="C62" t="str" cm="1">
        <f t="array" ref="C62:C100">index_sector[sector_inclusion]</f>
        <v>Agriculture</v>
      </c>
      <c r="D62" cm="1">
        <f t="array" ref="D62:D100">index_sector[barriers_exclusion]</f>
        <v>0.12840117314143301</v>
      </c>
      <c r="E62" cm="1">
        <f t="array" ref="E62:E100">index_sector[compliance_inclusion]</f>
        <v>0.266666666666667</v>
      </c>
      <c r="F62" cm="1">
        <f t="array" ref="F62:F100">index_sector[availability_inclusion]</f>
        <v>0.462666666666667</v>
      </c>
      <c r="G62" cm="1">
        <f t="array" ref="G62:G100">index_sector[usage_inclusion]</f>
        <v>0.431111111111111</v>
      </c>
      <c r="H62" cm="1">
        <f t="array" ref="H62:H100">index_sector[index_normalise]</f>
        <v>0.50801081782575297</v>
      </c>
    </row>
    <row r="63" spans="1:8" x14ac:dyDescent="0.5">
      <c r="A63" t="s">
        <v>47</v>
      </c>
      <c r="B63" t="str">
        <v>Bulawayo</v>
      </c>
      <c r="C63" t="str">
        <v>Mining</v>
      </c>
      <c r="D63">
        <v>0.18338744588744599</v>
      </c>
      <c r="E63">
        <v>0.5</v>
      </c>
      <c r="F63">
        <v>0.5</v>
      </c>
      <c r="G63">
        <v>0.45138888888888901</v>
      </c>
      <c r="H63">
        <v>0.56700036075036098</v>
      </c>
    </row>
    <row r="64" spans="1:8" x14ac:dyDescent="0.5">
      <c r="A64" t="s">
        <v>47</v>
      </c>
      <c r="B64" t="str">
        <v>Bulawayo</v>
      </c>
      <c r="C64" t="str">
        <v>Retail</v>
      </c>
      <c r="D64">
        <v>0.13752961324389901</v>
      </c>
      <c r="E64">
        <v>0.46666666666666701</v>
      </c>
      <c r="F64">
        <v>0.48326923076923101</v>
      </c>
      <c r="G64">
        <v>0.33595085470085501</v>
      </c>
      <c r="H64">
        <v>0.53708928472321305</v>
      </c>
    </row>
    <row r="65" spans="1:8" x14ac:dyDescent="0.5">
      <c r="A65" t="s">
        <v>47</v>
      </c>
      <c r="B65" t="str">
        <v>Bulawayo</v>
      </c>
      <c r="C65" t="str">
        <v>Vending</v>
      </c>
      <c r="D65">
        <v>0.15176793913157499</v>
      </c>
      <c r="E65">
        <v>0.04</v>
      </c>
      <c r="F65">
        <v>0.32244444444444398</v>
      </c>
      <c r="G65">
        <v>0.21444444444444399</v>
      </c>
      <c r="H65">
        <v>0.35628023743932802</v>
      </c>
    </row>
    <row r="66" spans="1:8" x14ac:dyDescent="0.5">
      <c r="A66" t="s">
        <v>47</v>
      </c>
      <c r="B66" t="str">
        <v>Harare</v>
      </c>
      <c r="C66" t="str">
        <v>Agriculture</v>
      </c>
      <c r="D66">
        <v>0.20643681715110301</v>
      </c>
      <c r="E66">
        <v>0.5</v>
      </c>
      <c r="F66">
        <v>0.47499999999999998</v>
      </c>
      <c r="G66">
        <v>0.43333333333333302</v>
      </c>
      <c r="H66">
        <v>0.55047412904555704</v>
      </c>
    </row>
    <row r="67" spans="1:8" x14ac:dyDescent="0.5">
      <c r="A67" t="s">
        <v>47</v>
      </c>
      <c r="B67" t="str">
        <v>Harare</v>
      </c>
      <c r="C67" t="str">
        <v>Mining</v>
      </c>
      <c r="D67">
        <v>0.21212121212121199</v>
      </c>
      <c r="E67">
        <v>0.83333333333333304</v>
      </c>
      <c r="F67">
        <v>0.63</v>
      </c>
      <c r="G67">
        <v>0.55555555555555602</v>
      </c>
      <c r="H67">
        <v>0.70169191919191898</v>
      </c>
    </row>
    <row r="68" spans="1:8" x14ac:dyDescent="0.5">
      <c r="A68" t="s">
        <v>47</v>
      </c>
      <c r="B68" t="str">
        <v>Harare</v>
      </c>
      <c r="C68" t="str">
        <v>Retail</v>
      </c>
      <c r="D68">
        <v>0.25517356132814001</v>
      </c>
      <c r="E68">
        <v>0.37878787878787901</v>
      </c>
      <c r="F68">
        <v>0.38291493886230699</v>
      </c>
      <c r="G68">
        <v>0.36934343434343397</v>
      </c>
      <c r="H68">
        <v>0.46896817266636998</v>
      </c>
    </row>
    <row r="69" spans="1:8" x14ac:dyDescent="0.5">
      <c r="A69" t="s">
        <v>47</v>
      </c>
      <c r="B69" t="str">
        <v>Harare</v>
      </c>
      <c r="C69" t="str">
        <v>Vending</v>
      </c>
      <c r="D69">
        <v>0.18028499278499299</v>
      </c>
      <c r="E69">
        <v>0.2</v>
      </c>
      <c r="F69">
        <v>0.29642857142857099</v>
      </c>
      <c r="G69">
        <v>0.221428571428571</v>
      </c>
      <c r="H69">
        <v>0.384393037518037</v>
      </c>
    </row>
    <row r="70" spans="1:8" x14ac:dyDescent="0.5">
      <c r="A70" t="s">
        <v>47</v>
      </c>
      <c r="B70" t="str">
        <v>Manicaland</v>
      </c>
      <c r="C70" t="str">
        <v>Agriculture</v>
      </c>
      <c r="D70">
        <v>0.27806878306878302</v>
      </c>
      <c r="E70">
        <v>0.40909090909090901</v>
      </c>
      <c r="F70">
        <v>0.49511688311688301</v>
      </c>
      <c r="G70">
        <v>0.44849927849927901</v>
      </c>
      <c r="H70">
        <v>0.51865957190957201</v>
      </c>
    </row>
    <row r="71" spans="1:8" x14ac:dyDescent="0.5">
      <c r="A71" t="s">
        <v>47</v>
      </c>
      <c r="B71" t="str">
        <v>Manicaland</v>
      </c>
      <c r="C71" t="str">
        <v>Mining</v>
      </c>
      <c r="D71">
        <v>0.21879870129870099</v>
      </c>
      <c r="E71">
        <v>0.6</v>
      </c>
      <c r="F71">
        <v>0.28000000000000003</v>
      </c>
      <c r="G71">
        <v>0.266666666666667</v>
      </c>
      <c r="H71">
        <v>0.481966991341992</v>
      </c>
    </row>
    <row r="72" spans="1:8" x14ac:dyDescent="0.5">
      <c r="A72" t="s">
        <v>47</v>
      </c>
      <c r="B72" t="str">
        <v>Manicaland</v>
      </c>
      <c r="C72" t="str">
        <v>Retail</v>
      </c>
      <c r="D72">
        <v>0.24504537427595399</v>
      </c>
      <c r="E72">
        <v>0.76315789473684204</v>
      </c>
      <c r="F72">
        <v>0.44499613003096</v>
      </c>
      <c r="G72">
        <v>0.36658806483253498</v>
      </c>
      <c r="H72">
        <v>0.58242417883109598</v>
      </c>
    </row>
    <row r="73" spans="1:8" x14ac:dyDescent="0.5">
      <c r="A73" t="s">
        <v>47</v>
      </c>
      <c r="B73" t="str">
        <v>Manicaland</v>
      </c>
      <c r="C73" t="str">
        <v>Vending</v>
      </c>
      <c r="D73">
        <v>0.25238526850134002</v>
      </c>
      <c r="E73">
        <v>9.375E-2</v>
      </c>
      <c r="F73">
        <v>0.34505952380952398</v>
      </c>
      <c r="G73">
        <v>0.20342261904761899</v>
      </c>
      <c r="H73">
        <v>0.34746171858895097</v>
      </c>
    </row>
    <row r="74" spans="1:8" x14ac:dyDescent="0.5">
      <c r="A74" t="s">
        <v>47</v>
      </c>
      <c r="B74" t="str">
        <v>Mashonaland Central</v>
      </c>
      <c r="C74" t="str">
        <v>Agriculture</v>
      </c>
      <c r="D74">
        <v>0.226794148894989</v>
      </c>
      <c r="E74">
        <v>0.30555555555555602</v>
      </c>
      <c r="F74">
        <v>0.41088095238095201</v>
      </c>
      <c r="G74">
        <v>0.48521825396825402</v>
      </c>
      <c r="H74">
        <v>0.49371515325244297</v>
      </c>
    </row>
    <row r="75" spans="1:8" x14ac:dyDescent="0.5">
      <c r="A75" t="s">
        <v>47</v>
      </c>
      <c r="B75" t="str">
        <v>Mashonaland Central</v>
      </c>
      <c r="C75" t="str">
        <v>Mining</v>
      </c>
      <c r="D75">
        <v>0.12932900432900399</v>
      </c>
      <c r="E75">
        <v>0</v>
      </c>
      <c r="F75">
        <v>0.05</v>
      </c>
      <c r="G75">
        <v>4.1666666666666699E-2</v>
      </c>
      <c r="H75">
        <v>0.24058441558441601</v>
      </c>
    </row>
    <row r="76" spans="1:8" x14ac:dyDescent="0.5">
      <c r="A76" t="s">
        <v>47</v>
      </c>
      <c r="B76" t="str">
        <v>Mashonaland Central</v>
      </c>
      <c r="C76" t="str">
        <v>Retail</v>
      </c>
      <c r="D76">
        <v>0.127187049062049</v>
      </c>
      <c r="E76">
        <v>0.5</v>
      </c>
      <c r="F76">
        <v>0.42333333333333301</v>
      </c>
      <c r="G76">
        <v>0.35637626262626299</v>
      </c>
      <c r="H76">
        <v>0.53813063672438699</v>
      </c>
    </row>
    <row r="77" spans="1:8" x14ac:dyDescent="0.5">
      <c r="A77" t="s">
        <v>47</v>
      </c>
      <c r="B77" t="str">
        <v>Mashonaland Central</v>
      </c>
      <c r="C77" t="str">
        <v>Vending</v>
      </c>
      <c r="D77">
        <v>0.12463927064371701</v>
      </c>
      <c r="E77">
        <v>0.17948717948717899</v>
      </c>
      <c r="F77">
        <v>0.307589743589744</v>
      </c>
      <c r="G77">
        <v>0.31575498575498601</v>
      </c>
      <c r="H77">
        <v>0.41954815954704799</v>
      </c>
    </row>
    <row r="78" spans="1:8" x14ac:dyDescent="0.5">
      <c r="A78" t="s">
        <v>47</v>
      </c>
      <c r="B78" t="str">
        <v>Mashonaland East</v>
      </c>
      <c r="C78" t="str">
        <v>Agriculture</v>
      </c>
      <c r="D78">
        <v>0.143490776899868</v>
      </c>
      <c r="E78">
        <v>0.4</v>
      </c>
      <c r="F78">
        <v>0.55352564102564095</v>
      </c>
      <c r="G78">
        <v>0.44188034188034198</v>
      </c>
      <c r="H78">
        <v>0.56297880150152901</v>
      </c>
    </row>
    <row r="79" spans="1:8" x14ac:dyDescent="0.5">
      <c r="A79" t="s">
        <v>47</v>
      </c>
      <c r="B79" t="str">
        <v>Mashonaland East</v>
      </c>
      <c r="C79" t="str">
        <v>Mining</v>
      </c>
      <c r="D79">
        <v>0.168903318903319</v>
      </c>
      <c r="E79">
        <v>0.66666666666666696</v>
      </c>
      <c r="F79">
        <v>0.41666666666666702</v>
      </c>
      <c r="G79">
        <v>0.26944444444444399</v>
      </c>
      <c r="H79">
        <v>0.54596861471861502</v>
      </c>
    </row>
    <row r="80" spans="1:8" x14ac:dyDescent="0.5">
      <c r="A80" t="s">
        <v>47</v>
      </c>
      <c r="B80" t="str">
        <v>Mashonaland East</v>
      </c>
      <c r="C80" t="str">
        <v>Retail</v>
      </c>
      <c r="D80">
        <v>0.16551853239353201</v>
      </c>
      <c r="E80">
        <v>0.27777777777777801</v>
      </c>
      <c r="F80">
        <v>0.40277777777777801</v>
      </c>
      <c r="G80">
        <v>0.358796296296296</v>
      </c>
      <c r="H80">
        <v>0.46845832986458003</v>
      </c>
    </row>
    <row r="81" spans="1:8" x14ac:dyDescent="0.5">
      <c r="A81" t="s">
        <v>47</v>
      </c>
      <c r="B81" t="str">
        <v>Mashonaland East</v>
      </c>
      <c r="C81" t="str">
        <v>Vending</v>
      </c>
      <c r="D81">
        <v>0.15142339099382399</v>
      </c>
      <c r="E81">
        <v>0.105263157894737</v>
      </c>
      <c r="F81">
        <v>0.38986584107327099</v>
      </c>
      <c r="G81">
        <v>0.30555555555555602</v>
      </c>
      <c r="H81">
        <v>0.41231529088243501</v>
      </c>
    </row>
    <row r="82" spans="1:8" x14ac:dyDescent="0.5">
      <c r="A82" t="s">
        <v>47</v>
      </c>
      <c r="B82" t="str">
        <v>Mashonaland West</v>
      </c>
      <c r="C82" t="str">
        <v>Agriculture</v>
      </c>
      <c r="D82">
        <v>0.23353341924887999</v>
      </c>
      <c r="E82">
        <v>0.48529411764705899</v>
      </c>
      <c r="F82">
        <v>0.531191176470588</v>
      </c>
      <c r="G82">
        <v>0.44069711656592497</v>
      </c>
      <c r="H82">
        <v>0.55591224785867299</v>
      </c>
    </row>
    <row r="83" spans="1:8" x14ac:dyDescent="0.5">
      <c r="A83" t="s">
        <v>47</v>
      </c>
      <c r="B83" t="str">
        <v>Mashonaland West</v>
      </c>
      <c r="C83" t="str">
        <v>Mining</v>
      </c>
      <c r="D83">
        <v>0.22316919191919199</v>
      </c>
      <c r="E83">
        <v>0.55555555555555602</v>
      </c>
      <c r="F83">
        <v>0.63583333333333303</v>
      </c>
      <c r="G83">
        <v>0.51388888888888895</v>
      </c>
      <c r="H83">
        <v>0.62052714646464602</v>
      </c>
    </row>
    <row r="84" spans="1:8" x14ac:dyDescent="0.5">
      <c r="A84" t="s">
        <v>47</v>
      </c>
      <c r="B84" t="str">
        <v>Mashonaland West</v>
      </c>
      <c r="C84" t="str">
        <v>Retail</v>
      </c>
      <c r="D84">
        <v>0.207736368211419</v>
      </c>
      <c r="E84">
        <v>0.27586206896551702</v>
      </c>
      <c r="F84">
        <v>0.44679802955664999</v>
      </c>
      <c r="G84">
        <v>0.352892378215654</v>
      </c>
      <c r="H84">
        <v>0.466954027131601</v>
      </c>
    </row>
    <row r="85" spans="1:8" x14ac:dyDescent="0.5">
      <c r="A85" t="s">
        <v>47</v>
      </c>
      <c r="B85" t="str">
        <v>Mashonaland West</v>
      </c>
      <c r="C85" t="str">
        <v>Vending</v>
      </c>
      <c r="D85">
        <v>0.16565086318375799</v>
      </c>
      <c r="E85">
        <v>0.1</v>
      </c>
      <c r="F85">
        <v>0.32350000000000001</v>
      </c>
      <c r="G85">
        <v>0.39172008547008502</v>
      </c>
      <c r="H85">
        <v>0.41239230557158202</v>
      </c>
    </row>
    <row r="86" spans="1:8" x14ac:dyDescent="0.5">
      <c r="A86" t="s">
        <v>47</v>
      </c>
      <c r="B86" t="str">
        <v>Masvingo</v>
      </c>
      <c r="C86" t="str">
        <v>Agriculture</v>
      </c>
      <c r="D86">
        <v>0.175812672176309</v>
      </c>
      <c r="E86">
        <v>0.15384615384615399</v>
      </c>
      <c r="F86">
        <v>0.40153846153846201</v>
      </c>
      <c r="G86">
        <v>0.321367521367521</v>
      </c>
      <c r="H86">
        <v>0.425234866143957</v>
      </c>
    </row>
    <row r="87" spans="1:8" x14ac:dyDescent="0.5">
      <c r="A87" t="s">
        <v>47</v>
      </c>
      <c r="B87" t="str">
        <v>Masvingo</v>
      </c>
      <c r="C87" t="str">
        <v>Retail</v>
      </c>
      <c r="D87">
        <v>0.21239423455332501</v>
      </c>
      <c r="E87">
        <v>0.33333333333333298</v>
      </c>
      <c r="F87">
        <v>0.47133333333333299</v>
      </c>
      <c r="G87">
        <v>0.44174242424242399</v>
      </c>
      <c r="H87">
        <v>0.50850371408894102</v>
      </c>
    </row>
    <row r="88" spans="1:8" x14ac:dyDescent="0.5">
      <c r="A88" t="s">
        <v>47</v>
      </c>
      <c r="B88" t="str">
        <v>Masvingo</v>
      </c>
      <c r="C88" t="str">
        <v>Vending</v>
      </c>
      <c r="D88">
        <v>0.15300061750496399</v>
      </c>
      <c r="E88">
        <v>1.5151515151515201E-2</v>
      </c>
      <c r="F88">
        <v>0.24891774891774901</v>
      </c>
      <c r="G88">
        <v>0.23032783189033201</v>
      </c>
      <c r="H88">
        <v>0.33534911961365799</v>
      </c>
    </row>
    <row r="89" spans="1:8" x14ac:dyDescent="0.5">
      <c r="A89" t="s">
        <v>47</v>
      </c>
      <c r="B89" t="str">
        <v>Matabeleland North</v>
      </c>
      <c r="C89" t="str">
        <v>Agriculture</v>
      </c>
      <c r="D89">
        <v>0.15949101403646901</v>
      </c>
      <c r="E89">
        <v>0.45454545454545497</v>
      </c>
      <c r="F89">
        <v>0.31295454545454499</v>
      </c>
      <c r="G89">
        <v>0.28042929292929297</v>
      </c>
      <c r="H89">
        <v>0.472109569723206</v>
      </c>
    </row>
    <row r="90" spans="1:8" x14ac:dyDescent="0.5">
      <c r="A90" t="s">
        <v>47</v>
      </c>
      <c r="B90" t="str">
        <v>Matabeleland North</v>
      </c>
      <c r="C90" t="str">
        <v>Mining</v>
      </c>
      <c r="D90">
        <v>0.18181818181818199</v>
      </c>
      <c r="E90">
        <v>1</v>
      </c>
      <c r="F90">
        <v>0.46</v>
      </c>
      <c r="G90">
        <v>0.25</v>
      </c>
      <c r="H90">
        <v>0.63204545454545402</v>
      </c>
    </row>
    <row r="91" spans="1:8" x14ac:dyDescent="0.5">
      <c r="A91" t="s">
        <v>47</v>
      </c>
      <c r="B91" t="str">
        <v>Matabeleland North</v>
      </c>
      <c r="C91" t="str">
        <v>Retail</v>
      </c>
      <c r="D91">
        <v>0.174379792575106</v>
      </c>
      <c r="E91">
        <v>0.54545454545454497</v>
      </c>
      <c r="F91">
        <v>0.42876086956521697</v>
      </c>
      <c r="G91">
        <v>0.37121276167471801</v>
      </c>
      <c r="H91">
        <v>0.54276209602984304</v>
      </c>
    </row>
    <row r="92" spans="1:8" x14ac:dyDescent="0.5">
      <c r="A92" t="s">
        <v>47</v>
      </c>
      <c r="B92" t="str">
        <v>Matabeleland North</v>
      </c>
      <c r="C92" t="str">
        <v>Vending</v>
      </c>
      <c r="D92">
        <v>0.16544158148860899</v>
      </c>
      <c r="E92">
        <v>0.14285714285714299</v>
      </c>
      <c r="F92">
        <v>0.30095238095238103</v>
      </c>
      <c r="G92">
        <v>0.143426501035197</v>
      </c>
      <c r="H92">
        <v>0.35544861083902801</v>
      </c>
    </row>
    <row r="93" spans="1:8" x14ac:dyDescent="0.5">
      <c r="A93" t="s">
        <v>47</v>
      </c>
      <c r="B93" t="str">
        <v>Matabeleland South</v>
      </c>
      <c r="C93" t="str">
        <v>Agriculture</v>
      </c>
      <c r="D93">
        <v>0.116931937110509</v>
      </c>
      <c r="E93">
        <v>0.625</v>
      </c>
      <c r="F93">
        <v>0.39583333333333298</v>
      </c>
      <c r="G93">
        <v>0.46064814814814797</v>
      </c>
      <c r="H93">
        <v>0.59113738609274302</v>
      </c>
    </row>
    <row r="94" spans="1:8" x14ac:dyDescent="0.5">
      <c r="A94" t="s">
        <v>47</v>
      </c>
      <c r="B94" t="str">
        <v>Matabeleland South</v>
      </c>
      <c r="C94" t="str">
        <v>Mining</v>
      </c>
      <c r="D94">
        <v>0.124490252712655</v>
      </c>
      <c r="E94">
        <v>0.59090909090909105</v>
      </c>
      <c r="F94">
        <v>0.449924242424242</v>
      </c>
      <c r="G94">
        <v>0.44446548821548798</v>
      </c>
      <c r="H94">
        <v>0.59020214220904199</v>
      </c>
    </row>
    <row r="95" spans="1:8" x14ac:dyDescent="0.5">
      <c r="A95" t="s">
        <v>47</v>
      </c>
      <c r="B95" t="str">
        <v>Matabeleland South</v>
      </c>
      <c r="C95" t="str">
        <v>Retail</v>
      </c>
      <c r="D95">
        <v>0.226652219667306</v>
      </c>
      <c r="E95">
        <v>0.73275862068965503</v>
      </c>
      <c r="F95">
        <v>0.41284136300643998</v>
      </c>
      <c r="G95">
        <v>0.35723579182630899</v>
      </c>
      <c r="H95">
        <v>0.56904588896377495</v>
      </c>
    </row>
    <row r="96" spans="1:8" x14ac:dyDescent="0.5">
      <c r="A96" t="s">
        <v>47</v>
      </c>
      <c r="B96" t="str">
        <v>Matabeleland South</v>
      </c>
      <c r="C96" t="str">
        <v>Vending</v>
      </c>
      <c r="D96">
        <v>0.18159019551876701</v>
      </c>
      <c r="E96">
        <v>0.16666666666666699</v>
      </c>
      <c r="F96">
        <v>0.3</v>
      </c>
      <c r="G96">
        <v>0.27777777777777801</v>
      </c>
      <c r="H96">
        <v>0.39071356223142001</v>
      </c>
    </row>
    <row r="97" spans="1:8" x14ac:dyDescent="0.5">
      <c r="A97" t="s">
        <v>47</v>
      </c>
      <c r="B97" t="str">
        <v>Midlands</v>
      </c>
      <c r="C97" t="str">
        <v>Agriculture</v>
      </c>
      <c r="D97">
        <v>0.243536641929499</v>
      </c>
      <c r="E97">
        <v>0.28571428571428598</v>
      </c>
      <c r="F97">
        <v>0.32285714285714301</v>
      </c>
      <c r="G97">
        <v>0.263492063492063</v>
      </c>
      <c r="H97">
        <v>0.407131712533498</v>
      </c>
    </row>
    <row r="98" spans="1:8" x14ac:dyDescent="0.5">
      <c r="A98" t="s">
        <v>47</v>
      </c>
      <c r="B98" t="str">
        <v>Midlands</v>
      </c>
      <c r="C98" t="str">
        <v>Mining</v>
      </c>
      <c r="D98">
        <v>0.19205266955267</v>
      </c>
      <c r="E98">
        <v>0.4</v>
      </c>
      <c r="F98">
        <v>0.28000000000000003</v>
      </c>
      <c r="G98">
        <v>0.21666666666666701</v>
      </c>
      <c r="H98">
        <v>0.42615349927849899</v>
      </c>
    </row>
    <row r="99" spans="1:8" x14ac:dyDescent="0.5">
      <c r="A99" t="s">
        <v>47</v>
      </c>
      <c r="B99" t="str">
        <v>Midlands</v>
      </c>
      <c r="C99" t="str">
        <v>Retail</v>
      </c>
      <c r="D99">
        <v>0.17552051123479701</v>
      </c>
      <c r="E99">
        <v>0.45833333333333298</v>
      </c>
      <c r="F99">
        <v>0.29134920634920602</v>
      </c>
      <c r="G99">
        <v>0.25776143790849698</v>
      </c>
      <c r="H99">
        <v>0.45798086658906001</v>
      </c>
    </row>
    <row r="100" spans="1:8" x14ac:dyDescent="0.5">
      <c r="A100" t="s">
        <v>47</v>
      </c>
      <c r="B100" t="str">
        <v>Midlands</v>
      </c>
      <c r="C100" t="str">
        <v>Vending</v>
      </c>
      <c r="D100">
        <v>0.12274470394218299</v>
      </c>
      <c r="E100">
        <v>0.13888888888888901</v>
      </c>
      <c r="F100">
        <v>0.26111111111111102</v>
      </c>
      <c r="G100">
        <v>0.226851851851852</v>
      </c>
      <c r="H100">
        <v>0.37602678697741698</v>
      </c>
    </row>
    <row r="101" spans="1:8" x14ac:dyDescent="0.5">
      <c r="A101" t="s">
        <v>46</v>
      </c>
      <c r="B101" t="str" cm="1">
        <f t="array" ref="B101:B120">index_location[province]</f>
        <v>Bulawayo</v>
      </c>
      <c r="C101" t="str" cm="1">
        <f t="array" ref="C101:C120">index_location[location_inclusion]</f>
        <v>Rural</v>
      </c>
      <c r="D101" cm="1">
        <f t="array" ref="D101:D120">index_location[barriers_exclusion]</f>
        <v>0.157765971402335</v>
      </c>
      <c r="E101" cm="1">
        <f t="array" ref="E101:E120">index_location[compliance_inclusion]</f>
        <v>0.16666666666666699</v>
      </c>
      <c r="F101" cm="1">
        <f t="array" ref="F101:F120">index_location[availability_inclusion]</f>
        <v>0.38333333333333303</v>
      </c>
      <c r="G101" cm="1">
        <f t="array" ref="G101:G120">index_location[usage_inclusion]</f>
        <v>0.452777777777778</v>
      </c>
      <c r="H101" cm="1">
        <f t="array" ref="H101:H120">index_location[index_normalise]</f>
        <v>0.46125295159386098</v>
      </c>
    </row>
    <row r="102" spans="1:8" x14ac:dyDescent="0.5">
      <c r="A102" t="s">
        <v>46</v>
      </c>
      <c r="B102" t="str">
        <v>Bulawayo</v>
      </c>
      <c r="C102" t="str">
        <v>Urban</v>
      </c>
      <c r="D102">
        <v>0.18048781899831901</v>
      </c>
      <c r="E102">
        <v>0.42672413793103398</v>
      </c>
      <c r="F102">
        <v>0.44752400633314798</v>
      </c>
      <c r="G102">
        <v>0.39248949667754801</v>
      </c>
      <c r="H102">
        <v>0.521562455485853</v>
      </c>
    </row>
    <row r="103" spans="1:8" x14ac:dyDescent="0.5">
      <c r="A103" t="s">
        <v>46</v>
      </c>
      <c r="B103" t="str">
        <v>Harare</v>
      </c>
      <c r="C103" t="str">
        <v>Rural</v>
      </c>
      <c r="D103">
        <v>0.11363636363636399</v>
      </c>
      <c r="E103">
        <v>0.5</v>
      </c>
      <c r="F103">
        <v>0.71</v>
      </c>
      <c r="G103">
        <v>0.58333333333333304</v>
      </c>
      <c r="H103">
        <v>0.66992424242424198</v>
      </c>
    </row>
    <row r="104" spans="1:8" x14ac:dyDescent="0.5">
      <c r="A104" t="s">
        <v>46</v>
      </c>
      <c r="B104" t="str">
        <v>Harare</v>
      </c>
      <c r="C104" t="str">
        <v>Urban</v>
      </c>
      <c r="D104">
        <v>0.23893267425631201</v>
      </c>
      <c r="E104">
        <v>0.54575163398692805</v>
      </c>
      <c r="F104">
        <v>0.41142194301771601</v>
      </c>
      <c r="G104">
        <v>0.38083637777775498</v>
      </c>
      <c r="H104">
        <v>0.524769320131522</v>
      </c>
    </row>
    <row r="105" spans="1:8" x14ac:dyDescent="0.5">
      <c r="A105" t="s">
        <v>46</v>
      </c>
      <c r="B105" t="str">
        <v>Manicaland</v>
      </c>
      <c r="C105" t="str">
        <v>Rural</v>
      </c>
      <c r="D105">
        <v>0.244615717559586</v>
      </c>
      <c r="E105">
        <v>0.37078651685393299</v>
      </c>
      <c r="F105">
        <v>0.35836712831231998</v>
      </c>
      <c r="G105">
        <v>0.41878666052355201</v>
      </c>
      <c r="H105">
        <v>0.47583114703255502</v>
      </c>
    </row>
    <row r="106" spans="1:8" x14ac:dyDescent="0.5">
      <c r="A106" t="s">
        <v>46</v>
      </c>
      <c r="B106" t="str">
        <v>Manicaland</v>
      </c>
      <c r="C106" t="str">
        <v>Urban</v>
      </c>
      <c r="D106">
        <v>0.23474054923512599</v>
      </c>
      <c r="E106">
        <v>0.84677419354838701</v>
      </c>
      <c r="F106">
        <v>0.51726346658434896</v>
      </c>
      <c r="G106">
        <v>0.45977110146981498</v>
      </c>
      <c r="H106">
        <v>0.64726705309185595</v>
      </c>
    </row>
    <row r="107" spans="1:8" x14ac:dyDescent="0.5">
      <c r="A107" t="s">
        <v>46</v>
      </c>
      <c r="B107" t="str">
        <v>Mashonaland Central</v>
      </c>
      <c r="C107" t="str">
        <v>Rural</v>
      </c>
      <c r="D107">
        <v>0.14608309360351501</v>
      </c>
      <c r="E107">
        <v>0.28666666666666701</v>
      </c>
      <c r="F107">
        <v>0.32316657027183299</v>
      </c>
      <c r="G107">
        <v>0.43408061011321902</v>
      </c>
      <c r="H107">
        <v>0.47445768836205099</v>
      </c>
    </row>
    <row r="108" spans="1:8" x14ac:dyDescent="0.5">
      <c r="A108" t="s">
        <v>46</v>
      </c>
      <c r="B108" t="str">
        <v>Mashonaland Central</v>
      </c>
      <c r="C108" t="str">
        <v>Urban</v>
      </c>
      <c r="D108">
        <v>0.17728958430054301</v>
      </c>
      <c r="E108">
        <v>0.375</v>
      </c>
      <c r="F108">
        <v>0.43164215686274499</v>
      </c>
      <c r="G108">
        <v>0.35200066137566099</v>
      </c>
      <c r="H108">
        <v>0.49533830848446603</v>
      </c>
    </row>
    <row r="109" spans="1:8" x14ac:dyDescent="0.5">
      <c r="A109" t="s">
        <v>46</v>
      </c>
      <c r="B109" t="str">
        <v>Mashonaland East</v>
      </c>
      <c r="C109" t="str">
        <v>Rural</v>
      </c>
      <c r="D109">
        <v>0.181272628210015</v>
      </c>
      <c r="E109">
        <v>0.30952380952380998</v>
      </c>
      <c r="F109">
        <v>0.46201441102756902</v>
      </c>
      <c r="G109">
        <v>0.50052213868003304</v>
      </c>
      <c r="H109">
        <v>0.52269693275534901</v>
      </c>
    </row>
    <row r="110" spans="1:8" x14ac:dyDescent="0.5">
      <c r="A110" t="s">
        <v>46</v>
      </c>
      <c r="B110" t="str">
        <v>Mashonaland East</v>
      </c>
      <c r="C110" t="str">
        <v>Urban</v>
      </c>
      <c r="D110">
        <v>0.13111131128928399</v>
      </c>
      <c r="E110">
        <v>0.405555555555556</v>
      </c>
      <c r="F110">
        <v>0.46236098925440799</v>
      </c>
      <c r="G110">
        <v>0.40924076693752598</v>
      </c>
      <c r="H110">
        <v>0.53651150011455195</v>
      </c>
    </row>
    <row r="111" spans="1:8" x14ac:dyDescent="0.5">
      <c r="A111" t="s">
        <v>46</v>
      </c>
      <c r="B111" t="str">
        <v>Mashonaland West</v>
      </c>
      <c r="C111" t="str">
        <v>Rural</v>
      </c>
      <c r="D111">
        <v>0.19685432104312101</v>
      </c>
      <c r="E111">
        <v>0.326315789473684</v>
      </c>
      <c r="F111">
        <v>0.47748261783490997</v>
      </c>
      <c r="G111">
        <v>0.46012704538155103</v>
      </c>
      <c r="H111">
        <v>0.51676778291175596</v>
      </c>
    </row>
    <row r="112" spans="1:8" x14ac:dyDescent="0.5">
      <c r="A112" t="s">
        <v>46</v>
      </c>
      <c r="B112" t="str">
        <v>Mashonaland West</v>
      </c>
      <c r="C112" t="str">
        <v>Urban</v>
      </c>
      <c r="D112">
        <v>0.21603491669149599</v>
      </c>
      <c r="E112">
        <v>0.402985074626866</v>
      </c>
      <c r="F112">
        <v>0.49550476193216902</v>
      </c>
      <c r="G112">
        <v>0.46267892917558201</v>
      </c>
      <c r="H112">
        <v>0.53628346226078005</v>
      </c>
    </row>
    <row r="113" spans="1:8" x14ac:dyDescent="0.5">
      <c r="A113" t="s">
        <v>46</v>
      </c>
      <c r="B113" t="str">
        <v>Masvingo</v>
      </c>
      <c r="C113" t="str">
        <v>Rural</v>
      </c>
      <c r="D113">
        <v>0.16819950853910701</v>
      </c>
      <c r="E113">
        <v>0.102150537634409</v>
      </c>
      <c r="F113">
        <v>0.368105397558743</v>
      </c>
      <c r="G113">
        <v>0.30354454685099802</v>
      </c>
      <c r="H113">
        <v>0.40140024337626101</v>
      </c>
    </row>
    <row r="114" spans="1:8" x14ac:dyDescent="0.5">
      <c r="A114" t="s">
        <v>46</v>
      </c>
      <c r="B114" t="str">
        <v>Masvingo</v>
      </c>
      <c r="C114" t="str">
        <v>Urban</v>
      </c>
      <c r="D114">
        <v>0.14958552164425901</v>
      </c>
      <c r="E114">
        <v>0.38524590163934402</v>
      </c>
      <c r="F114">
        <v>0.44331660871005102</v>
      </c>
      <c r="G114">
        <v>0.477645926477894</v>
      </c>
      <c r="H114">
        <v>0.53915572879575802</v>
      </c>
    </row>
    <row r="115" spans="1:8" x14ac:dyDescent="0.5">
      <c r="A115" t="s">
        <v>46</v>
      </c>
      <c r="B115" t="str">
        <v>Matabeleland North</v>
      </c>
      <c r="C115" t="str">
        <v>Rural</v>
      </c>
      <c r="D115">
        <v>0.19123417773159701</v>
      </c>
      <c r="E115">
        <v>0.290697674418605</v>
      </c>
      <c r="F115">
        <v>0.34196990424076601</v>
      </c>
      <c r="G115">
        <v>0.30066024471804198</v>
      </c>
      <c r="H115">
        <v>0.43552341141145401</v>
      </c>
    </row>
    <row r="116" spans="1:8" x14ac:dyDescent="0.5">
      <c r="A116" t="s">
        <v>46</v>
      </c>
      <c r="B116" t="str">
        <v>Matabeleland North</v>
      </c>
      <c r="C116" t="str">
        <v>Urban</v>
      </c>
      <c r="D116">
        <v>0.157230080985543</v>
      </c>
      <c r="E116">
        <v>0.61206896551724099</v>
      </c>
      <c r="F116">
        <v>0.42694480102695798</v>
      </c>
      <c r="G116">
        <v>0.322202823899296</v>
      </c>
      <c r="H116">
        <v>0.55099662736448796</v>
      </c>
    </row>
    <row r="117" spans="1:8" x14ac:dyDescent="0.5">
      <c r="A117" t="s">
        <v>46</v>
      </c>
      <c r="B117" t="str">
        <v>Matabeleland South</v>
      </c>
      <c r="C117" t="str">
        <v>Rural</v>
      </c>
      <c r="D117">
        <v>0.18285370848100499</v>
      </c>
      <c r="E117">
        <v>0.57978723404255295</v>
      </c>
      <c r="F117">
        <v>0.35215713067531901</v>
      </c>
      <c r="G117">
        <v>0.36609025840323001</v>
      </c>
      <c r="H117">
        <v>0.52879522866002404</v>
      </c>
    </row>
    <row r="118" spans="1:8" x14ac:dyDescent="0.5">
      <c r="A118" t="s">
        <v>46</v>
      </c>
      <c r="B118" t="str">
        <v>Matabeleland South</v>
      </c>
      <c r="C118" t="str">
        <v>Urban</v>
      </c>
      <c r="D118">
        <v>0.172481240155725</v>
      </c>
      <c r="E118">
        <v>0.78888888888888897</v>
      </c>
      <c r="F118">
        <v>0.50581145431145402</v>
      </c>
      <c r="G118">
        <v>0.37763888888888902</v>
      </c>
      <c r="H118">
        <v>0.62496449798337705</v>
      </c>
    </row>
    <row r="119" spans="1:8" x14ac:dyDescent="0.5">
      <c r="A119" t="s">
        <v>46</v>
      </c>
      <c r="B119" t="str">
        <v>Midlands</v>
      </c>
      <c r="C119" t="str">
        <v>Rural</v>
      </c>
      <c r="D119">
        <v>0.19200009294164899</v>
      </c>
      <c r="E119">
        <v>0.30337078651685401</v>
      </c>
      <c r="F119">
        <v>0.27065012484394502</v>
      </c>
      <c r="G119">
        <v>0.31180650412474598</v>
      </c>
      <c r="H119">
        <v>0.423456830635974</v>
      </c>
    </row>
    <row r="120" spans="1:8" x14ac:dyDescent="0.5">
      <c r="A120" t="s">
        <v>46</v>
      </c>
      <c r="B120" t="str">
        <v>Midlands</v>
      </c>
      <c r="C120" t="str">
        <v>Urban</v>
      </c>
      <c r="D120">
        <v>0.145707627672683</v>
      </c>
      <c r="E120">
        <v>0.63513513513513498</v>
      </c>
      <c r="F120">
        <v>0.44756435006435002</v>
      </c>
      <c r="G120">
        <v>0.462598908432242</v>
      </c>
      <c r="H120">
        <v>0.59989769148976102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E1C3-4B76-4E7C-B770-E4CDE35B91B7}">
  <dimension ref="A1:T33"/>
  <sheetViews>
    <sheetView workbookViewId="0">
      <selection activeCell="C24" sqref="C24:C33"/>
    </sheetView>
  </sheetViews>
  <sheetFormatPr defaultRowHeight="14.35" x14ac:dyDescent="0.5"/>
  <cols>
    <col min="1" max="1" width="10.17578125" bestFit="1" customWidth="1"/>
    <col min="2" max="2" width="4" bestFit="1" customWidth="1"/>
    <col min="3" max="3" width="17.76171875" bestFit="1" customWidth="1"/>
    <col min="4" max="4" width="14" bestFit="1" customWidth="1"/>
    <col min="5" max="5" width="4" bestFit="1" customWidth="1"/>
    <col min="6" max="6" width="19.52734375" bestFit="1" customWidth="1"/>
    <col min="7" max="7" width="22.46875" bestFit="1" customWidth="1"/>
    <col min="8" max="8" width="21.9375" bestFit="1" customWidth="1"/>
    <col min="9" max="9" width="17.8203125" bestFit="1" customWidth="1"/>
    <col min="10" max="10" width="17.52734375" bestFit="1" customWidth="1"/>
    <col min="11" max="11" width="17.87890625" bestFit="1" customWidth="1"/>
    <col min="12" max="12" width="20.52734375" bestFit="1" customWidth="1"/>
    <col min="13" max="13" width="20.87890625" bestFit="1" customWidth="1"/>
    <col min="14" max="14" width="20" bestFit="1" customWidth="1"/>
    <col min="15" max="15" width="20.3515625" bestFit="1" customWidth="1"/>
    <col min="16" max="16" width="15.87890625" bestFit="1" customWidth="1"/>
    <col min="17" max="17" width="16.234375" bestFit="1" customWidth="1"/>
    <col min="18" max="18" width="12.703125" bestFit="1" customWidth="1"/>
    <col min="19" max="19" width="16.46875" bestFit="1" customWidth="1"/>
    <col min="20" max="20" width="17.5859375" bestFit="1" customWidth="1"/>
  </cols>
  <sheetData>
    <row r="1" spans="1:20" x14ac:dyDescent="0.5">
      <c r="A1" t="s">
        <v>51</v>
      </c>
      <c r="B1" t="s">
        <v>52</v>
      </c>
      <c r="C1" t="s">
        <v>0</v>
      </c>
      <c r="D1" t="s">
        <v>1</v>
      </c>
      <c r="E1" t="s">
        <v>2</v>
      </c>
      <c r="F1" t="s">
        <v>53</v>
      </c>
      <c r="G1" t="s">
        <v>54</v>
      </c>
      <c r="H1" t="s">
        <v>55</v>
      </c>
      <c r="I1" t="s">
        <v>56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5">
      <c r="A2">
        <v>1</v>
      </c>
      <c r="B2">
        <v>1</v>
      </c>
      <c r="C2" s="1" t="s">
        <v>14</v>
      </c>
      <c r="D2" s="1" t="s">
        <v>15</v>
      </c>
      <c r="E2">
        <v>75</v>
      </c>
      <c r="F2">
        <v>18.91</v>
      </c>
      <c r="G2">
        <v>45.33</v>
      </c>
      <c r="H2">
        <v>45.84</v>
      </c>
      <c r="I2">
        <v>43.64</v>
      </c>
      <c r="J2">
        <v>0.81085334665638498</v>
      </c>
      <c r="K2">
        <v>0.189146653343615</v>
      </c>
      <c r="L2">
        <v>0.45333333333333298</v>
      </c>
      <c r="M2">
        <v>0.54666666666666697</v>
      </c>
      <c r="N2">
        <v>0.45839406207827299</v>
      </c>
      <c r="O2">
        <v>0.54160593792172695</v>
      </c>
      <c r="P2">
        <v>0.43635627530364401</v>
      </c>
      <c r="Q2">
        <v>0.56364372469635604</v>
      </c>
      <c r="R2">
        <v>2.15893701737164</v>
      </c>
      <c r="S2">
        <v>0.539734254342909</v>
      </c>
      <c r="T2">
        <v>53.97</v>
      </c>
    </row>
    <row r="3" spans="1:20" x14ac:dyDescent="0.5">
      <c r="A3">
        <v>2</v>
      </c>
      <c r="B3">
        <v>2</v>
      </c>
      <c r="C3" s="1" t="s">
        <v>14</v>
      </c>
      <c r="D3" s="1" t="s">
        <v>16</v>
      </c>
      <c r="E3">
        <v>53</v>
      </c>
      <c r="F3">
        <v>16.52</v>
      </c>
      <c r="G3">
        <v>33.020000000000003</v>
      </c>
      <c r="H3">
        <v>41.7</v>
      </c>
      <c r="I3">
        <v>36.35</v>
      </c>
      <c r="J3">
        <v>0.83481152505181</v>
      </c>
      <c r="K3">
        <v>0.16518847494819</v>
      </c>
      <c r="L3">
        <v>0.330188679245283</v>
      </c>
      <c r="M3">
        <v>0.66981132075471705</v>
      </c>
      <c r="N3">
        <v>0.41704607761211498</v>
      </c>
      <c r="O3">
        <v>0.58295392238788502</v>
      </c>
      <c r="P3">
        <v>0.363549465907957</v>
      </c>
      <c r="Q3">
        <v>0.636450534092043</v>
      </c>
      <c r="R3">
        <v>1.9455957478171699</v>
      </c>
      <c r="S3">
        <v>0.48639893695429098</v>
      </c>
      <c r="T3">
        <v>48.64</v>
      </c>
    </row>
    <row r="4" spans="1:20" x14ac:dyDescent="0.5">
      <c r="A4">
        <v>3</v>
      </c>
      <c r="B4">
        <v>3</v>
      </c>
      <c r="C4" s="1" t="s">
        <v>17</v>
      </c>
      <c r="D4" s="1" t="s">
        <v>15</v>
      </c>
      <c r="E4">
        <v>92</v>
      </c>
      <c r="F4">
        <v>24.72</v>
      </c>
      <c r="G4">
        <v>73.91</v>
      </c>
      <c r="H4">
        <v>46.66</v>
      </c>
      <c r="I4">
        <v>43.69</v>
      </c>
      <c r="J4">
        <v>0.752842702736497</v>
      </c>
      <c r="K4">
        <v>0.247157297263503</v>
      </c>
      <c r="L4">
        <v>0.73913043478260898</v>
      </c>
      <c r="M4">
        <v>0.26086956521739102</v>
      </c>
      <c r="N4">
        <v>0.46658807809729003</v>
      </c>
      <c r="O4">
        <v>0.53341192190271003</v>
      </c>
      <c r="P4">
        <v>0.43690105825222197</v>
      </c>
      <c r="Q4">
        <v>0.56309894174777797</v>
      </c>
      <c r="R4">
        <v>2.39546227386862</v>
      </c>
      <c r="S4">
        <v>0.598865568467154</v>
      </c>
      <c r="T4">
        <v>59.89</v>
      </c>
    </row>
    <row r="5" spans="1:20" x14ac:dyDescent="0.5">
      <c r="A5">
        <v>4</v>
      </c>
      <c r="B5">
        <v>4</v>
      </c>
      <c r="C5" s="1" t="s">
        <v>17</v>
      </c>
      <c r="D5" s="1" t="s">
        <v>16</v>
      </c>
      <c r="E5">
        <v>63</v>
      </c>
      <c r="F5">
        <v>23.11</v>
      </c>
      <c r="G5">
        <v>26.19</v>
      </c>
      <c r="H5">
        <v>33.840000000000003</v>
      </c>
      <c r="I5">
        <v>27.1</v>
      </c>
      <c r="J5">
        <v>0.76890443821024701</v>
      </c>
      <c r="K5">
        <v>0.23109556178975299</v>
      </c>
      <c r="L5">
        <v>0.26190476190476197</v>
      </c>
      <c r="M5">
        <v>0.73809523809523803</v>
      </c>
      <c r="N5">
        <v>0.33844452151153398</v>
      </c>
      <c r="O5">
        <v>0.66155547848846596</v>
      </c>
      <c r="P5">
        <v>0.27095034595034601</v>
      </c>
      <c r="Q5">
        <v>0.72904965404965405</v>
      </c>
      <c r="R5">
        <v>1.6402040675768901</v>
      </c>
      <c r="S5">
        <v>0.41005101689422202</v>
      </c>
      <c r="T5">
        <v>41.01</v>
      </c>
    </row>
    <row r="6" spans="1:20" x14ac:dyDescent="0.5">
      <c r="A6">
        <v>5</v>
      </c>
      <c r="B6">
        <v>5</v>
      </c>
      <c r="C6" s="1" t="s">
        <v>18</v>
      </c>
      <c r="D6" s="1" t="s">
        <v>15</v>
      </c>
      <c r="E6">
        <v>95</v>
      </c>
      <c r="F6">
        <v>25.36</v>
      </c>
      <c r="G6">
        <v>59.47</v>
      </c>
      <c r="H6">
        <v>43.66</v>
      </c>
      <c r="I6">
        <v>44.72</v>
      </c>
      <c r="J6">
        <v>0.74639702386370999</v>
      </c>
      <c r="K6">
        <v>0.25360297613629001</v>
      </c>
      <c r="L6">
        <v>0.59473684210526301</v>
      </c>
      <c r="M6">
        <v>0.40526315789473699</v>
      </c>
      <c r="N6">
        <v>0.43655073796251198</v>
      </c>
      <c r="O6">
        <v>0.56344926203748802</v>
      </c>
      <c r="P6">
        <v>0.447221645005633</v>
      </c>
      <c r="Q6">
        <v>0.552778354994367</v>
      </c>
      <c r="R6">
        <v>2.2249062489371201</v>
      </c>
      <c r="S6">
        <v>0.55622656223427902</v>
      </c>
      <c r="T6">
        <v>55.62</v>
      </c>
    </row>
    <row r="7" spans="1:20" x14ac:dyDescent="0.5">
      <c r="A7">
        <v>6</v>
      </c>
      <c r="B7">
        <v>6</v>
      </c>
      <c r="C7" s="1" t="s">
        <v>18</v>
      </c>
      <c r="D7" s="1" t="s">
        <v>16</v>
      </c>
      <c r="E7">
        <v>56</v>
      </c>
      <c r="F7">
        <v>20.97</v>
      </c>
      <c r="G7">
        <v>51.79</v>
      </c>
      <c r="H7">
        <v>39.79</v>
      </c>
      <c r="I7">
        <v>43.17</v>
      </c>
      <c r="J7">
        <v>0.790312925614294</v>
      </c>
      <c r="K7">
        <v>0.209687074385706</v>
      </c>
      <c r="L7">
        <v>0.51785714285714302</v>
      </c>
      <c r="M7">
        <v>0.48214285714285698</v>
      </c>
      <c r="N7">
        <v>0.39788585741674998</v>
      </c>
      <c r="O7">
        <v>0.60211414258325002</v>
      </c>
      <c r="P7">
        <v>0.43169729880256202</v>
      </c>
      <c r="Q7">
        <v>0.56830270119743798</v>
      </c>
      <c r="R7">
        <v>2.13775322469075</v>
      </c>
      <c r="S7">
        <v>0.53443830617268695</v>
      </c>
      <c r="T7">
        <v>53.44</v>
      </c>
    </row>
    <row r="8" spans="1:20" x14ac:dyDescent="0.5">
      <c r="A8">
        <v>7</v>
      </c>
      <c r="B8">
        <v>7</v>
      </c>
      <c r="C8" s="1" t="s">
        <v>19</v>
      </c>
      <c r="D8" s="1" t="s">
        <v>15</v>
      </c>
      <c r="E8">
        <v>43</v>
      </c>
      <c r="F8">
        <v>14.62</v>
      </c>
      <c r="G8">
        <v>37.21</v>
      </c>
      <c r="H8">
        <v>42.41</v>
      </c>
      <c r="I8">
        <v>43.84</v>
      </c>
      <c r="J8">
        <v>0.85377933817676599</v>
      </c>
      <c r="K8">
        <v>0.14622066182323401</v>
      </c>
      <c r="L8">
        <v>0.372093023255814</v>
      </c>
      <c r="M8">
        <v>0.62790697674418605</v>
      </c>
      <c r="N8">
        <v>0.42414205358830998</v>
      </c>
      <c r="O8">
        <v>0.57585794641168997</v>
      </c>
      <c r="P8">
        <v>0.43835017534145398</v>
      </c>
      <c r="Q8">
        <v>0.56164982465854596</v>
      </c>
      <c r="R8">
        <v>2.0883645903623398</v>
      </c>
      <c r="S8">
        <v>0.52209114759058595</v>
      </c>
      <c r="T8">
        <v>52.21</v>
      </c>
    </row>
    <row r="9" spans="1:20" x14ac:dyDescent="0.5">
      <c r="A9">
        <v>8</v>
      </c>
      <c r="B9">
        <v>8</v>
      </c>
      <c r="C9" s="1" t="s">
        <v>19</v>
      </c>
      <c r="D9" s="1" t="s">
        <v>16</v>
      </c>
      <c r="E9">
        <v>68</v>
      </c>
      <c r="F9">
        <v>16.98</v>
      </c>
      <c r="G9">
        <v>27.94</v>
      </c>
      <c r="H9">
        <v>32.450000000000003</v>
      </c>
      <c r="I9">
        <v>34.08</v>
      </c>
      <c r="J9">
        <v>0.83021771764664498</v>
      </c>
      <c r="K9">
        <v>0.16978228235335499</v>
      </c>
      <c r="L9">
        <v>0.27941176470588203</v>
      </c>
      <c r="M9">
        <v>0.72058823529411797</v>
      </c>
      <c r="N9">
        <v>0.32454909899182299</v>
      </c>
      <c r="O9">
        <v>0.67545090100817695</v>
      </c>
      <c r="P9">
        <v>0.34080634119319397</v>
      </c>
      <c r="Q9">
        <v>0.65919365880680603</v>
      </c>
      <c r="R9">
        <v>1.77498492253754</v>
      </c>
      <c r="S9">
        <v>0.44374623063438601</v>
      </c>
      <c r="T9">
        <v>44.37</v>
      </c>
    </row>
    <row r="10" spans="1:20" x14ac:dyDescent="0.5">
      <c r="A10">
        <v>9</v>
      </c>
      <c r="B10">
        <v>9</v>
      </c>
      <c r="C10" s="1" t="s">
        <v>20</v>
      </c>
      <c r="D10" s="1" t="s">
        <v>15</v>
      </c>
      <c r="E10">
        <v>109</v>
      </c>
      <c r="F10">
        <v>14.37</v>
      </c>
      <c r="G10">
        <v>38.07</v>
      </c>
      <c r="H10">
        <v>46.7</v>
      </c>
      <c r="I10">
        <v>44.66</v>
      </c>
      <c r="J10">
        <v>0.85630547987596095</v>
      </c>
      <c r="K10">
        <v>0.14369452012403899</v>
      </c>
      <c r="L10">
        <v>0.38073394495412799</v>
      </c>
      <c r="M10">
        <v>0.61926605504587195</v>
      </c>
      <c r="N10">
        <v>0.46697699140818399</v>
      </c>
      <c r="O10">
        <v>0.53302300859181595</v>
      </c>
      <c r="P10">
        <v>0.44657003907577297</v>
      </c>
      <c r="Q10">
        <v>0.55342996092422703</v>
      </c>
      <c r="R10">
        <v>2.1505864553140501</v>
      </c>
      <c r="S10">
        <v>0.53764661382851198</v>
      </c>
      <c r="T10">
        <v>53.76</v>
      </c>
    </row>
    <row r="11" spans="1:20" x14ac:dyDescent="0.5">
      <c r="A11">
        <v>10</v>
      </c>
      <c r="B11">
        <v>10</v>
      </c>
      <c r="C11" s="1" t="s">
        <v>20</v>
      </c>
      <c r="D11" s="1" t="s">
        <v>16</v>
      </c>
      <c r="E11">
        <v>23</v>
      </c>
      <c r="F11">
        <v>14.59</v>
      </c>
      <c r="G11">
        <v>34.78</v>
      </c>
      <c r="H11">
        <v>45.27</v>
      </c>
      <c r="I11">
        <v>39.94</v>
      </c>
      <c r="J11">
        <v>0.85414322898943495</v>
      </c>
      <c r="K11">
        <v>0.14585677101056499</v>
      </c>
      <c r="L11">
        <v>0.34782608695652201</v>
      </c>
      <c r="M11">
        <v>0.65217391304347805</v>
      </c>
      <c r="N11">
        <v>0.45271548436308201</v>
      </c>
      <c r="O11">
        <v>0.54728451563691805</v>
      </c>
      <c r="P11">
        <v>0.39937388761759501</v>
      </c>
      <c r="Q11">
        <v>0.60062611238240504</v>
      </c>
      <c r="R11">
        <v>2.0540586879266298</v>
      </c>
      <c r="S11">
        <v>0.51351467198165901</v>
      </c>
      <c r="T11">
        <v>51.35</v>
      </c>
    </row>
    <row r="12" spans="1:20" x14ac:dyDescent="0.5">
      <c r="A12">
        <v>11</v>
      </c>
      <c r="B12">
        <v>11</v>
      </c>
      <c r="C12" s="1" t="s">
        <v>21</v>
      </c>
      <c r="D12" s="1" t="s">
        <v>15</v>
      </c>
      <c r="E12">
        <v>88</v>
      </c>
      <c r="F12">
        <v>20.64</v>
      </c>
      <c r="G12">
        <v>38.64</v>
      </c>
      <c r="H12">
        <v>49.05</v>
      </c>
      <c r="I12">
        <v>48.96</v>
      </c>
      <c r="J12">
        <v>0.79355146632218798</v>
      </c>
      <c r="K12">
        <v>0.20644853367781199</v>
      </c>
      <c r="L12">
        <v>0.38636363636363602</v>
      </c>
      <c r="M12">
        <v>0.61363636363636398</v>
      </c>
      <c r="N12">
        <v>0.49050275073572902</v>
      </c>
      <c r="O12">
        <v>0.50949724926427098</v>
      </c>
      <c r="P12">
        <v>0.48964450916554397</v>
      </c>
      <c r="Q12">
        <v>0.51035549083445597</v>
      </c>
      <c r="R12">
        <v>2.1600623625870998</v>
      </c>
      <c r="S12">
        <v>0.54001559064677396</v>
      </c>
      <c r="T12">
        <v>54</v>
      </c>
    </row>
    <row r="13" spans="1:20" x14ac:dyDescent="0.5">
      <c r="A13">
        <v>12</v>
      </c>
      <c r="B13">
        <v>12</v>
      </c>
      <c r="C13" s="1" t="s">
        <v>21</v>
      </c>
      <c r="D13" s="1" t="s">
        <v>16</v>
      </c>
      <c r="E13">
        <v>74</v>
      </c>
      <c r="F13">
        <v>19.93</v>
      </c>
      <c r="G13">
        <v>32.43</v>
      </c>
      <c r="H13">
        <v>47.45</v>
      </c>
      <c r="I13">
        <v>39.6</v>
      </c>
      <c r="J13">
        <v>0.80066178566322799</v>
      </c>
      <c r="K13">
        <v>0.19933821433677201</v>
      </c>
      <c r="L13">
        <v>0.32432432432432401</v>
      </c>
      <c r="M13">
        <v>0.67567567567567599</v>
      </c>
      <c r="N13">
        <v>0.474459459459459</v>
      </c>
      <c r="O13">
        <v>0.525540540540541</v>
      </c>
      <c r="P13">
        <v>0.39600782600782602</v>
      </c>
      <c r="Q13">
        <v>0.60399217399217398</v>
      </c>
      <c r="R13">
        <v>1.9954533954548399</v>
      </c>
      <c r="S13">
        <v>0.49886334886370898</v>
      </c>
      <c r="T13">
        <v>49.89</v>
      </c>
    </row>
    <row r="14" spans="1:20" x14ac:dyDescent="0.5">
      <c r="A14">
        <v>13</v>
      </c>
      <c r="B14">
        <v>13</v>
      </c>
      <c r="C14" s="1" t="s">
        <v>22</v>
      </c>
      <c r="D14" s="1" t="s">
        <v>15</v>
      </c>
      <c r="E14">
        <v>105</v>
      </c>
      <c r="F14">
        <v>13.85</v>
      </c>
      <c r="G14">
        <v>23.81</v>
      </c>
      <c r="H14">
        <v>38.31</v>
      </c>
      <c r="I14">
        <v>43.03</v>
      </c>
      <c r="J14">
        <v>0.86151684390942096</v>
      </c>
      <c r="K14">
        <v>0.13848315609057901</v>
      </c>
      <c r="L14">
        <v>0.238095238095238</v>
      </c>
      <c r="M14">
        <v>0.76190476190476197</v>
      </c>
      <c r="N14">
        <v>0.38312388018270399</v>
      </c>
      <c r="O14">
        <v>0.61687611981729595</v>
      </c>
      <c r="P14">
        <v>0.43033791072625999</v>
      </c>
      <c r="Q14">
        <v>0.56966208927373996</v>
      </c>
      <c r="R14">
        <v>1.9130738729136201</v>
      </c>
      <c r="S14">
        <v>0.47826846822840602</v>
      </c>
      <c r="T14">
        <v>47.83</v>
      </c>
    </row>
    <row r="15" spans="1:20" x14ac:dyDescent="0.5">
      <c r="A15">
        <v>14</v>
      </c>
      <c r="B15">
        <v>14</v>
      </c>
      <c r="C15" s="1" t="s">
        <v>22</v>
      </c>
      <c r="D15" s="1" t="s">
        <v>16</v>
      </c>
      <c r="E15">
        <v>49</v>
      </c>
      <c r="F15">
        <v>19.96</v>
      </c>
      <c r="G15">
        <v>16.329999999999998</v>
      </c>
      <c r="H15">
        <v>42.38</v>
      </c>
      <c r="I15">
        <v>34.619999999999997</v>
      </c>
      <c r="J15">
        <v>0.80042710353610202</v>
      </c>
      <c r="K15">
        <v>0.199572896463898</v>
      </c>
      <c r="L15">
        <v>0.16326530612244899</v>
      </c>
      <c r="M15">
        <v>0.83673469387755095</v>
      </c>
      <c r="N15">
        <v>0.42381643571949101</v>
      </c>
      <c r="O15">
        <v>0.57618356428050899</v>
      </c>
      <c r="P15">
        <v>0.34623680882609498</v>
      </c>
      <c r="Q15">
        <v>0.65376319117390502</v>
      </c>
      <c r="R15">
        <v>1.7337456542041401</v>
      </c>
      <c r="S15">
        <v>0.43343641355103402</v>
      </c>
      <c r="T15">
        <v>43.34</v>
      </c>
    </row>
    <row r="16" spans="1:20" x14ac:dyDescent="0.5">
      <c r="A16">
        <v>15</v>
      </c>
      <c r="B16">
        <v>15</v>
      </c>
      <c r="C16" s="1" t="s">
        <v>23</v>
      </c>
      <c r="D16" s="1" t="s">
        <v>15</v>
      </c>
      <c r="E16">
        <v>98</v>
      </c>
      <c r="F16">
        <v>17.8</v>
      </c>
      <c r="G16">
        <v>45.92</v>
      </c>
      <c r="H16">
        <v>38.130000000000003</v>
      </c>
      <c r="I16">
        <v>31.18</v>
      </c>
      <c r="J16">
        <v>0.82195402620600799</v>
      </c>
      <c r="K16">
        <v>0.17804597379399201</v>
      </c>
      <c r="L16">
        <v>0.45918367346938799</v>
      </c>
      <c r="M16">
        <v>0.54081632653061196</v>
      </c>
      <c r="N16">
        <v>0.38133851784318201</v>
      </c>
      <c r="O16">
        <v>0.61866148215681804</v>
      </c>
      <c r="P16">
        <v>0.31180608045687402</v>
      </c>
      <c r="Q16">
        <v>0.68819391954312603</v>
      </c>
      <c r="R16">
        <v>1.97428229797545</v>
      </c>
      <c r="S16">
        <v>0.49357057449386299</v>
      </c>
      <c r="T16">
        <v>49.36</v>
      </c>
    </row>
    <row r="17" spans="1:20" x14ac:dyDescent="0.5">
      <c r="A17">
        <v>16</v>
      </c>
      <c r="B17">
        <v>16</v>
      </c>
      <c r="C17" s="1" t="s">
        <v>23</v>
      </c>
      <c r="D17" s="1" t="s">
        <v>16</v>
      </c>
      <c r="E17">
        <v>46</v>
      </c>
      <c r="F17">
        <v>17.18</v>
      </c>
      <c r="G17">
        <v>33.700000000000003</v>
      </c>
      <c r="H17">
        <v>35</v>
      </c>
      <c r="I17">
        <v>30.81</v>
      </c>
      <c r="J17">
        <v>0.82816509209128797</v>
      </c>
      <c r="K17">
        <v>0.171834907908712</v>
      </c>
      <c r="L17">
        <v>0.33695652173912999</v>
      </c>
      <c r="M17">
        <v>0.66304347826086996</v>
      </c>
      <c r="N17">
        <v>0.34999498327759199</v>
      </c>
      <c r="O17">
        <v>0.65000501672240796</v>
      </c>
      <c r="P17">
        <v>0.30809503901895202</v>
      </c>
      <c r="Q17">
        <v>0.69190496098104803</v>
      </c>
      <c r="R17">
        <v>1.8232116361269599</v>
      </c>
      <c r="S17">
        <v>0.45580290903173998</v>
      </c>
      <c r="T17">
        <v>45.58</v>
      </c>
    </row>
    <row r="18" spans="1:20" x14ac:dyDescent="0.5">
      <c r="A18">
        <v>17</v>
      </c>
      <c r="B18">
        <v>17</v>
      </c>
      <c r="C18" s="1" t="s">
        <v>24</v>
      </c>
      <c r="D18" s="1" t="s">
        <v>15</v>
      </c>
      <c r="E18">
        <v>106</v>
      </c>
      <c r="F18">
        <v>18.690000000000001</v>
      </c>
      <c r="G18">
        <v>68.87</v>
      </c>
      <c r="H18">
        <v>42.14</v>
      </c>
      <c r="I18">
        <v>37.56</v>
      </c>
      <c r="J18">
        <v>0.81312695359557996</v>
      </c>
      <c r="K18">
        <v>0.18687304640442001</v>
      </c>
      <c r="L18">
        <v>0.68867924528301905</v>
      </c>
      <c r="M18">
        <v>0.31132075471698101</v>
      </c>
      <c r="N18">
        <v>0.42144654088050298</v>
      </c>
      <c r="O18">
        <v>0.57855345911949696</v>
      </c>
      <c r="P18">
        <v>0.375579391166599</v>
      </c>
      <c r="Q18">
        <v>0.624420608833401</v>
      </c>
      <c r="R18">
        <v>2.2988321309257</v>
      </c>
      <c r="S18">
        <v>0.57470803273142501</v>
      </c>
      <c r="T18">
        <v>57.47</v>
      </c>
    </row>
    <row r="19" spans="1:20" x14ac:dyDescent="0.5">
      <c r="A19">
        <v>18</v>
      </c>
      <c r="B19">
        <v>18</v>
      </c>
      <c r="C19" s="1" t="s">
        <v>24</v>
      </c>
      <c r="D19" s="1" t="s">
        <v>16</v>
      </c>
      <c r="E19">
        <v>33</v>
      </c>
      <c r="F19">
        <v>19.09</v>
      </c>
      <c r="G19">
        <v>51.52</v>
      </c>
      <c r="H19">
        <v>35.22</v>
      </c>
      <c r="I19">
        <v>38.92</v>
      </c>
      <c r="J19">
        <v>0.80914280933678995</v>
      </c>
      <c r="K19">
        <v>0.19085719066321</v>
      </c>
      <c r="L19">
        <v>0.51515151515151503</v>
      </c>
      <c r="M19">
        <v>0.48484848484848497</v>
      </c>
      <c r="N19">
        <v>0.35222222222222199</v>
      </c>
      <c r="O19">
        <v>0.64777777777777801</v>
      </c>
      <c r="P19">
        <v>0.38917508417508401</v>
      </c>
      <c r="Q19">
        <v>0.61082491582491605</v>
      </c>
      <c r="R19">
        <v>2.0656916308856101</v>
      </c>
      <c r="S19">
        <v>0.51642290772140298</v>
      </c>
      <c r="T19">
        <v>51.64</v>
      </c>
    </row>
    <row r="20" spans="1:20" x14ac:dyDescent="0.5">
      <c r="A20">
        <v>19</v>
      </c>
      <c r="B20">
        <v>19</v>
      </c>
      <c r="C20" s="1" t="s">
        <v>25</v>
      </c>
      <c r="D20" s="1" t="s">
        <v>15</v>
      </c>
      <c r="E20">
        <v>73</v>
      </c>
      <c r="F20">
        <v>14.35</v>
      </c>
      <c r="G20">
        <v>51.37</v>
      </c>
      <c r="H20">
        <v>37.85</v>
      </c>
      <c r="I20">
        <v>40.549999999999997</v>
      </c>
      <c r="J20">
        <v>0.85649632354763405</v>
      </c>
      <c r="K20">
        <v>0.143503676452366</v>
      </c>
      <c r="L20">
        <v>0.51369863013698602</v>
      </c>
      <c r="M20">
        <v>0.48630136986301398</v>
      </c>
      <c r="N20">
        <v>0.378504381859951</v>
      </c>
      <c r="O20">
        <v>0.62149561814004906</v>
      </c>
      <c r="P20">
        <v>0.40554740191166599</v>
      </c>
      <c r="Q20">
        <v>0.59445259808833395</v>
      </c>
      <c r="R20">
        <v>2.1542467374562402</v>
      </c>
      <c r="S20">
        <v>0.53856168436405905</v>
      </c>
      <c r="T20">
        <v>53.86</v>
      </c>
    </row>
    <row r="21" spans="1:20" x14ac:dyDescent="0.5">
      <c r="A21">
        <v>20</v>
      </c>
      <c r="B21">
        <v>20</v>
      </c>
      <c r="C21" s="1" t="s">
        <v>25</v>
      </c>
      <c r="D21" s="1" t="s">
        <v>16</v>
      </c>
      <c r="E21">
        <v>53</v>
      </c>
      <c r="F21">
        <v>20.78</v>
      </c>
      <c r="G21">
        <v>24.53</v>
      </c>
      <c r="H21">
        <v>24.19</v>
      </c>
      <c r="I21">
        <v>29.61</v>
      </c>
      <c r="J21">
        <v>0.79222005553973696</v>
      </c>
      <c r="K21">
        <v>0.20777994446026299</v>
      </c>
      <c r="L21">
        <v>0.245283018867925</v>
      </c>
      <c r="M21">
        <v>0.75471698113207497</v>
      </c>
      <c r="N21">
        <v>0.24194070080862501</v>
      </c>
      <c r="O21">
        <v>0.75805929919137505</v>
      </c>
      <c r="P21">
        <v>0.29605321688423802</v>
      </c>
      <c r="Q21">
        <v>0.70394678311576198</v>
      </c>
      <c r="R21">
        <v>1.57549699210053</v>
      </c>
      <c r="S21">
        <v>0.39387424802513099</v>
      </c>
      <c r="T21">
        <v>39.39</v>
      </c>
    </row>
    <row r="24" spans="1:20" x14ac:dyDescent="0.5">
      <c r="A24" t="s">
        <v>58</v>
      </c>
      <c r="B24">
        <f>COUNTIF(index_age[province],C24)</f>
        <v>2</v>
      </c>
      <c r="C24" t="s">
        <v>14</v>
      </c>
    </row>
    <row r="25" spans="1:20" x14ac:dyDescent="0.5">
      <c r="B25">
        <f>COUNTIF(index_age[province],C25)</f>
        <v>2</v>
      </c>
      <c r="C25" t="s">
        <v>17</v>
      </c>
    </row>
    <row r="26" spans="1:20" x14ac:dyDescent="0.5">
      <c r="B26">
        <f>COUNTIF(index_age[province],C26)</f>
        <v>2</v>
      </c>
      <c r="C26" t="s">
        <v>18</v>
      </c>
    </row>
    <row r="27" spans="1:20" x14ac:dyDescent="0.5">
      <c r="B27">
        <f>COUNTIF(index_age[province],C27)</f>
        <v>2</v>
      </c>
      <c r="C27" t="s">
        <v>19</v>
      </c>
    </row>
    <row r="28" spans="1:20" x14ac:dyDescent="0.5">
      <c r="B28">
        <f>COUNTIF(index_age[province],C28)</f>
        <v>2</v>
      </c>
      <c r="C28" t="s">
        <v>20</v>
      </c>
    </row>
    <row r="29" spans="1:20" x14ac:dyDescent="0.5">
      <c r="B29">
        <f>COUNTIF(index_age[province],C29)</f>
        <v>2</v>
      </c>
      <c r="C29" t="s">
        <v>21</v>
      </c>
    </row>
    <row r="30" spans="1:20" x14ac:dyDescent="0.5">
      <c r="B30">
        <f>COUNTIF(index_age[province],C30)</f>
        <v>2</v>
      </c>
      <c r="C30" t="s">
        <v>22</v>
      </c>
    </row>
    <row r="31" spans="1:20" x14ac:dyDescent="0.5">
      <c r="B31">
        <f>COUNTIF(index_age[province],C31)</f>
        <v>2</v>
      </c>
      <c r="C31" t="s">
        <v>23</v>
      </c>
    </row>
    <row r="32" spans="1:20" x14ac:dyDescent="0.5">
      <c r="B32">
        <f>COUNTIF(index_age[province],C32)</f>
        <v>2</v>
      </c>
      <c r="C32" t="s">
        <v>24</v>
      </c>
    </row>
    <row r="33" spans="2:3" x14ac:dyDescent="0.5">
      <c r="B33">
        <f>COUNTIF(index_age[province],C33)</f>
        <v>2</v>
      </c>
      <c r="C33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2563-CE55-40D3-ACF9-D0EE2841B5A6}">
  <dimension ref="A1:T33"/>
  <sheetViews>
    <sheetView workbookViewId="0">
      <selection activeCell="B24" sqref="B24:B33"/>
    </sheetView>
  </sheetViews>
  <sheetFormatPr defaultRowHeight="14.35" x14ac:dyDescent="0.5"/>
  <cols>
    <col min="1" max="1" width="10.17578125" bestFit="1" customWidth="1"/>
    <col min="2" max="2" width="4" bestFit="1" customWidth="1"/>
    <col min="3" max="3" width="17.76171875" bestFit="1" customWidth="1"/>
    <col min="4" max="4" width="16.9375" bestFit="1" customWidth="1"/>
    <col min="5" max="5" width="4" bestFit="1" customWidth="1"/>
    <col min="6" max="6" width="19.52734375" bestFit="1" customWidth="1"/>
    <col min="7" max="7" width="22.46875" bestFit="1" customWidth="1"/>
    <col min="8" max="8" width="21.9375" bestFit="1" customWidth="1"/>
    <col min="9" max="9" width="17.8203125" bestFit="1" customWidth="1"/>
    <col min="10" max="10" width="17.52734375" bestFit="1" customWidth="1"/>
    <col min="11" max="11" width="17.87890625" bestFit="1" customWidth="1"/>
    <col min="12" max="12" width="20.52734375" bestFit="1" customWidth="1"/>
    <col min="13" max="13" width="20.87890625" bestFit="1" customWidth="1"/>
    <col min="14" max="14" width="20" bestFit="1" customWidth="1"/>
    <col min="15" max="15" width="20.3515625" bestFit="1" customWidth="1"/>
    <col min="16" max="16" width="15.87890625" bestFit="1" customWidth="1"/>
    <col min="17" max="17" width="16.234375" bestFit="1" customWidth="1"/>
    <col min="18" max="18" width="12.703125" bestFit="1" customWidth="1"/>
    <col min="19" max="19" width="16.46875" bestFit="1" customWidth="1"/>
    <col min="20" max="20" width="17.5859375" bestFit="1" customWidth="1"/>
  </cols>
  <sheetData>
    <row r="1" spans="1:20" x14ac:dyDescent="0.5">
      <c r="A1" t="s">
        <v>51</v>
      </c>
      <c r="B1" t="s">
        <v>52</v>
      </c>
      <c r="C1" t="s">
        <v>0</v>
      </c>
      <c r="D1" t="s">
        <v>26</v>
      </c>
      <c r="E1" t="s">
        <v>2</v>
      </c>
      <c r="F1" t="s">
        <v>53</v>
      </c>
      <c r="G1" t="s">
        <v>54</v>
      </c>
      <c r="H1" t="s">
        <v>55</v>
      </c>
      <c r="I1" t="s">
        <v>56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5">
      <c r="A2">
        <v>1</v>
      </c>
      <c r="B2">
        <v>1</v>
      </c>
      <c r="C2" s="1" t="s">
        <v>14</v>
      </c>
      <c r="D2" s="1" t="s">
        <v>27</v>
      </c>
      <c r="E2">
        <v>68</v>
      </c>
      <c r="F2">
        <v>20.36</v>
      </c>
      <c r="G2">
        <v>33.82</v>
      </c>
      <c r="H2">
        <v>41.53</v>
      </c>
      <c r="I2">
        <v>39.42</v>
      </c>
      <c r="J2">
        <v>0.796439344429695</v>
      </c>
      <c r="K2">
        <v>0.203560655570305</v>
      </c>
      <c r="L2">
        <v>0.33823529411764702</v>
      </c>
      <c r="M2">
        <v>0.66176470588235303</v>
      </c>
      <c r="N2">
        <v>0.41528921930930501</v>
      </c>
      <c r="O2">
        <v>0.58471078069069504</v>
      </c>
      <c r="P2">
        <v>0.39423301643889902</v>
      </c>
      <c r="Q2">
        <v>0.60576698356110104</v>
      </c>
      <c r="R2">
        <v>1.94419687429555</v>
      </c>
      <c r="S2">
        <v>0.486049218573886</v>
      </c>
      <c r="T2">
        <v>48.6</v>
      </c>
    </row>
    <row r="3" spans="1:20" x14ac:dyDescent="0.5">
      <c r="A3">
        <v>2</v>
      </c>
      <c r="B3">
        <v>2</v>
      </c>
      <c r="C3" s="1" t="s">
        <v>14</v>
      </c>
      <c r="D3" s="1" t="s">
        <v>28</v>
      </c>
      <c r="E3">
        <v>60</v>
      </c>
      <c r="F3">
        <v>15.94</v>
      </c>
      <c r="G3">
        <v>47.5</v>
      </c>
      <c r="H3">
        <v>47.3</v>
      </c>
      <c r="I3">
        <v>39.39</v>
      </c>
      <c r="J3">
        <v>0.84064848367951495</v>
      </c>
      <c r="K3">
        <v>0.159351516320485</v>
      </c>
      <c r="L3">
        <v>0.47499999999999998</v>
      </c>
      <c r="M3">
        <v>0.52500000000000002</v>
      </c>
      <c r="N3">
        <v>0.47301751094434002</v>
      </c>
      <c r="O3">
        <v>0.52698248905566003</v>
      </c>
      <c r="P3">
        <v>0.39386322800956902</v>
      </c>
      <c r="Q3">
        <v>0.60613677199043103</v>
      </c>
      <c r="R3">
        <v>2.1825292226334199</v>
      </c>
      <c r="S3">
        <v>0.54563230565835596</v>
      </c>
      <c r="T3">
        <v>54.56</v>
      </c>
    </row>
    <row r="4" spans="1:20" x14ac:dyDescent="0.5">
      <c r="A4">
        <v>3</v>
      </c>
      <c r="B4">
        <v>3</v>
      </c>
      <c r="C4" s="1" t="s">
        <v>17</v>
      </c>
      <c r="D4" s="1" t="s">
        <v>27</v>
      </c>
      <c r="E4">
        <v>77</v>
      </c>
      <c r="F4">
        <v>23.12</v>
      </c>
      <c r="G4">
        <v>38.31</v>
      </c>
      <c r="H4">
        <v>38.549999999999997</v>
      </c>
      <c r="I4">
        <v>36.25</v>
      </c>
      <c r="J4">
        <v>0.76882982488954599</v>
      </c>
      <c r="K4">
        <v>0.23117017511045401</v>
      </c>
      <c r="L4">
        <v>0.38311688311688302</v>
      </c>
      <c r="M4">
        <v>0.61688311688311703</v>
      </c>
      <c r="N4">
        <v>0.38550923709913898</v>
      </c>
      <c r="O4">
        <v>0.61449076290086102</v>
      </c>
      <c r="P4">
        <v>0.36245890556500898</v>
      </c>
      <c r="Q4">
        <v>0.63754109443499096</v>
      </c>
      <c r="R4">
        <v>1.8999148506705801</v>
      </c>
      <c r="S4">
        <v>0.47497871266764402</v>
      </c>
      <c r="T4">
        <v>47.5</v>
      </c>
    </row>
    <row r="5" spans="1:20" x14ac:dyDescent="0.5">
      <c r="A5">
        <v>4</v>
      </c>
      <c r="B5">
        <v>4</v>
      </c>
      <c r="C5" s="1" t="s">
        <v>17</v>
      </c>
      <c r="D5" s="1" t="s">
        <v>28</v>
      </c>
      <c r="E5">
        <v>78</v>
      </c>
      <c r="F5">
        <v>24.57</v>
      </c>
      <c r="G5">
        <v>70.510000000000005</v>
      </c>
      <c r="H5">
        <v>44.35</v>
      </c>
      <c r="I5">
        <v>41.68</v>
      </c>
      <c r="J5">
        <v>0.75428470188274499</v>
      </c>
      <c r="K5">
        <v>0.24571529811725501</v>
      </c>
      <c r="L5">
        <v>0.70512820512820495</v>
      </c>
      <c r="M5">
        <v>0.29487179487179499</v>
      </c>
      <c r="N5">
        <v>0.44347842122035702</v>
      </c>
      <c r="O5">
        <v>0.55652157877964303</v>
      </c>
      <c r="P5">
        <v>0.416824918553029</v>
      </c>
      <c r="Q5">
        <v>0.58317508144697106</v>
      </c>
      <c r="R5">
        <v>2.3197162467843402</v>
      </c>
      <c r="S5">
        <v>0.57992906169608405</v>
      </c>
      <c r="T5">
        <v>57.99</v>
      </c>
    </row>
    <row r="6" spans="1:20" x14ac:dyDescent="0.5">
      <c r="A6">
        <v>5</v>
      </c>
      <c r="B6">
        <v>5</v>
      </c>
      <c r="C6" s="1" t="s">
        <v>18</v>
      </c>
      <c r="D6" s="1" t="s">
        <v>27</v>
      </c>
      <c r="E6">
        <v>62</v>
      </c>
      <c r="F6">
        <v>21.22</v>
      </c>
      <c r="G6">
        <v>37.9</v>
      </c>
      <c r="H6">
        <v>37.4</v>
      </c>
      <c r="I6">
        <v>34.28</v>
      </c>
      <c r="J6">
        <v>0.78783057769482601</v>
      </c>
      <c r="K6">
        <v>0.21216942230517399</v>
      </c>
      <c r="L6">
        <v>0.37903225806451601</v>
      </c>
      <c r="M6">
        <v>0.62096774193548399</v>
      </c>
      <c r="N6">
        <v>0.37399816515231599</v>
      </c>
      <c r="O6">
        <v>0.62600183484768401</v>
      </c>
      <c r="P6">
        <v>0.34283898896802101</v>
      </c>
      <c r="Q6">
        <v>0.65716101103197899</v>
      </c>
      <c r="R6">
        <v>1.88369998987968</v>
      </c>
      <c r="S6">
        <v>0.47092499746992</v>
      </c>
      <c r="T6">
        <v>47.09</v>
      </c>
    </row>
    <row r="7" spans="1:20" x14ac:dyDescent="0.5">
      <c r="A7">
        <v>6</v>
      </c>
      <c r="B7">
        <v>6</v>
      </c>
      <c r="C7" s="1" t="s">
        <v>18</v>
      </c>
      <c r="D7" s="1" t="s">
        <v>28</v>
      </c>
      <c r="E7">
        <v>89</v>
      </c>
      <c r="F7">
        <v>24.98</v>
      </c>
      <c r="G7">
        <v>69.66</v>
      </c>
      <c r="H7">
        <v>45.46</v>
      </c>
      <c r="I7">
        <v>46.47</v>
      </c>
      <c r="J7">
        <v>0.75024522387861403</v>
      </c>
      <c r="K7">
        <v>0.249754776121386</v>
      </c>
      <c r="L7">
        <v>0.69662921348314599</v>
      </c>
      <c r="M7">
        <v>0.30337078651685401</v>
      </c>
      <c r="N7">
        <v>0.454638990870186</v>
      </c>
      <c r="O7">
        <v>0.545361009129814</v>
      </c>
      <c r="P7">
        <v>0.46468850880269702</v>
      </c>
      <c r="Q7">
        <v>0.53531149119730304</v>
      </c>
      <c r="R7">
        <v>2.3662019370346399</v>
      </c>
      <c r="S7">
        <v>0.59155048425866097</v>
      </c>
      <c r="T7">
        <v>59.16</v>
      </c>
    </row>
    <row r="8" spans="1:20" x14ac:dyDescent="0.5">
      <c r="A8">
        <v>7</v>
      </c>
      <c r="B8">
        <v>7</v>
      </c>
      <c r="C8" s="1" t="s">
        <v>19</v>
      </c>
      <c r="D8" s="1" t="s">
        <v>27</v>
      </c>
      <c r="E8">
        <v>40</v>
      </c>
      <c r="F8">
        <v>12.68</v>
      </c>
      <c r="G8">
        <v>25</v>
      </c>
      <c r="H8">
        <v>30.65</v>
      </c>
      <c r="I8">
        <v>28.6</v>
      </c>
      <c r="J8">
        <v>0.87324310311523501</v>
      </c>
      <c r="K8">
        <v>0.12675689688476499</v>
      </c>
      <c r="L8">
        <v>0.25</v>
      </c>
      <c r="M8">
        <v>0.75</v>
      </c>
      <c r="N8">
        <v>0.30654761904761901</v>
      </c>
      <c r="O8">
        <v>0.69345238095238104</v>
      </c>
      <c r="P8">
        <v>0.28602716727716698</v>
      </c>
      <c r="Q8">
        <v>0.71397283272283296</v>
      </c>
      <c r="R8">
        <v>1.71581788944002</v>
      </c>
      <c r="S8">
        <v>0.428954472360005</v>
      </c>
      <c r="T8">
        <v>42.9</v>
      </c>
    </row>
    <row r="9" spans="1:20" x14ac:dyDescent="0.5">
      <c r="A9">
        <v>8</v>
      </c>
      <c r="B9">
        <v>8</v>
      </c>
      <c r="C9" s="1" t="s">
        <v>19</v>
      </c>
      <c r="D9" s="1" t="s">
        <v>28</v>
      </c>
      <c r="E9">
        <v>71</v>
      </c>
      <c r="F9">
        <v>16.809999999999999</v>
      </c>
      <c r="G9">
        <v>35.21</v>
      </c>
      <c r="H9">
        <v>39.6</v>
      </c>
      <c r="I9">
        <v>44.55</v>
      </c>
      <c r="J9">
        <v>0.831853843296538</v>
      </c>
      <c r="K9">
        <v>0.168146156703462</v>
      </c>
      <c r="L9">
        <v>0.352112676056338</v>
      </c>
      <c r="M9">
        <v>0.647887323943662</v>
      </c>
      <c r="N9">
        <v>0.39601428690372598</v>
      </c>
      <c r="O9">
        <v>0.60398571309627402</v>
      </c>
      <c r="P9">
        <v>0.44548205146796699</v>
      </c>
      <c r="Q9">
        <v>0.55451794853203296</v>
      </c>
      <c r="R9">
        <v>2.0254628577245701</v>
      </c>
      <c r="S9">
        <v>0.50636571443114198</v>
      </c>
      <c r="T9">
        <v>50.64</v>
      </c>
    </row>
    <row r="10" spans="1:20" x14ac:dyDescent="0.5">
      <c r="A10">
        <v>9</v>
      </c>
      <c r="B10">
        <v>9</v>
      </c>
      <c r="C10" s="1" t="s">
        <v>20</v>
      </c>
      <c r="D10" s="1" t="s">
        <v>27</v>
      </c>
      <c r="E10">
        <v>77</v>
      </c>
      <c r="F10">
        <v>14.73</v>
      </c>
      <c r="G10">
        <v>30.52</v>
      </c>
      <c r="H10">
        <v>45.62</v>
      </c>
      <c r="I10">
        <v>46.48</v>
      </c>
      <c r="J10">
        <v>0.85273192601028402</v>
      </c>
      <c r="K10">
        <v>0.147268073989716</v>
      </c>
      <c r="L10">
        <v>0.30519480519480502</v>
      </c>
      <c r="M10">
        <v>0.69480519480519498</v>
      </c>
      <c r="N10">
        <v>0.45622348806601798</v>
      </c>
      <c r="O10">
        <v>0.54377651193398202</v>
      </c>
      <c r="P10">
        <v>0.46481327915986598</v>
      </c>
      <c r="Q10">
        <v>0.53518672084013397</v>
      </c>
      <c r="R10">
        <v>2.0789634984309702</v>
      </c>
      <c r="S10">
        <v>0.51974087460774299</v>
      </c>
      <c r="T10">
        <v>51.97</v>
      </c>
    </row>
    <row r="11" spans="1:20" x14ac:dyDescent="0.5">
      <c r="A11">
        <v>10</v>
      </c>
      <c r="B11">
        <v>10</v>
      </c>
      <c r="C11" s="1" t="s">
        <v>20</v>
      </c>
      <c r="D11" s="1" t="s">
        <v>28</v>
      </c>
      <c r="E11">
        <v>55</v>
      </c>
      <c r="F11">
        <v>15.08</v>
      </c>
      <c r="G11">
        <v>47.27</v>
      </c>
      <c r="H11">
        <v>46.5</v>
      </c>
      <c r="I11">
        <v>42.72</v>
      </c>
      <c r="J11">
        <v>0.84924875234107999</v>
      </c>
      <c r="K11">
        <v>0.15075124765892001</v>
      </c>
      <c r="L11">
        <v>0.472727272727273</v>
      </c>
      <c r="M11">
        <v>0.527272727272727</v>
      </c>
      <c r="N11">
        <v>0.46504620379620398</v>
      </c>
      <c r="O11">
        <v>0.53495379620379602</v>
      </c>
      <c r="P11">
        <v>0.42720057720057703</v>
      </c>
      <c r="Q11">
        <v>0.57279942279942297</v>
      </c>
      <c r="R11">
        <v>2.2142228060651301</v>
      </c>
      <c r="S11">
        <v>0.55355570151628397</v>
      </c>
      <c r="T11">
        <v>55.36</v>
      </c>
    </row>
    <row r="12" spans="1:20" x14ac:dyDescent="0.5">
      <c r="A12">
        <v>11</v>
      </c>
      <c r="B12">
        <v>11</v>
      </c>
      <c r="C12" s="1" t="s">
        <v>21</v>
      </c>
      <c r="D12" s="1" t="s">
        <v>27</v>
      </c>
      <c r="E12">
        <v>65</v>
      </c>
      <c r="F12">
        <v>20.260000000000002</v>
      </c>
      <c r="G12">
        <v>23.85</v>
      </c>
      <c r="H12">
        <v>44.4</v>
      </c>
      <c r="I12">
        <v>37.93</v>
      </c>
      <c r="J12">
        <v>0.79737792132926599</v>
      </c>
      <c r="K12">
        <v>0.20262207867073401</v>
      </c>
      <c r="L12">
        <v>0.238461538461538</v>
      </c>
      <c r="M12">
        <v>0.76153846153846205</v>
      </c>
      <c r="N12">
        <v>0.444025065491784</v>
      </c>
      <c r="O12">
        <v>0.555974934508216</v>
      </c>
      <c r="P12">
        <v>0.379341610262663</v>
      </c>
      <c r="Q12">
        <v>0.620658389737337</v>
      </c>
      <c r="R12">
        <v>1.85920613554525</v>
      </c>
      <c r="S12">
        <v>0.46480153388631301</v>
      </c>
      <c r="T12">
        <v>46.48</v>
      </c>
    </row>
    <row r="13" spans="1:20" x14ac:dyDescent="0.5">
      <c r="A13">
        <v>12</v>
      </c>
      <c r="B13">
        <v>12</v>
      </c>
      <c r="C13" s="1" t="s">
        <v>21</v>
      </c>
      <c r="D13" s="1" t="s">
        <v>28</v>
      </c>
      <c r="E13">
        <v>97</v>
      </c>
      <c r="F13">
        <v>20.18</v>
      </c>
      <c r="G13">
        <v>43.81</v>
      </c>
      <c r="H13">
        <v>51.17</v>
      </c>
      <c r="I13">
        <v>54.1</v>
      </c>
      <c r="J13">
        <v>0.79823702201218505</v>
      </c>
      <c r="K13">
        <v>0.20176297798781501</v>
      </c>
      <c r="L13">
        <v>0.43814432989690699</v>
      </c>
      <c r="M13">
        <v>0.56185567010309301</v>
      </c>
      <c r="N13">
        <v>0.51167580871060203</v>
      </c>
      <c r="O13">
        <v>0.48832419128939802</v>
      </c>
      <c r="P13">
        <v>0.54103393862736604</v>
      </c>
      <c r="Q13">
        <v>0.45896606137263402</v>
      </c>
      <c r="R13">
        <v>2.2890910992470599</v>
      </c>
      <c r="S13">
        <v>0.57227277481176497</v>
      </c>
      <c r="T13">
        <v>57.23</v>
      </c>
    </row>
    <row r="14" spans="1:20" x14ac:dyDescent="0.5">
      <c r="A14">
        <v>13</v>
      </c>
      <c r="B14">
        <v>13</v>
      </c>
      <c r="C14" s="1" t="s">
        <v>22</v>
      </c>
      <c r="D14" s="1" t="s">
        <v>27</v>
      </c>
      <c r="E14">
        <v>77</v>
      </c>
      <c r="F14">
        <v>14.41</v>
      </c>
      <c r="G14">
        <v>10.39</v>
      </c>
      <c r="H14">
        <v>37.270000000000003</v>
      </c>
      <c r="I14">
        <v>29.79</v>
      </c>
      <c r="J14">
        <v>0.85590969416524199</v>
      </c>
      <c r="K14">
        <v>0.14409030583475799</v>
      </c>
      <c r="L14">
        <v>0.103896103896104</v>
      </c>
      <c r="M14">
        <v>0.89610389610389596</v>
      </c>
      <c r="N14">
        <v>0.37267448925343699</v>
      </c>
      <c r="O14">
        <v>0.62732551074656295</v>
      </c>
      <c r="P14">
        <v>0.29792013542013501</v>
      </c>
      <c r="Q14">
        <v>0.70207986457986504</v>
      </c>
      <c r="R14">
        <v>1.63040042273492</v>
      </c>
      <c r="S14">
        <v>0.40760010568373001</v>
      </c>
      <c r="T14">
        <v>40.76</v>
      </c>
    </row>
    <row r="15" spans="1:20" x14ac:dyDescent="0.5">
      <c r="A15">
        <v>14</v>
      </c>
      <c r="B15">
        <v>14</v>
      </c>
      <c r="C15" s="1" t="s">
        <v>22</v>
      </c>
      <c r="D15" s="1" t="s">
        <v>28</v>
      </c>
      <c r="E15">
        <v>77</v>
      </c>
      <c r="F15">
        <v>16.07</v>
      </c>
      <c r="G15">
        <v>32.47</v>
      </c>
      <c r="H15">
        <v>42.29</v>
      </c>
      <c r="I15">
        <v>44.27</v>
      </c>
      <c r="J15">
        <v>0.839303376569419</v>
      </c>
      <c r="K15">
        <v>0.160696623430581</v>
      </c>
      <c r="L15">
        <v>0.32467532467532501</v>
      </c>
      <c r="M15">
        <v>0.67532467532467499</v>
      </c>
      <c r="N15">
        <v>0.42286084529505602</v>
      </c>
      <c r="O15">
        <v>0.57713915470494404</v>
      </c>
      <c r="P15">
        <v>0.44270743145743102</v>
      </c>
      <c r="Q15">
        <v>0.55729256854256903</v>
      </c>
      <c r="R15">
        <v>2.0295469779972302</v>
      </c>
      <c r="S15">
        <v>0.50738674449930798</v>
      </c>
      <c r="T15">
        <v>50.74</v>
      </c>
    </row>
    <row r="16" spans="1:20" x14ac:dyDescent="0.5">
      <c r="A16">
        <v>15</v>
      </c>
      <c r="B16">
        <v>15</v>
      </c>
      <c r="C16" s="1" t="s">
        <v>23</v>
      </c>
      <c r="D16" s="1" t="s">
        <v>27</v>
      </c>
      <c r="E16">
        <v>53</v>
      </c>
      <c r="F16">
        <v>16.670000000000002</v>
      </c>
      <c r="G16">
        <v>32.08</v>
      </c>
      <c r="H16">
        <v>34.04</v>
      </c>
      <c r="I16">
        <v>26.12</v>
      </c>
      <c r="J16">
        <v>0.83331307902466401</v>
      </c>
      <c r="K16">
        <v>0.16668692097533599</v>
      </c>
      <c r="L16">
        <v>0.320754716981132</v>
      </c>
      <c r="M16">
        <v>0.679245283018868</v>
      </c>
      <c r="N16">
        <v>0.34040094339622601</v>
      </c>
      <c r="O16">
        <v>0.65959905660377405</v>
      </c>
      <c r="P16">
        <v>0.26116352201257897</v>
      </c>
      <c r="Q16">
        <v>0.73883647798742103</v>
      </c>
      <c r="R16">
        <v>1.7556322614146</v>
      </c>
      <c r="S16">
        <v>0.43890806535365001</v>
      </c>
      <c r="T16">
        <v>43.89</v>
      </c>
    </row>
    <row r="17" spans="1:20" x14ac:dyDescent="0.5">
      <c r="A17">
        <v>16</v>
      </c>
      <c r="B17">
        <v>16</v>
      </c>
      <c r="C17" s="1" t="s">
        <v>23</v>
      </c>
      <c r="D17" s="1" t="s">
        <v>28</v>
      </c>
      <c r="E17">
        <v>91</v>
      </c>
      <c r="F17">
        <v>17.97</v>
      </c>
      <c r="G17">
        <v>47.8</v>
      </c>
      <c r="H17">
        <v>39.17</v>
      </c>
      <c r="I17">
        <v>32.700000000000003</v>
      </c>
      <c r="J17">
        <v>0.82027840488112502</v>
      </c>
      <c r="K17">
        <v>0.179721595118875</v>
      </c>
      <c r="L17">
        <v>0.47802197802197799</v>
      </c>
      <c r="M17">
        <v>0.52197802197802201</v>
      </c>
      <c r="N17">
        <v>0.39171530639195501</v>
      </c>
      <c r="O17">
        <v>0.60828469360804505</v>
      </c>
      <c r="P17">
        <v>0.326990649434103</v>
      </c>
      <c r="Q17">
        <v>0.67300935056589695</v>
      </c>
      <c r="R17">
        <v>2.0170063387291601</v>
      </c>
      <c r="S17">
        <v>0.50425158468229003</v>
      </c>
      <c r="T17">
        <v>50.43</v>
      </c>
    </row>
    <row r="18" spans="1:20" x14ac:dyDescent="0.5">
      <c r="A18">
        <v>17</v>
      </c>
      <c r="B18">
        <v>17</v>
      </c>
      <c r="C18" s="1" t="s">
        <v>24</v>
      </c>
      <c r="D18" s="1" t="s">
        <v>27</v>
      </c>
      <c r="E18">
        <v>51</v>
      </c>
      <c r="F18">
        <v>22.1</v>
      </c>
      <c r="G18">
        <v>45.1</v>
      </c>
      <c r="H18">
        <v>34.56</v>
      </c>
      <c r="I18">
        <v>27.27</v>
      </c>
      <c r="J18">
        <v>0.77901226809879498</v>
      </c>
      <c r="K18">
        <v>0.22098773190120499</v>
      </c>
      <c r="L18">
        <v>0.45098039215686297</v>
      </c>
      <c r="M18">
        <v>0.54901960784313697</v>
      </c>
      <c r="N18">
        <v>0.34558823529411797</v>
      </c>
      <c r="O18">
        <v>0.65441176470588203</v>
      </c>
      <c r="P18">
        <v>0.27270697167755997</v>
      </c>
      <c r="Q18">
        <v>0.72729302832244003</v>
      </c>
      <c r="R18">
        <v>1.84828786722734</v>
      </c>
      <c r="S18">
        <v>0.46207196680683399</v>
      </c>
      <c r="T18">
        <v>46.21</v>
      </c>
    </row>
    <row r="19" spans="1:20" x14ac:dyDescent="0.5">
      <c r="A19">
        <v>18</v>
      </c>
      <c r="B19">
        <v>18</v>
      </c>
      <c r="C19" s="1" t="s">
        <v>24</v>
      </c>
      <c r="D19" s="1" t="s">
        <v>28</v>
      </c>
      <c r="E19">
        <v>88</v>
      </c>
      <c r="F19">
        <v>17.32</v>
      </c>
      <c r="G19">
        <v>76.14</v>
      </c>
      <c r="H19">
        <v>43.89</v>
      </c>
      <c r="I19">
        <v>38.65</v>
      </c>
      <c r="J19">
        <v>0.82679951993065104</v>
      </c>
      <c r="K19">
        <v>0.17320048006934899</v>
      </c>
      <c r="L19">
        <v>0.76136363636363602</v>
      </c>
      <c r="M19">
        <v>0.23863636363636401</v>
      </c>
      <c r="N19">
        <v>0.43892212871873898</v>
      </c>
      <c r="O19">
        <v>0.56107787128126096</v>
      </c>
      <c r="P19">
        <v>0.386542615419734</v>
      </c>
      <c r="Q19">
        <v>0.613457384580266</v>
      </c>
      <c r="R19">
        <v>2.4136279004327599</v>
      </c>
      <c r="S19">
        <v>0.60340697510818997</v>
      </c>
      <c r="T19">
        <v>60.34</v>
      </c>
    </row>
    <row r="20" spans="1:20" x14ac:dyDescent="0.5">
      <c r="A20">
        <v>19</v>
      </c>
      <c r="B20">
        <v>19</v>
      </c>
      <c r="C20" s="1" t="s">
        <v>25</v>
      </c>
      <c r="D20" s="1" t="s">
        <v>27</v>
      </c>
      <c r="E20">
        <v>45</v>
      </c>
      <c r="F20">
        <v>14.69</v>
      </c>
      <c r="G20">
        <v>30</v>
      </c>
      <c r="H20">
        <v>34.67</v>
      </c>
      <c r="I20">
        <v>36.090000000000003</v>
      </c>
      <c r="J20">
        <v>0.85313472993588602</v>
      </c>
      <c r="K20">
        <v>0.14686527006411401</v>
      </c>
      <c r="L20">
        <v>0.3</v>
      </c>
      <c r="M20">
        <v>0.7</v>
      </c>
      <c r="N20">
        <v>0.34666666666666701</v>
      </c>
      <c r="O20">
        <v>0.65333333333333299</v>
      </c>
      <c r="P20">
        <v>0.36090909090909101</v>
      </c>
      <c r="Q20">
        <v>0.63909090909090904</v>
      </c>
      <c r="R20">
        <v>1.86071048751164</v>
      </c>
      <c r="S20">
        <v>0.46517762187791101</v>
      </c>
      <c r="T20">
        <v>46.52</v>
      </c>
    </row>
    <row r="21" spans="1:20" x14ac:dyDescent="0.5">
      <c r="A21">
        <v>20</v>
      </c>
      <c r="B21">
        <v>20</v>
      </c>
      <c r="C21" s="1" t="s">
        <v>25</v>
      </c>
      <c r="D21" s="1" t="s">
        <v>28</v>
      </c>
      <c r="E21">
        <v>81</v>
      </c>
      <c r="F21">
        <v>17.43</v>
      </c>
      <c r="G21">
        <v>45.68</v>
      </c>
      <c r="H21">
        <v>32.32</v>
      </c>
      <c r="I21">
        <v>37.89</v>
      </c>
      <c r="J21">
        <v>0.82568558335570297</v>
      </c>
      <c r="K21">
        <v>0.174314416644297</v>
      </c>
      <c r="L21">
        <v>0.45679012345678999</v>
      </c>
      <c r="M21">
        <v>0.54320987654320996</v>
      </c>
      <c r="N21">
        <v>0.32320495467782301</v>
      </c>
      <c r="O21">
        <v>0.67679504532217705</v>
      </c>
      <c r="P21">
        <v>0.378939000814001</v>
      </c>
      <c r="Q21">
        <v>0.621060999185999</v>
      </c>
      <c r="R21">
        <v>1.98461966230432</v>
      </c>
      <c r="S21">
        <v>0.49615491557607899</v>
      </c>
      <c r="T21">
        <v>49.62</v>
      </c>
    </row>
    <row r="24" spans="1:20" x14ac:dyDescent="0.5">
      <c r="A24" t="s">
        <v>58</v>
      </c>
      <c r="B24">
        <f>COUNTIF(index_gender[province],C24)</f>
        <v>2</v>
      </c>
      <c r="C24" t="s">
        <v>14</v>
      </c>
    </row>
    <row r="25" spans="1:20" x14ac:dyDescent="0.5">
      <c r="B25">
        <f>COUNTIF(index_gender[province],C25)</f>
        <v>2</v>
      </c>
      <c r="C25" t="s">
        <v>17</v>
      </c>
    </row>
    <row r="26" spans="1:20" x14ac:dyDescent="0.5">
      <c r="B26">
        <f>COUNTIF(index_gender[province],C26)</f>
        <v>2</v>
      </c>
      <c r="C26" t="s">
        <v>18</v>
      </c>
    </row>
    <row r="27" spans="1:20" x14ac:dyDescent="0.5">
      <c r="B27">
        <f>COUNTIF(index_gender[province],C27)</f>
        <v>2</v>
      </c>
      <c r="C27" t="s">
        <v>19</v>
      </c>
    </row>
    <row r="28" spans="1:20" x14ac:dyDescent="0.5">
      <c r="B28">
        <f>COUNTIF(index_gender[province],C28)</f>
        <v>2</v>
      </c>
      <c r="C28" t="s">
        <v>20</v>
      </c>
    </row>
    <row r="29" spans="1:20" x14ac:dyDescent="0.5">
      <c r="B29">
        <f>COUNTIF(index_gender[province],C29)</f>
        <v>2</v>
      </c>
      <c r="C29" t="s">
        <v>21</v>
      </c>
    </row>
    <row r="30" spans="1:20" x14ac:dyDescent="0.5">
      <c r="B30">
        <f>COUNTIF(index_gender[province],C30)</f>
        <v>2</v>
      </c>
      <c r="C30" t="s">
        <v>22</v>
      </c>
    </row>
    <row r="31" spans="1:20" x14ac:dyDescent="0.5">
      <c r="B31">
        <f>COUNTIF(index_gender[province],C31)</f>
        <v>2</v>
      </c>
      <c r="C31" t="s">
        <v>23</v>
      </c>
    </row>
    <row r="32" spans="1:20" x14ac:dyDescent="0.5">
      <c r="B32">
        <f>COUNTIF(index_gender[province],C32)</f>
        <v>2</v>
      </c>
      <c r="C32" t="s">
        <v>24</v>
      </c>
    </row>
    <row r="33" spans="2:3" x14ac:dyDescent="0.5">
      <c r="B33">
        <f>COUNTIF(index_gender[province],C33)</f>
        <v>2</v>
      </c>
      <c r="C33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3478-3727-439B-88CF-7D4FD62037E0}">
  <dimension ref="A1:T33"/>
  <sheetViews>
    <sheetView workbookViewId="0">
      <selection activeCell="B24" sqref="B24:B33"/>
    </sheetView>
  </sheetViews>
  <sheetFormatPr defaultRowHeight="14.35" x14ac:dyDescent="0.5"/>
  <cols>
    <col min="1" max="1" width="10.17578125" bestFit="1" customWidth="1"/>
    <col min="2" max="2" width="7.52734375" bestFit="1" customWidth="1"/>
    <col min="3" max="3" width="17.76171875" bestFit="1" customWidth="1"/>
    <col min="4" max="4" width="14.1171875" bestFit="1" customWidth="1"/>
    <col min="5" max="5" width="4" bestFit="1" customWidth="1"/>
    <col min="6" max="6" width="19.52734375" bestFit="1" customWidth="1"/>
    <col min="7" max="7" width="22.46875" bestFit="1" customWidth="1"/>
    <col min="8" max="8" width="21.9375" bestFit="1" customWidth="1"/>
    <col min="9" max="9" width="17.8203125" bestFit="1" customWidth="1"/>
    <col min="10" max="10" width="17.52734375" bestFit="1" customWidth="1"/>
    <col min="11" max="11" width="17.87890625" bestFit="1" customWidth="1"/>
    <col min="12" max="12" width="20.52734375" bestFit="1" customWidth="1"/>
    <col min="13" max="13" width="20.87890625" bestFit="1" customWidth="1"/>
    <col min="14" max="14" width="20" bestFit="1" customWidth="1"/>
    <col min="15" max="15" width="20.3515625" bestFit="1" customWidth="1"/>
    <col min="16" max="16" width="15.87890625" bestFit="1" customWidth="1"/>
    <col min="17" max="17" width="16.234375" bestFit="1" customWidth="1"/>
    <col min="18" max="18" width="12.703125" bestFit="1" customWidth="1"/>
    <col min="19" max="19" width="16.46875" bestFit="1" customWidth="1"/>
    <col min="20" max="20" width="17.5859375" bestFit="1" customWidth="1"/>
  </cols>
  <sheetData>
    <row r="1" spans="1:20" x14ac:dyDescent="0.5">
      <c r="A1" t="s">
        <v>51</v>
      </c>
      <c r="B1" t="s">
        <v>52</v>
      </c>
      <c r="C1" t="s">
        <v>0</v>
      </c>
      <c r="D1" t="s">
        <v>36</v>
      </c>
      <c r="E1" t="s">
        <v>2</v>
      </c>
      <c r="F1" t="s">
        <v>53</v>
      </c>
      <c r="G1" t="s">
        <v>54</v>
      </c>
      <c r="H1" t="s">
        <v>55</v>
      </c>
      <c r="I1" t="s">
        <v>56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5">
      <c r="A2">
        <v>2</v>
      </c>
      <c r="B2">
        <v>2</v>
      </c>
      <c r="C2" s="1" t="s">
        <v>14</v>
      </c>
      <c r="D2" s="1" t="s">
        <v>37</v>
      </c>
      <c r="E2">
        <v>98</v>
      </c>
      <c r="F2">
        <v>16.88</v>
      </c>
      <c r="G2">
        <v>27.04</v>
      </c>
      <c r="H2">
        <v>39.700000000000003</v>
      </c>
      <c r="I2">
        <v>35.19</v>
      </c>
      <c r="J2">
        <v>0.83117084477718695</v>
      </c>
      <c r="K2">
        <v>0.168829155222813</v>
      </c>
      <c r="L2">
        <v>0.27040816326530598</v>
      </c>
      <c r="M2">
        <v>0.72959183673469397</v>
      </c>
      <c r="N2">
        <v>0.39697354080342501</v>
      </c>
      <c r="O2">
        <v>0.60302645919657505</v>
      </c>
      <c r="P2">
        <v>0.35185565590143097</v>
      </c>
      <c r="Q2">
        <v>0.64814434409856903</v>
      </c>
      <c r="R2">
        <v>1.85040820474735</v>
      </c>
      <c r="S2">
        <v>0.462602051186837</v>
      </c>
      <c r="T2">
        <v>46.26</v>
      </c>
    </row>
    <row r="3" spans="1:20" x14ac:dyDescent="0.5">
      <c r="A3">
        <v>3</v>
      </c>
      <c r="B3">
        <v>3</v>
      </c>
      <c r="C3" s="1" t="s">
        <v>14</v>
      </c>
      <c r="D3" s="1" t="s">
        <v>38</v>
      </c>
      <c r="E3">
        <v>29</v>
      </c>
      <c r="F3">
        <v>19.41</v>
      </c>
      <c r="G3">
        <v>82.76</v>
      </c>
      <c r="H3">
        <v>58.53</v>
      </c>
      <c r="I3">
        <v>44.72</v>
      </c>
      <c r="J3">
        <v>0.80589637537746295</v>
      </c>
      <c r="K3">
        <v>0.194103624622537</v>
      </c>
      <c r="L3">
        <v>0.82758620689655205</v>
      </c>
      <c r="M3">
        <v>0.17241379310344801</v>
      </c>
      <c r="N3">
        <v>0.58526882712489903</v>
      </c>
      <c r="O3">
        <v>0.41473117287510097</v>
      </c>
      <c r="P3">
        <v>0.44720306513410002</v>
      </c>
      <c r="Q3">
        <v>0.55279693486589998</v>
      </c>
      <c r="R3">
        <v>2.6659544745330099</v>
      </c>
      <c r="S3">
        <v>0.66648861863325304</v>
      </c>
      <c r="T3">
        <v>66.650000000000006</v>
      </c>
    </row>
    <row r="4" spans="1:20" x14ac:dyDescent="0.5">
      <c r="A4">
        <v>5</v>
      </c>
      <c r="B4">
        <v>5</v>
      </c>
      <c r="C4" s="1" t="s">
        <v>17</v>
      </c>
      <c r="D4" s="1" t="s">
        <v>37</v>
      </c>
      <c r="E4">
        <v>107</v>
      </c>
      <c r="F4">
        <v>24.64</v>
      </c>
      <c r="G4">
        <v>39.25</v>
      </c>
      <c r="H4">
        <v>38.4</v>
      </c>
      <c r="I4">
        <v>41.1</v>
      </c>
      <c r="J4">
        <v>0.75355405257102204</v>
      </c>
      <c r="K4">
        <v>0.24644594742897799</v>
      </c>
      <c r="L4">
        <v>0.39252336448598102</v>
      </c>
      <c r="M4">
        <v>0.60747663551401898</v>
      </c>
      <c r="N4">
        <v>0.38404078172178502</v>
      </c>
      <c r="O4">
        <v>0.61595921827821498</v>
      </c>
      <c r="P4">
        <v>0.411016186100846</v>
      </c>
      <c r="Q4">
        <v>0.588983813899154</v>
      </c>
      <c r="R4">
        <v>1.9411343848796301</v>
      </c>
      <c r="S4">
        <v>0.48528359621990902</v>
      </c>
      <c r="T4">
        <v>48.53</v>
      </c>
    </row>
    <row r="5" spans="1:20" x14ac:dyDescent="0.5">
      <c r="A5">
        <v>6</v>
      </c>
      <c r="B5">
        <v>6</v>
      </c>
      <c r="C5" s="1" t="s">
        <v>17</v>
      </c>
      <c r="D5" s="1" t="s">
        <v>38</v>
      </c>
      <c r="E5">
        <v>45</v>
      </c>
      <c r="F5">
        <v>22.36</v>
      </c>
      <c r="G5">
        <v>87.78</v>
      </c>
      <c r="H5">
        <v>47.04</v>
      </c>
      <c r="I5">
        <v>34.700000000000003</v>
      </c>
      <c r="J5">
        <v>0.776446115127711</v>
      </c>
      <c r="K5">
        <v>0.223553884872289</v>
      </c>
      <c r="L5">
        <v>0.87777777777777799</v>
      </c>
      <c r="M5">
        <v>0.122222222222222</v>
      </c>
      <c r="N5">
        <v>0.47042556842556799</v>
      </c>
      <c r="O5">
        <v>0.52957443157443196</v>
      </c>
      <c r="P5">
        <v>0.34698737198737201</v>
      </c>
      <c r="Q5">
        <v>0.65301262801262805</v>
      </c>
      <c r="R5">
        <v>2.47163683331843</v>
      </c>
      <c r="S5">
        <v>0.61790920832960705</v>
      </c>
      <c r="T5">
        <v>61.79</v>
      </c>
    </row>
    <row r="6" spans="1:20" x14ac:dyDescent="0.5">
      <c r="A6">
        <v>8</v>
      </c>
      <c r="B6">
        <v>8</v>
      </c>
      <c r="C6" s="1" t="s">
        <v>18</v>
      </c>
      <c r="D6" s="1" t="s">
        <v>37</v>
      </c>
      <c r="E6">
        <v>110</v>
      </c>
      <c r="F6">
        <v>22.31</v>
      </c>
      <c r="G6">
        <v>43.18</v>
      </c>
      <c r="H6">
        <v>37.630000000000003</v>
      </c>
      <c r="I6">
        <v>32.86</v>
      </c>
      <c r="J6">
        <v>0.77691891905747501</v>
      </c>
      <c r="K6">
        <v>0.22308108094252499</v>
      </c>
      <c r="L6">
        <v>0.43181818181818199</v>
      </c>
      <c r="M6">
        <v>0.56818181818181801</v>
      </c>
      <c r="N6">
        <v>0.376326554925765</v>
      </c>
      <c r="O6">
        <v>0.62367344507423506</v>
      </c>
      <c r="P6">
        <v>0.32859391187516201</v>
      </c>
      <c r="Q6">
        <v>0.67140608812483804</v>
      </c>
      <c r="R6">
        <v>1.9136575676765799</v>
      </c>
      <c r="S6">
        <v>0.47841439191914598</v>
      </c>
      <c r="T6">
        <v>47.84</v>
      </c>
    </row>
    <row r="7" spans="1:20" x14ac:dyDescent="0.5">
      <c r="A7">
        <v>9</v>
      </c>
      <c r="B7">
        <v>9</v>
      </c>
      <c r="C7" s="1" t="s">
        <v>18</v>
      </c>
      <c r="D7" s="1" t="s">
        <v>38</v>
      </c>
      <c r="E7">
        <v>40</v>
      </c>
      <c r="F7">
        <v>24.31</v>
      </c>
      <c r="G7">
        <v>92.5</v>
      </c>
      <c r="H7">
        <v>55.25</v>
      </c>
      <c r="I7">
        <v>54.23</v>
      </c>
      <c r="J7">
        <v>0.756896234808763</v>
      </c>
      <c r="K7">
        <v>0.243103765191237</v>
      </c>
      <c r="L7">
        <v>0.92500000000000004</v>
      </c>
      <c r="M7">
        <v>7.4999999999999997E-2</v>
      </c>
      <c r="N7">
        <v>0.552483447924624</v>
      </c>
      <c r="O7">
        <v>0.447516552075376</v>
      </c>
      <c r="P7">
        <v>0.54226258777342395</v>
      </c>
      <c r="Q7">
        <v>0.45773741222657599</v>
      </c>
      <c r="R7">
        <v>2.7766422705068101</v>
      </c>
      <c r="S7">
        <v>0.69416056762670297</v>
      </c>
      <c r="T7">
        <v>69.42</v>
      </c>
    </row>
    <row r="8" spans="1:20" x14ac:dyDescent="0.5">
      <c r="A8">
        <v>11</v>
      </c>
      <c r="B8">
        <v>11</v>
      </c>
      <c r="C8" s="1" t="s">
        <v>19</v>
      </c>
      <c r="D8" s="1" t="s">
        <v>37</v>
      </c>
      <c r="E8">
        <v>79</v>
      </c>
      <c r="F8">
        <v>14.28</v>
      </c>
      <c r="G8">
        <v>22.15</v>
      </c>
      <c r="H8">
        <v>30.66</v>
      </c>
      <c r="I8">
        <v>43.79</v>
      </c>
      <c r="J8">
        <v>0.85721946146901196</v>
      </c>
      <c r="K8">
        <v>0.14278053853098799</v>
      </c>
      <c r="L8">
        <v>0.221518987341772</v>
      </c>
      <c r="M8">
        <v>0.778481012658228</v>
      </c>
      <c r="N8">
        <v>0.30658697015066999</v>
      </c>
      <c r="O8">
        <v>0.69341302984932995</v>
      </c>
      <c r="P8">
        <v>0.437902396478346</v>
      </c>
      <c r="Q8">
        <v>0.56209760352165405</v>
      </c>
      <c r="R8">
        <v>1.8232278154398001</v>
      </c>
      <c r="S8">
        <v>0.45580695385995001</v>
      </c>
      <c r="T8">
        <v>45.58</v>
      </c>
    </row>
    <row r="9" spans="1:20" x14ac:dyDescent="0.5">
      <c r="A9">
        <v>12</v>
      </c>
      <c r="B9">
        <v>12</v>
      </c>
      <c r="C9" s="1" t="s">
        <v>19</v>
      </c>
      <c r="D9" s="1" t="s">
        <v>38</v>
      </c>
      <c r="E9">
        <v>31</v>
      </c>
      <c r="F9">
        <v>18.09</v>
      </c>
      <c r="G9">
        <v>53.23</v>
      </c>
      <c r="H9">
        <v>47.8</v>
      </c>
      <c r="I9">
        <v>37.36</v>
      </c>
      <c r="J9">
        <v>0.81906243201451501</v>
      </c>
      <c r="K9">
        <v>0.18093756798548499</v>
      </c>
      <c r="L9">
        <v>0.532258064516129</v>
      </c>
      <c r="M9">
        <v>0.467741935483871</v>
      </c>
      <c r="N9">
        <v>0.47797596977241003</v>
      </c>
      <c r="O9">
        <v>0.52202403022759003</v>
      </c>
      <c r="P9">
        <v>0.37363277403599998</v>
      </c>
      <c r="Q9">
        <v>0.62636722596399996</v>
      </c>
      <c r="R9">
        <v>2.2029292403390501</v>
      </c>
      <c r="S9">
        <v>0.55073231008476398</v>
      </c>
      <c r="T9">
        <v>55.07</v>
      </c>
    </row>
    <row r="10" spans="1:20" x14ac:dyDescent="0.5">
      <c r="A10">
        <v>14</v>
      </c>
      <c r="B10">
        <v>14</v>
      </c>
      <c r="C10" s="1" t="s">
        <v>20</v>
      </c>
      <c r="D10" s="1" t="s">
        <v>37</v>
      </c>
      <c r="E10">
        <v>94</v>
      </c>
      <c r="F10">
        <v>14.3</v>
      </c>
      <c r="G10">
        <v>26.06</v>
      </c>
      <c r="H10">
        <v>41.07</v>
      </c>
      <c r="I10">
        <v>32.24</v>
      </c>
      <c r="J10">
        <v>0.856973089458274</v>
      </c>
      <c r="K10">
        <v>0.143026910541726</v>
      </c>
      <c r="L10">
        <v>0.26063829787234</v>
      </c>
      <c r="M10">
        <v>0.73936170212765995</v>
      </c>
      <c r="N10">
        <v>0.41069406558768301</v>
      </c>
      <c r="O10">
        <v>0.58930593441231705</v>
      </c>
      <c r="P10">
        <v>0.32244567981622801</v>
      </c>
      <c r="Q10">
        <v>0.67755432018377204</v>
      </c>
      <c r="R10">
        <v>1.8507511327345201</v>
      </c>
      <c r="S10">
        <v>0.46268778318363102</v>
      </c>
      <c r="T10">
        <v>46.27</v>
      </c>
    </row>
    <row r="11" spans="1:20" x14ac:dyDescent="0.5">
      <c r="A11">
        <v>15</v>
      </c>
      <c r="B11">
        <v>15</v>
      </c>
      <c r="C11" s="1" t="s">
        <v>20</v>
      </c>
      <c r="D11" s="1" t="s">
        <v>38</v>
      </c>
      <c r="E11">
        <v>31</v>
      </c>
      <c r="F11">
        <v>17.440000000000001</v>
      </c>
      <c r="G11">
        <v>58.06</v>
      </c>
      <c r="H11">
        <v>55.47</v>
      </c>
      <c r="I11">
        <v>50.11</v>
      </c>
      <c r="J11">
        <v>0.82562007376942403</v>
      </c>
      <c r="K11">
        <v>0.17437992623057599</v>
      </c>
      <c r="L11">
        <v>0.58064516129032295</v>
      </c>
      <c r="M11">
        <v>0.41935483870967699</v>
      </c>
      <c r="N11">
        <v>0.55469208211143695</v>
      </c>
      <c r="O11">
        <v>0.445307917888563</v>
      </c>
      <c r="P11">
        <v>0.50106712284131605</v>
      </c>
      <c r="Q11">
        <v>0.49893287715868401</v>
      </c>
      <c r="R11">
        <v>2.4620244400125002</v>
      </c>
      <c r="S11">
        <v>0.61550611000312505</v>
      </c>
      <c r="T11">
        <v>61.55</v>
      </c>
    </row>
    <row r="12" spans="1:20" x14ac:dyDescent="0.5">
      <c r="A12">
        <v>17</v>
      </c>
      <c r="B12">
        <v>17</v>
      </c>
      <c r="C12" s="1" t="s">
        <v>21</v>
      </c>
      <c r="D12" s="1" t="s">
        <v>37</v>
      </c>
      <c r="E12">
        <v>111</v>
      </c>
      <c r="F12">
        <v>18.98</v>
      </c>
      <c r="G12">
        <v>19.82</v>
      </c>
      <c r="H12">
        <v>40.06</v>
      </c>
      <c r="I12">
        <v>39.6</v>
      </c>
      <c r="J12">
        <v>0.81021374189925599</v>
      </c>
      <c r="K12">
        <v>0.18978625810074401</v>
      </c>
      <c r="L12">
        <v>0.19819819819819801</v>
      </c>
      <c r="M12">
        <v>0.80180180180180205</v>
      </c>
      <c r="N12">
        <v>0.40061801755086701</v>
      </c>
      <c r="O12">
        <v>0.59938198244913299</v>
      </c>
      <c r="P12">
        <v>0.395951545774061</v>
      </c>
      <c r="Q12">
        <v>0.604048454225939</v>
      </c>
      <c r="R12">
        <v>1.80498150342238</v>
      </c>
      <c r="S12">
        <v>0.45124537585559499</v>
      </c>
      <c r="T12">
        <v>45.12</v>
      </c>
    </row>
    <row r="13" spans="1:20" x14ac:dyDescent="0.5">
      <c r="A13">
        <v>18</v>
      </c>
      <c r="B13">
        <v>18</v>
      </c>
      <c r="C13" s="1" t="s">
        <v>21</v>
      </c>
      <c r="D13" s="1" t="s">
        <v>38</v>
      </c>
      <c r="E13">
        <v>43</v>
      </c>
      <c r="F13">
        <v>22.22</v>
      </c>
      <c r="G13">
        <v>65.12</v>
      </c>
      <c r="H13">
        <v>60.24</v>
      </c>
      <c r="I13">
        <v>58.23</v>
      </c>
      <c r="J13">
        <v>0.77784632801171705</v>
      </c>
      <c r="K13">
        <v>0.22215367198828301</v>
      </c>
      <c r="L13">
        <v>0.65116279069767402</v>
      </c>
      <c r="M13">
        <v>0.34883720930232598</v>
      </c>
      <c r="N13">
        <v>0.60236963327370296</v>
      </c>
      <c r="O13">
        <v>0.39763036672629698</v>
      </c>
      <c r="P13">
        <v>0.58232590439276499</v>
      </c>
      <c r="Q13">
        <v>0.41767409560723501</v>
      </c>
      <c r="R13">
        <v>2.6137046563758601</v>
      </c>
      <c r="S13">
        <v>0.65342616409396503</v>
      </c>
      <c r="T13">
        <v>65.34</v>
      </c>
    </row>
    <row r="14" spans="1:20" x14ac:dyDescent="0.5">
      <c r="A14">
        <v>20</v>
      </c>
      <c r="B14">
        <v>20</v>
      </c>
      <c r="C14" s="1" t="s">
        <v>22</v>
      </c>
      <c r="D14" s="1" t="s">
        <v>37</v>
      </c>
      <c r="E14">
        <v>114</v>
      </c>
      <c r="F14">
        <v>14.64</v>
      </c>
      <c r="G14">
        <v>6.14</v>
      </c>
      <c r="H14">
        <v>36.729999999999997</v>
      </c>
      <c r="I14">
        <v>30.59</v>
      </c>
      <c r="J14">
        <v>0.853641084777092</v>
      </c>
      <c r="K14">
        <v>0.146358915222908</v>
      </c>
      <c r="L14">
        <v>6.14035087719298E-2</v>
      </c>
      <c r="M14">
        <v>0.93859649122806998</v>
      </c>
      <c r="N14">
        <v>0.367298052824369</v>
      </c>
      <c r="O14">
        <v>0.632701947175631</v>
      </c>
      <c r="P14">
        <v>0.30593259402276402</v>
      </c>
      <c r="Q14">
        <v>0.69406740597723604</v>
      </c>
      <c r="R14">
        <v>1.58827524039615</v>
      </c>
      <c r="S14">
        <v>0.39706881009903899</v>
      </c>
      <c r="T14">
        <v>39.71</v>
      </c>
    </row>
    <row r="15" spans="1:20" x14ac:dyDescent="0.5">
      <c r="A15">
        <v>21</v>
      </c>
      <c r="B15">
        <v>21</v>
      </c>
      <c r="C15" s="1" t="s">
        <v>22</v>
      </c>
      <c r="D15" s="1" t="s">
        <v>38</v>
      </c>
      <c r="E15">
        <v>39</v>
      </c>
      <c r="F15">
        <v>16.03</v>
      </c>
      <c r="G15">
        <v>64.099999999999994</v>
      </c>
      <c r="H15">
        <v>48.39</v>
      </c>
      <c r="I15">
        <v>46.93</v>
      </c>
      <c r="J15">
        <v>0.83972925200225501</v>
      </c>
      <c r="K15">
        <v>0.16027074799774499</v>
      </c>
      <c r="L15">
        <v>0.64102564102564097</v>
      </c>
      <c r="M15">
        <v>0.35897435897435898</v>
      </c>
      <c r="N15">
        <v>0.48394209505664598</v>
      </c>
      <c r="O15">
        <v>0.51605790494335402</v>
      </c>
      <c r="P15">
        <v>0.46930375839044602</v>
      </c>
      <c r="Q15">
        <v>0.53069624160955398</v>
      </c>
      <c r="R15">
        <v>2.43400074647499</v>
      </c>
      <c r="S15">
        <v>0.60850018661874705</v>
      </c>
      <c r="T15">
        <v>60.85</v>
      </c>
    </row>
    <row r="16" spans="1:20" x14ac:dyDescent="0.5">
      <c r="A16">
        <v>23</v>
      </c>
      <c r="B16">
        <v>23</v>
      </c>
      <c r="C16" s="1" t="s">
        <v>23</v>
      </c>
      <c r="D16" s="1" t="s">
        <v>37</v>
      </c>
      <c r="E16">
        <v>104</v>
      </c>
      <c r="F16">
        <v>17.78</v>
      </c>
      <c r="G16">
        <v>29.81</v>
      </c>
      <c r="H16">
        <v>32.42</v>
      </c>
      <c r="I16">
        <v>33.89</v>
      </c>
      <c r="J16">
        <v>0.82221854924412197</v>
      </c>
      <c r="K16">
        <v>0.17778145075587801</v>
      </c>
      <c r="L16">
        <v>0.29807692307692302</v>
      </c>
      <c r="M16">
        <v>0.70192307692307698</v>
      </c>
      <c r="N16">
        <v>0.32421429035295601</v>
      </c>
      <c r="O16">
        <v>0.67578570964704399</v>
      </c>
      <c r="P16">
        <v>0.33885544407283502</v>
      </c>
      <c r="Q16">
        <v>0.66114455592716503</v>
      </c>
      <c r="R16">
        <v>1.78336520674684</v>
      </c>
      <c r="S16">
        <v>0.44584130168670899</v>
      </c>
      <c r="T16">
        <v>44.58</v>
      </c>
    </row>
    <row r="17" spans="1:20" x14ac:dyDescent="0.5">
      <c r="A17">
        <v>24</v>
      </c>
      <c r="B17">
        <v>24</v>
      </c>
      <c r="C17" s="1" t="s">
        <v>23</v>
      </c>
      <c r="D17" s="1" t="s">
        <v>38</v>
      </c>
      <c r="E17">
        <v>37</v>
      </c>
      <c r="F17">
        <v>17.05</v>
      </c>
      <c r="G17">
        <v>71.62</v>
      </c>
      <c r="H17">
        <v>47.55</v>
      </c>
      <c r="I17">
        <v>34.840000000000003</v>
      </c>
      <c r="J17">
        <v>0.82945705307508799</v>
      </c>
      <c r="K17">
        <v>0.17054294692491201</v>
      </c>
      <c r="L17">
        <v>0.71621621621621601</v>
      </c>
      <c r="M17">
        <v>0.28378378378378399</v>
      </c>
      <c r="N17">
        <v>0.47553803803803801</v>
      </c>
      <c r="O17">
        <v>0.52446196196196204</v>
      </c>
      <c r="P17">
        <v>0.34843697864531198</v>
      </c>
      <c r="Q17">
        <v>0.65156302135468802</v>
      </c>
      <c r="R17">
        <v>2.3696482859746499</v>
      </c>
      <c r="S17">
        <v>0.59241207149366304</v>
      </c>
      <c r="T17">
        <v>59.24</v>
      </c>
    </row>
    <row r="18" spans="1:20" x14ac:dyDescent="0.5">
      <c r="A18">
        <v>26</v>
      </c>
      <c r="B18">
        <v>26</v>
      </c>
      <c r="C18" s="1" t="s">
        <v>24</v>
      </c>
      <c r="D18" s="1" t="s">
        <v>37</v>
      </c>
      <c r="E18">
        <v>81</v>
      </c>
      <c r="F18">
        <v>23.67</v>
      </c>
      <c r="G18">
        <v>48.77</v>
      </c>
      <c r="H18">
        <v>35</v>
      </c>
      <c r="I18">
        <v>31.58</v>
      </c>
      <c r="J18">
        <v>0.76330991828762695</v>
      </c>
      <c r="K18">
        <v>0.23669008171237299</v>
      </c>
      <c r="L18">
        <v>0.48765432098765399</v>
      </c>
      <c r="M18">
        <v>0.51234567901234596</v>
      </c>
      <c r="N18">
        <v>0.35001611905864699</v>
      </c>
      <c r="O18">
        <v>0.64998388094135295</v>
      </c>
      <c r="P18">
        <v>0.31575964963646103</v>
      </c>
      <c r="Q18">
        <v>0.68424035036353903</v>
      </c>
      <c r="R18">
        <v>1.91674000797039</v>
      </c>
      <c r="S18">
        <v>0.479185001992597</v>
      </c>
      <c r="T18">
        <v>47.92</v>
      </c>
    </row>
    <row r="19" spans="1:20" x14ac:dyDescent="0.5">
      <c r="A19">
        <v>27</v>
      </c>
      <c r="B19">
        <v>27</v>
      </c>
      <c r="C19" s="1" t="s">
        <v>24</v>
      </c>
      <c r="D19" s="1" t="s">
        <v>38</v>
      </c>
      <c r="E19">
        <v>40</v>
      </c>
      <c r="F19">
        <v>19.18</v>
      </c>
      <c r="G19">
        <v>83.75</v>
      </c>
      <c r="H19">
        <v>46.63</v>
      </c>
      <c r="I19">
        <v>37.04</v>
      </c>
      <c r="J19">
        <v>0.80823317213763402</v>
      </c>
      <c r="K19">
        <v>0.19176682786236601</v>
      </c>
      <c r="L19">
        <v>0.83750000000000002</v>
      </c>
      <c r="M19">
        <v>0.16250000000000001</v>
      </c>
      <c r="N19">
        <v>0.46628151260504203</v>
      </c>
      <c r="O19">
        <v>0.53371848739495797</v>
      </c>
      <c r="P19">
        <v>0.37040732959850597</v>
      </c>
      <c r="Q19">
        <v>0.62959267040149403</v>
      </c>
      <c r="R19">
        <v>2.4824220143411799</v>
      </c>
      <c r="S19">
        <v>0.62060550358529598</v>
      </c>
      <c r="T19">
        <v>62.06</v>
      </c>
    </row>
    <row r="20" spans="1:20" x14ac:dyDescent="0.5">
      <c r="A20">
        <v>29</v>
      </c>
      <c r="B20">
        <v>29</v>
      </c>
      <c r="C20" s="1" t="s">
        <v>25</v>
      </c>
      <c r="D20" s="1" t="s">
        <v>37</v>
      </c>
      <c r="E20">
        <v>97</v>
      </c>
      <c r="F20">
        <v>16.2</v>
      </c>
      <c r="G20">
        <v>28.35</v>
      </c>
      <c r="H20">
        <v>20.73</v>
      </c>
      <c r="I20">
        <v>41.37</v>
      </c>
      <c r="J20">
        <v>0.83800923498745095</v>
      </c>
      <c r="K20">
        <v>0.161990765012549</v>
      </c>
      <c r="L20">
        <v>0.28350515463917503</v>
      </c>
      <c r="M20">
        <v>0.71649484536082497</v>
      </c>
      <c r="N20">
        <v>0.207341175433959</v>
      </c>
      <c r="O20">
        <v>0.79265882456604098</v>
      </c>
      <c r="P20">
        <v>0.41365816902667102</v>
      </c>
      <c r="Q20">
        <v>0.58634183097332904</v>
      </c>
      <c r="R20">
        <v>1.7425137340872601</v>
      </c>
      <c r="S20">
        <v>0.43562843352181402</v>
      </c>
      <c r="T20">
        <v>43.56</v>
      </c>
    </row>
    <row r="21" spans="1:20" x14ac:dyDescent="0.5">
      <c r="A21">
        <v>30</v>
      </c>
      <c r="B21">
        <v>30</v>
      </c>
      <c r="C21" s="1" t="s">
        <v>25</v>
      </c>
      <c r="D21" s="1" t="s">
        <v>38</v>
      </c>
      <c r="E21">
        <v>26</v>
      </c>
      <c r="F21">
        <v>16.29</v>
      </c>
      <c r="G21">
        <v>78.849999999999994</v>
      </c>
      <c r="H21">
        <v>53.77</v>
      </c>
      <c r="I21">
        <v>48.91</v>
      </c>
      <c r="J21">
        <v>0.83714149147165495</v>
      </c>
      <c r="K21">
        <v>0.16285850852834499</v>
      </c>
      <c r="L21">
        <v>0.78846153846153799</v>
      </c>
      <c r="M21">
        <v>0.21153846153846201</v>
      </c>
      <c r="N21">
        <v>0.53773120584266099</v>
      </c>
      <c r="O21">
        <v>0.46226879415733901</v>
      </c>
      <c r="P21">
        <v>0.489132299230983</v>
      </c>
      <c r="Q21">
        <v>0.510867700769017</v>
      </c>
      <c r="R21">
        <v>2.6524665350068402</v>
      </c>
      <c r="S21">
        <v>0.66311663375170904</v>
      </c>
      <c r="T21">
        <v>66.31</v>
      </c>
    </row>
    <row r="24" spans="1:20" x14ac:dyDescent="0.5">
      <c r="A24" t="s">
        <v>58</v>
      </c>
      <c r="B24">
        <f>COUNTIF(index_size[province],C24)</f>
        <v>2</v>
      </c>
      <c r="C24" t="s">
        <v>14</v>
      </c>
    </row>
    <row r="25" spans="1:20" x14ac:dyDescent="0.5">
      <c r="B25">
        <f>COUNTIF(index_size[province],C25)</f>
        <v>2</v>
      </c>
      <c r="C25" t="s">
        <v>17</v>
      </c>
    </row>
    <row r="26" spans="1:20" x14ac:dyDescent="0.5">
      <c r="B26">
        <f>COUNTIF(index_size[province],C26)</f>
        <v>2</v>
      </c>
      <c r="C26" t="s">
        <v>18</v>
      </c>
    </row>
    <row r="27" spans="1:20" x14ac:dyDescent="0.5">
      <c r="B27">
        <f>COUNTIF(index_size[province],C27)</f>
        <v>2</v>
      </c>
      <c r="C27" t="s">
        <v>19</v>
      </c>
    </row>
    <row r="28" spans="1:20" x14ac:dyDescent="0.5">
      <c r="B28">
        <f>COUNTIF(index_size[province],C28)</f>
        <v>2</v>
      </c>
      <c r="C28" t="s">
        <v>20</v>
      </c>
    </row>
    <row r="29" spans="1:20" x14ac:dyDescent="0.5">
      <c r="B29">
        <f>COUNTIF(index_size[province],C29)</f>
        <v>2</v>
      </c>
      <c r="C29" t="s">
        <v>21</v>
      </c>
    </row>
    <row r="30" spans="1:20" x14ac:dyDescent="0.5">
      <c r="B30">
        <f>COUNTIF(index_size[province],C30)</f>
        <v>2</v>
      </c>
      <c r="C30" t="s">
        <v>22</v>
      </c>
    </row>
    <row r="31" spans="1:20" x14ac:dyDescent="0.5">
      <c r="B31">
        <f>COUNTIF(index_size[province],C31)</f>
        <v>2</v>
      </c>
      <c r="C31" t="s">
        <v>23</v>
      </c>
    </row>
    <row r="32" spans="1:20" x14ac:dyDescent="0.5">
      <c r="B32">
        <f>COUNTIF(index_size[province],C32)</f>
        <v>2</v>
      </c>
      <c r="C32" t="s">
        <v>24</v>
      </c>
    </row>
    <row r="33" spans="2:3" x14ac:dyDescent="0.5">
      <c r="B33">
        <f>COUNTIF(index_size[province],C33)</f>
        <v>2</v>
      </c>
      <c r="C33" t="s">
        <v>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B7F8-9FAC-4215-86C3-3F456AB63E7C}">
  <dimension ref="A1:T52"/>
  <sheetViews>
    <sheetView topLeftCell="A21" workbookViewId="0">
      <selection activeCell="B43" sqref="B43:B52"/>
    </sheetView>
  </sheetViews>
  <sheetFormatPr defaultRowHeight="14.35" x14ac:dyDescent="0.5"/>
  <cols>
    <col min="1" max="1" width="10.17578125" bestFit="1" customWidth="1"/>
    <col min="2" max="2" width="4" bestFit="1" customWidth="1"/>
    <col min="3" max="3" width="17.76171875" bestFit="1" customWidth="1"/>
    <col min="4" max="4" width="16.17578125" bestFit="1" customWidth="1"/>
    <col min="5" max="5" width="4" bestFit="1" customWidth="1"/>
    <col min="6" max="6" width="19.52734375" bestFit="1" customWidth="1"/>
    <col min="7" max="7" width="22.46875" bestFit="1" customWidth="1"/>
    <col min="8" max="8" width="21.9375" bestFit="1" customWidth="1"/>
    <col min="9" max="9" width="17.8203125" bestFit="1" customWidth="1"/>
    <col min="10" max="10" width="17.52734375" bestFit="1" customWidth="1"/>
    <col min="11" max="11" width="17.87890625" bestFit="1" customWidth="1"/>
    <col min="12" max="12" width="20.52734375" bestFit="1" customWidth="1"/>
    <col min="13" max="13" width="20.87890625" bestFit="1" customWidth="1"/>
    <col min="14" max="14" width="20" bestFit="1" customWidth="1"/>
    <col min="15" max="15" width="20.3515625" bestFit="1" customWidth="1"/>
    <col min="16" max="16" width="15.87890625" bestFit="1" customWidth="1"/>
    <col min="17" max="17" width="16.234375" bestFit="1" customWidth="1"/>
    <col min="18" max="18" width="12.703125" bestFit="1" customWidth="1"/>
    <col min="19" max="19" width="16.46875" bestFit="1" customWidth="1"/>
    <col min="20" max="20" width="17.5859375" bestFit="1" customWidth="1"/>
  </cols>
  <sheetData>
    <row r="1" spans="1:20" x14ac:dyDescent="0.5">
      <c r="A1" t="s">
        <v>51</v>
      </c>
      <c r="B1" t="s">
        <v>52</v>
      </c>
      <c r="C1" t="s">
        <v>0</v>
      </c>
      <c r="D1" t="s">
        <v>32</v>
      </c>
      <c r="E1" t="s">
        <v>2</v>
      </c>
      <c r="F1" t="s">
        <v>53</v>
      </c>
      <c r="G1" t="s">
        <v>54</v>
      </c>
      <c r="H1" t="s">
        <v>55</v>
      </c>
      <c r="I1" t="s">
        <v>56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5">
      <c r="A2">
        <v>1</v>
      </c>
      <c r="B2">
        <v>1</v>
      </c>
      <c r="C2" s="1" t="s">
        <v>14</v>
      </c>
      <c r="D2" s="1" t="s">
        <v>33</v>
      </c>
      <c r="E2">
        <v>15</v>
      </c>
      <c r="F2">
        <v>12.84</v>
      </c>
      <c r="G2">
        <v>26.67</v>
      </c>
      <c r="H2">
        <v>46.27</v>
      </c>
      <c r="I2">
        <v>43.11</v>
      </c>
      <c r="J2">
        <v>0.87159882685856704</v>
      </c>
      <c r="K2">
        <v>0.12840117314143301</v>
      </c>
      <c r="L2">
        <v>0.266666666666667</v>
      </c>
      <c r="M2">
        <v>0.73333333333333295</v>
      </c>
      <c r="N2">
        <v>0.462666666666667</v>
      </c>
      <c r="O2">
        <v>0.537333333333333</v>
      </c>
      <c r="P2">
        <v>0.431111111111111</v>
      </c>
      <c r="Q2">
        <v>0.568888888888889</v>
      </c>
      <c r="R2">
        <v>2.0320432713030101</v>
      </c>
      <c r="S2">
        <v>0.50801081782575297</v>
      </c>
      <c r="T2">
        <v>50.8</v>
      </c>
    </row>
    <row r="3" spans="1:20" x14ac:dyDescent="0.5">
      <c r="A3">
        <v>2</v>
      </c>
      <c r="B3">
        <v>2</v>
      </c>
      <c r="C3" s="1" t="s">
        <v>14</v>
      </c>
      <c r="D3" s="1" t="s">
        <v>34</v>
      </c>
      <c r="E3">
        <v>4</v>
      </c>
      <c r="F3">
        <v>18.34</v>
      </c>
      <c r="G3">
        <v>50</v>
      </c>
      <c r="H3">
        <v>50</v>
      </c>
      <c r="I3">
        <v>45.14</v>
      </c>
      <c r="J3">
        <v>0.81661255411255396</v>
      </c>
      <c r="K3">
        <v>0.18338744588744599</v>
      </c>
      <c r="L3">
        <v>0.5</v>
      </c>
      <c r="M3">
        <v>0.5</v>
      </c>
      <c r="N3">
        <v>0.5</v>
      </c>
      <c r="O3">
        <v>0.5</v>
      </c>
      <c r="P3">
        <v>0.45138888888888901</v>
      </c>
      <c r="Q3">
        <v>0.54861111111111105</v>
      </c>
      <c r="R3">
        <v>2.2680014430014399</v>
      </c>
      <c r="S3">
        <v>0.56700036075036098</v>
      </c>
      <c r="T3">
        <v>56.7</v>
      </c>
    </row>
    <row r="4" spans="1:20" x14ac:dyDescent="0.5">
      <c r="A4">
        <v>4</v>
      </c>
      <c r="B4">
        <v>4</v>
      </c>
      <c r="C4" s="1" t="s">
        <v>14</v>
      </c>
      <c r="D4" s="1" t="s">
        <v>35</v>
      </c>
      <c r="E4">
        <v>15</v>
      </c>
      <c r="F4">
        <v>13.75</v>
      </c>
      <c r="G4">
        <v>46.67</v>
      </c>
      <c r="H4">
        <v>48.33</v>
      </c>
      <c r="I4">
        <v>33.6</v>
      </c>
      <c r="J4">
        <v>0.86247038675610099</v>
      </c>
      <c r="K4">
        <v>0.13752961324389901</v>
      </c>
      <c r="L4">
        <v>0.46666666666666701</v>
      </c>
      <c r="M4">
        <v>0.53333333333333299</v>
      </c>
      <c r="N4">
        <v>0.48326923076923101</v>
      </c>
      <c r="O4">
        <v>0.51673076923076899</v>
      </c>
      <c r="P4">
        <v>0.33595085470085501</v>
      </c>
      <c r="Q4">
        <v>0.66404914529914505</v>
      </c>
      <c r="R4">
        <v>2.14835713889285</v>
      </c>
      <c r="S4">
        <v>0.53708928472321305</v>
      </c>
      <c r="T4">
        <v>53.71</v>
      </c>
    </row>
    <row r="5" spans="1:20" x14ac:dyDescent="0.5">
      <c r="A5">
        <v>5</v>
      </c>
      <c r="B5">
        <v>5</v>
      </c>
      <c r="C5" s="1" t="s">
        <v>14</v>
      </c>
      <c r="D5" s="1" t="s">
        <v>57</v>
      </c>
      <c r="E5">
        <v>25</v>
      </c>
      <c r="F5">
        <v>15.18</v>
      </c>
      <c r="G5">
        <v>4</v>
      </c>
      <c r="H5">
        <v>32.24</v>
      </c>
      <c r="I5">
        <v>21.44</v>
      </c>
      <c r="J5">
        <v>0.84823206086842495</v>
      </c>
      <c r="K5">
        <v>0.15176793913157499</v>
      </c>
      <c r="L5">
        <v>0.04</v>
      </c>
      <c r="M5">
        <v>0.96</v>
      </c>
      <c r="N5">
        <v>0.32244444444444398</v>
      </c>
      <c r="O5">
        <v>0.67755555555555602</v>
      </c>
      <c r="P5">
        <v>0.21444444444444399</v>
      </c>
      <c r="Q5">
        <v>0.78555555555555601</v>
      </c>
      <c r="R5">
        <v>1.4251209497573101</v>
      </c>
      <c r="S5">
        <v>0.35628023743932802</v>
      </c>
      <c r="T5">
        <v>35.630000000000003</v>
      </c>
    </row>
    <row r="6" spans="1:20" x14ac:dyDescent="0.5">
      <c r="A6">
        <v>6</v>
      </c>
      <c r="B6">
        <v>6</v>
      </c>
      <c r="C6" s="1" t="s">
        <v>17</v>
      </c>
      <c r="D6" s="1" t="s">
        <v>33</v>
      </c>
      <c r="E6">
        <v>10</v>
      </c>
      <c r="F6">
        <v>20.64</v>
      </c>
      <c r="G6">
        <v>50</v>
      </c>
      <c r="H6">
        <v>47.5</v>
      </c>
      <c r="I6">
        <v>43.33</v>
      </c>
      <c r="J6">
        <v>0.79356318284889704</v>
      </c>
      <c r="K6">
        <v>0.20643681715110301</v>
      </c>
      <c r="L6">
        <v>0.5</v>
      </c>
      <c r="M6">
        <v>0.5</v>
      </c>
      <c r="N6">
        <v>0.47499999999999998</v>
      </c>
      <c r="O6">
        <v>0.52500000000000002</v>
      </c>
      <c r="P6">
        <v>0.43333333333333302</v>
      </c>
      <c r="Q6">
        <v>0.56666666666666698</v>
      </c>
      <c r="R6">
        <v>2.2018965161822299</v>
      </c>
      <c r="S6">
        <v>0.55047412904555704</v>
      </c>
      <c r="T6">
        <v>55.05</v>
      </c>
    </row>
    <row r="7" spans="1:20" x14ac:dyDescent="0.5">
      <c r="A7">
        <v>7</v>
      </c>
      <c r="B7">
        <v>7</v>
      </c>
      <c r="C7" s="1" t="s">
        <v>17</v>
      </c>
      <c r="D7" s="1" t="s">
        <v>34</v>
      </c>
      <c r="E7">
        <v>3</v>
      </c>
      <c r="F7">
        <v>21.21</v>
      </c>
      <c r="G7">
        <v>83.33</v>
      </c>
      <c r="H7">
        <v>63</v>
      </c>
      <c r="I7">
        <v>55.56</v>
      </c>
      <c r="J7">
        <v>0.78787878787878796</v>
      </c>
      <c r="K7">
        <v>0.21212121212121199</v>
      </c>
      <c r="L7">
        <v>0.83333333333333304</v>
      </c>
      <c r="M7">
        <v>0.16666666666666699</v>
      </c>
      <c r="N7">
        <v>0.63</v>
      </c>
      <c r="O7">
        <v>0.37</v>
      </c>
      <c r="P7">
        <v>0.55555555555555602</v>
      </c>
      <c r="Q7">
        <v>0.44444444444444398</v>
      </c>
      <c r="R7">
        <v>2.8067676767676799</v>
      </c>
      <c r="S7">
        <v>0.70169191919191898</v>
      </c>
      <c r="T7">
        <v>70.17</v>
      </c>
    </row>
    <row r="8" spans="1:20" x14ac:dyDescent="0.5">
      <c r="A8">
        <v>9</v>
      </c>
      <c r="B8">
        <v>9</v>
      </c>
      <c r="C8" s="1" t="s">
        <v>17</v>
      </c>
      <c r="D8" s="1" t="s">
        <v>35</v>
      </c>
      <c r="E8">
        <v>33</v>
      </c>
      <c r="F8">
        <v>25.52</v>
      </c>
      <c r="G8">
        <v>37.880000000000003</v>
      </c>
      <c r="H8">
        <v>38.29</v>
      </c>
      <c r="I8">
        <v>36.93</v>
      </c>
      <c r="J8">
        <v>0.74482643867186005</v>
      </c>
      <c r="K8">
        <v>0.25517356132814001</v>
      </c>
      <c r="L8">
        <v>0.37878787878787901</v>
      </c>
      <c r="M8">
        <v>0.62121212121212099</v>
      </c>
      <c r="N8">
        <v>0.38291493886230699</v>
      </c>
      <c r="O8">
        <v>0.61708506113769301</v>
      </c>
      <c r="P8">
        <v>0.36934343434343397</v>
      </c>
      <c r="Q8">
        <v>0.63065656565656603</v>
      </c>
      <c r="R8">
        <v>1.8758726906654799</v>
      </c>
      <c r="S8">
        <v>0.46896817266636998</v>
      </c>
      <c r="T8">
        <v>46.9</v>
      </c>
    </row>
    <row r="9" spans="1:20" x14ac:dyDescent="0.5">
      <c r="A9">
        <v>10</v>
      </c>
      <c r="B9">
        <v>10</v>
      </c>
      <c r="C9" s="1" t="s">
        <v>17</v>
      </c>
      <c r="D9" s="1" t="s">
        <v>57</v>
      </c>
      <c r="E9">
        <v>10</v>
      </c>
      <c r="F9">
        <v>18.03</v>
      </c>
      <c r="G9">
        <v>20</v>
      </c>
      <c r="H9">
        <v>29.64</v>
      </c>
      <c r="I9">
        <v>22.14</v>
      </c>
      <c r="J9">
        <v>0.81971500721500701</v>
      </c>
      <c r="K9">
        <v>0.18028499278499299</v>
      </c>
      <c r="L9">
        <v>0.2</v>
      </c>
      <c r="M9">
        <v>0.8</v>
      </c>
      <c r="N9">
        <v>0.29642857142857099</v>
      </c>
      <c r="O9">
        <v>0.70357142857142896</v>
      </c>
      <c r="P9">
        <v>0.221428571428571</v>
      </c>
      <c r="Q9">
        <v>0.77857142857142903</v>
      </c>
      <c r="R9">
        <v>1.53757215007215</v>
      </c>
      <c r="S9">
        <v>0.384393037518037</v>
      </c>
      <c r="T9">
        <v>38.44</v>
      </c>
    </row>
    <row r="10" spans="1:20" x14ac:dyDescent="0.5">
      <c r="A10">
        <v>11</v>
      </c>
      <c r="B10">
        <v>11</v>
      </c>
      <c r="C10" s="1" t="s">
        <v>18</v>
      </c>
      <c r="D10" s="1" t="s">
        <v>33</v>
      </c>
      <c r="E10">
        <v>11</v>
      </c>
      <c r="F10">
        <v>27.81</v>
      </c>
      <c r="G10">
        <v>40.909999999999997</v>
      </c>
      <c r="H10">
        <v>49.51</v>
      </c>
      <c r="I10">
        <v>44.85</v>
      </c>
      <c r="J10">
        <v>0.72193121693121698</v>
      </c>
      <c r="K10">
        <v>0.27806878306878302</v>
      </c>
      <c r="L10">
        <v>0.40909090909090901</v>
      </c>
      <c r="M10">
        <v>0.59090909090909105</v>
      </c>
      <c r="N10">
        <v>0.49511688311688301</v>
      </c>
      <c r="O10">
        <v>0.50488311688311704</v>
      </c>
      <c r="P10">
        <v>0.44849927849927901</v>
      </c>
      <c r="Q10">
        <v>0.55150072150072105</v>
      </c>
      <c r="R10">
        <v>2.0746382876382898</v>
      </c>
      <c r="S10">
        <v>0.51865957190957201</v>
      </c>
      <c r="T10">
        <v>51.87</v>
      </c>
    </row>
    <row r="11" spans="1:20" x14ac:dyDescent="0.5">
      <c r="A11">
        <v>12</v>
      </c>
      <c r="B11">
        <v>12</v>
      </c>
      <c r="C11" s="1" t="s">
        <v>18</v>
      </c>
      <c r="D11" s="1" t="s">
        <v>34</v>
      </c>
      <c r="E11">
        <v>5</v>
      </c>
      <c r="F11">
        <v>21.88</v>
      </c>
      <c r="G11">
        <v>60</v>
      </c>
      <c r="H11">
        <v>28</v>
      </c>
      <c r="I11">
        <v>26.67</v>
      </c>
      <c r="J11">
        <v>0.78120129870129895</v>
      </c>
      <c r="K11">
        <v>0.21879870129870099</v>
      </c>
      <c r="L11">
        <v>0.6</v>
      </c>
      <c r="M11">
        <v>0.4</v>
      </c>
      <c r="N11">
        <v>0.28000000000000003</v>
      </c>
      <c r="O11">
        <v>0.72</v>
      </c>
      <c r="P11">
        <v>0.266666666666667</v>
      </c>
      <c r="Q11">
        <v>0.73333333333333295</v>
      </c>
      <c r="R11">
        <v>1.92786796536797</v>
      </c>
      <c r="S11">
        <v>0.481966991341992</v>
      </c>
      <c r="T11">
        <v>48.2</v>
      </c>
    </row>
    <row r="12" spans="1:20" x14ac:dyDescent="0.5">
      <c r="A12">
        <v>14</v>
      </c>
      <c r="B12">
        <v>14</v>
      </c>
      <c r="C12" s="1" t="s">
        <v>18</v>
      </c>
      <c r="D12" s="1" t="s">
        <v>35</v>
      </c>
      <c r="E12">
        <v>38</v>
      </c>
      <c r="F12">
        <v>24.5</v>
      </c>
      <c r="G12">
        <v>76.319999999999993</v>
      </c>
      <c r="H12">
        <v>44.5</v>
      </c>
      <c r="I12">
        <v>36.659999999999997</v>
      </c>
      <c r="J12">
        <v>0.75495462572404604</v>
      </c>
      <c r="K12">
        <v>0.24504537427595399</v>
      </c>
      <c r="L12">
        <v>0.76315789473684204</v>
      </c>
      <c r="M12">
        <v>0.23684210526315799</v>
      </c>
      <c r="N12">
        <v>0.44499613003096</v>
      </c>
      <c r="O12">
        <v>0.55500386996904005</v>
      </c>
      <c r="P12">
        <v>0.36658806483253498</v>
      </c>
      <c r="Q12">
        <v>0.63341193516746497</v>
      </c>
      <c r="R12">
        <v>2.3296967153243799</v>
      </c>
      <c r="S12">
        <v>0.58242417883109598</v>
      </c>
      <c r="T12">
        <v>58.24</v>
      </c>
    </row>
    <row r="13" spans="1:20" x14ac:dyDescent="0.5">
      <c r="A13">
        <v>15</v>
      </c>
      <c r="B13">
        <v>15</v>
      </c>
      <c r="C13" s="1" t="s">
        <v>18</v>
      </c>
      <c r="D13" s="1" t="s">
        <v>57</v>
      </c>
      <c r="E13">
        <v>16</v>
      </c>
      <c r="F13">
        <v>25.24</v>
      </c>
      <c r="G13">
        <v>9.3800000000000008</v>
      </c>
      <c r="H13">
        <v>34.51</v>
      </c>
      <c r="I13">
        <v>20.34</v>
      </c>
      <c r="J13">
        <v>0.74761473149865998</v>
      </c>
      <c r="K13">
        <v>0.25238526850134002</v>
      </c>
      <c r="L13">
        <v>9.375E-2</v>
      </c>
      <c r="M13">
        <v>0.90625</v>
      </c>
      <c r="N13">
        <v>0.34505952380952398</v>
      </c>
      <c r="O13">
        <v>0.65494047619047602</v>
      </c>
      <c r="P13">
        <v>0.20342261904761899</v>
      </c>
      <c r="Q13">
        <v>0.79657738095238095</v>
      </c>
      <c r="R13">
        <v>1.3898468743557999</v>
      </c>
      <c r="S13">
        <v>0.34746171858895097</v>
      </c>
      <c r="T13">
        <v>34.75</v>
      </c>
    </row>
    <row r="14" spans="1:20" x14ac:dyDescent="0.5">
      <c r="A14">
        <v>16</v>
      </c>
      <c r="B14">
        <v>16</v>
      </c>
      <c r="C14" s="1" t="s">
        <v>19</v>
      </c>
      <c r="D14" s="1" t="s">
        <v>33</v>
      </c>
      <c r="E14">
        <v>18</v>
      </c>
      <c r="F14">
        <v>22.68</v>
      </c>
      <c r="G14">
        <v>30.56</v>
      </c>
      <c r="H14">
        <v>41.09</v>
      </c>
      <c r="I14">
        <v>48.52</v>
      </c>
      <c r="J14">
        <v>0.77320585110501105</v>
      </c>
      <c r="K14">
        <v>0.226794148894989</v>
      </c>
      <c r="L14">
        <v>0.30555555555555602</v>
      </c>
      <c r="M14">
        <v>0.69444444444444398</v>
      </c>
      <c r="N14">
        <v>0.41088095238095201</v>
      </c>
      <c r="O14">
        <v>0.58911904761904799</v>
      </c>
      <c r="P14">
        <v>0.48521825396825402</v>
      </c>
      <c r="Q14">
        <v>0.51478174603174598</v>
      </c>
      <c r="R14">
        <v>1.9748606130097699</v>
      </c>
      <c r="S14">
        <v>0.49371515325244297</v>
      </c>
      <c r="T14">
        <v>49.37</v>
      </c>
    </row>
    <row r="15" spans="1:20" x14ac:dyDescent="0.5">
      <c r="A15">
        <v>17</v>
      </c>
      <c r="B15">
        <v>17</v>
      </c>
      <c r="C15" s="1" t="s">
        <v>19</v>
      </c>
      <c r="D15" s="1" t="s">
        <v>34</v>
      </c>
      <c r="E15">
        <v>2</v>
      </c>
      <c r="F15">
        <v>12.93</v>
      </c>
      <c r="G15">
        <v>0</v>
      </c>
      <c r="H15">
        <v>5</v>
      </c>
      <c r="I15">
        <v>4.17</v>
      </c>
      <c r="J15">
        <v>0.87067099567099604</v>
      </c>
      <c r="K15">
        <v>0.12932900432900399</v>
      </c>
      <c r="L15">
        <v>0</v>
      </c>
      <c r="M15">
        <v>1</v>
      </c>
      <c r="N15">
        <v>0.05</v>
      </c>
      <c r="O15">
        <v>0.95</v>
      </c>
      <c r="P15">
        <v>4.1666666666666699E-2</v>
      </c>
      <c r="Q15">
        <v>0.95833333333333304</v>
      </c>
      <c r="R15">
        <v>0.96233766233766305</v>
      </c>
      <c r="S15">
        <v>0.24058441558441601</v>
      </c>
      <c r="T15">
        <v>24.06</v>
      </c>
    </row>
    <row r="16" spans="1:20" x14ac:dyDescent="0.5">
      <c r="A16">
        <v>19</v>
      </c>
      <c r="B16">
        <v>19</v>
      </c>
      <c r="C16" s="1" t="s">
        <v>19</v>
      </c>
      <c r="D16" s="1" t="s">
        <v>35</v>
      </c>
      <c r="E16">
        <v>11</v>
      </c>
      <c r="F16">
        <v>12.72</v>
      </c>
      <c r="G16">
        <v>50</v>
      </c>
      <c r="H16">
        <v>42.33</v>
      </c>
      <c r="I16">
        <v>35.64</v>
      </c>
      <c r="J16">
        <v>0.87281295093795097</v>
      </c>
      <c r="K16">
        <v>0.127187049062049</v>
      </c>
      <c r="L16">
        <v>0.5</v>
      </c>
      <c r="M16">
        <v>0.5</v>
      </c>
      <c r="N16">
        <v>0.42333333333333301</v>
      </c>
      <c r="O16">
        <v>0.57666666666666699</v>
      </c>
      <c r="P16">
        <v>0.35637626262626299</v>
      </c>
      <c r="Q16">
        <v>0.64362373737373701</v>
      </c>
      <c r="R16">
        <v>2.1525225468975502</v>
      </c>
      <c r="S16">
        <v>0.53813063672438699</v>
      </c>
      <c r="T16">
        <v>53.81</v>
      </c>
    </row>
    <row r="17" spans="1:20" x14ac:dyDescent="0.5">
      <c r="A17">
        <v>20</v>
      </c>
      <c r="B17">
        <v>20</v>
      </c>
      <c r="C17" s="1" t="s">
        <v>19</v>
      </c>
      <c r="D17" s="1" t="s">
        <v>57</v>
      </c>
      <c r="E17">
        <v>39</v>
      </c>
      <c r="F17">
        <v>12.46</v>
      </c>
      <c r="G17">
        <v>17.95</v>
      </c>
      <c r="H17">
        <v>30.76</v>
      </c>
      <c r="I17">
        <v>31.58</v>
      </c>
      <c r="J17">
        <v>0.87536072935628295</v>
      </c>
      <c r="K17">
        <v>0.12463927064371701</v>
      </c>
      <c r="L17">
        <v>0.17948717948717899</v>
      </c>
      <c r="M17">
        <v>0.82051282051282104</v>
      </c>
      <c r="N17">
        <v>0.307589743589744</v>
      </c>
      <c r="O17">
        <v>0.692410256410256</v>
      </c>
      <c r="P17">
        <v>0.31575498575498601</v>
      </c>
      <c r="Q17">
        <v>0.68424501424501405</v>
      </c>
      <c r="R17">
        <v>1.67819263818819</v>
      </c>
      <c r="S17">
        <v>0.41954815954704799</v>
      </c>
      <c r="T17">
        <v>41.95</v>
      </c>
    </row>
    <row r="18" spans="1:20" x14ac:dyDescent="0.5">
      <c r="A18">
        <v>21</v>
      </c>
      <c r="B18">
        <v>21</v>
      </c>
      <c r="C18" s="1" t="s">
        <v>20</v>
      </c>
      <c r="D18" s="1" t="s">
        <v>33</v>
      </c>
      <c r="E18">
        <v>15</v>
      </c>
      <c r="F18">
        <v>14.35</v>
      </c>
      <c r="G18">
        <v>40</v>
      </c>
      <c r="H18">
        <v>55.35</v>
      </c>
      <c r="I18">
        <v>44.19</v>
      </c>
      <c r="J18">
        <v>0.856509223100132</v>
      </c>
      <c r="K18">
        <v>0.143490776899868</v>
      </c>
      <c r="L18">
        <v>0.4</v>
      </c>
      <c r="M18">
        <v>0.6</v>
      </c>
      <c r="N18">
        <v>0.55352564102564095</v>
      </c>
      <c r="O18">
        <v>0.446474358974359</v>
      </c>
      <c r="P18">
        <v>0.44188034188034198</v>
      </c>
      <c r="Q18">
        <v>0.55811965811965802</v>
      </c>
      <c r="R18">
        <v>2.2519152060061098</v>
      </c>
      <c r="S18">
        <v>0.56297880150152901</v>
      </c>
      <c r="T18">
        <v>56.3</v>
      </c>
    </row>
    <row r="19" spans="1:20" x14ac:dyDescent="0.5">
      <c r="A19">
        <v>22</v>
      </c>
      <c r="B19">
        <v>22</v>
      </c>
      <c r="C19" s="1" t="s">
        <v>20</v>
      </c>
      <c r="D19" s="1" t="s">
        <v>34</v>
      </c>
      <c r="E19">
        <v>3</v>
      </c>
      <c r="F19">
        <v>16.89</v>
      </c>
      <c r="G19">
        <v>66.67</v>
      </c>
      <c r="H19">
        <v>41.67</v>
      </c>
      <c r="I19">
        <v>26.94</v>
      </c>
      <c r="J19">
        <v>0.831096681096681</v>
      </c>
      <c r="K19">
        <v>0.168903318903319</v>
      </c>
      <c r="L19">
        <v>0.66666666666666696</v>
      </c>
      <c r="M19">
        <v>0.33333333333333298</v>
      </c>
      <c r="N19">
        <v>0.41666666666666702</v>
      </c>
      <c r="O19">
        <v>0.58333333333333304</v>
      </c>
      <c r="P19">
        <v>0.26944444444444399</v>
      </c>
      <c r="Q19">
        <v>0.73055555555555596</v>
      </c>
      <c r="R19">
        <v>2.1838744588744601</v>
      </c>
      <c r="S19">
        <v>0.54596861471861502</v>
      </c>
      <c r="T19">
        <v>54.6</v>
      </c>
    </row>
    <row r="20" spans="1:20" x14ac:dyDescent="0.5">
      <c r="A20">
        <v>24</v>
      </c>
      <c r="B20">
        <v>24</v>
      </c>
      <c r="C20" s="1" t="s">
        <v>20</v>
      </c>
      <c r="D20" s="1" t="s">
        <v>35</v>
      </c>
      <c r="E20">
        <v>18</v>
      </c>
      <c r="F20">
        <v>16.55</v>
      </c>
      <c r="G20">
        <v>27.78</v>
      </c>
      <c r="H20">
        <v>40.28</v>
      </c>
      <c r="I20">
        <v>35.880000000000003</v>
      </c>
      <c r="J20">
        <v>0.83448146760646802</v>
      </c>
      <c r="K20">
        <v>0.16551853239353201</v>
      </c>
      <c r="L20">
        <v>0.27777777777777801</v>
      </c>
      <c r="M20">
        <v>0.72222222222222199</v>
      </c>
      <c r="N20">
        <v>0.40277777777777801</v>
      </c>
      <c r="O20">
        <v>0.59722222222222199</v>
      </c>
      <c r="P20">
        <v>0.358796296296296</v>
      </c>
      <c r="Q20">
        <v>0.64120370370370405</v>
      </c>
      <c r="R20">
        <v>1.8738333194583201</v>
      </c>
      <c r="S20">
        <v>0.46845832986458003</v>
      </c>
      <c r="T20">
        <v>46.85</v>
      </c>
    </row>
    <row r="21" spans="1:20" x14ac:dyDescent="0.5">
      <c r="A21">
        <v>25</v>
      </c>
      <c r="B21">
        <v>25</v>
      </c>
      <c r="C21" s="1" t="s">
        <v>20</v>
      </c>
      <c r="D21" s="1" t="s">
        <v>57</v>
      </c>
      <c r="E21">
        <v>19</v>
      </c>
      <c r="F21">
        <v>15.14</v>
      </c>
      <c r="G21">
        <v>10.53</v>
      </c>
      <c r="H21">
        <v>38.99</v>
      </c>
      <c r="I21">
        <v>30.56</v>
      </c>
      <c r="J21">
        <v>0.84857660900617604</v>
      </c>
      <c r="K21">
        <v>0.15142339099382399</v>
      </c>
      <c r="L21">
        <v>0.105263157894737</v>
      </c>
      <c r="M21">
        <v>0.89473684210526305</v>
      </c>
      <c r="N21">
        <v>0.38986584107327099</v>
      </c>
      <c r="O21">
        <v>0.61013415892672895</v>
      </c>
      <c r="P21">
        <v>0.30555555555555602</v>
      </c>
      <c r="Q21">
        <v>0.69444444444444398</v>
      </c>
      <c r="R21">
        <v>1.6492611635297401</v>
      </c>
      <c r="S21">
        <v>0.41231529088243501</v>
      </c>
      <c r="T21">
        <v>41.23</v>
      </c>
    </row>
    <row r="22" spans="1:20" x14ac:dyDescent="0.5">
      <c r="A22">
        <v>26</v>
      </c>
      <c r="B22">
        <v>26</v>
      </c>
      <c r="C22" s="1" t="s">
        <v>21</v>
      </c>
      <c r="D22" s="1" t="s">
        <v>33</v>
      </c>
      <c r="E22">
        <v>34</v>
      </c>
      <c r="F22">
        <v>23.35</v>
      </c>
      <c r="G22">
        <v>48.53</v>
      </c>
      <c r="H22">
        <v>53.12</v>
      </c>
      <c r="I22">
        <v>44.07</v>
      </c>
      <c r="J22">
        <v>0.76646658075111995</v>
      </c>
      <c r="K22">
        <v>0.23353341924887999</v>
      </c>
      <c r="L22">
        <v>0.48529411764705899</v>
      </c>
      <c r="M22">
        <v>0.51470588235294101</v>
      </c>
      <c r="N22">
        <v>0.531191176470588</v>
      </c>
      <c r="O22">
        <v>0.468808823529412</v>
      </c>
      <c r="P22">
        <v>0.44069711656592497</v>
      </c>
      <c r="Q22">
        <v>0.55930288343407497</v>
      </c>
      <c r="R22">
        <v>2.2236489914346902</v>
      </c>
      <c r="S22">
        <v>0.55591224785867299</v>
      </c>
      <c r="T22">
        <v>55.59</v>
      </c>
    </row>
    <row r="23" spans="1:20" x14ac:dyDescent="0.5">
      <c r="A23">
        <v>27</v>
      </c>
      <c r="B23">
        <v>27</v>
      </c>
      <c r="C23" s="1" t="s">
        <v>21</v>
      </c>
      <c r="D23" s="1" t="s">
        <v>34</v>
      </c>
      <c r="E23">
        <v>9</v>
      </c>
      <c r="F23">
        <v>22.32</v>
      </c>
      <c r="G23">
        <v>55.56</v>
      </c>
      <c r="H23">
        <v>63.58</v>
      </c>
      <c r="I23">
        <v>51.39</v>
      </c>
      <c r="J23">
        <v>0.77683080808080796</v>
      </c>
      <c r="K23">
        <v>0.22316919191919199</v>
      </c>
      <c r="L23">
        <v>0.55555555555555602</v>
      </c>
      <c r="M23">
        <v>0.44444444444444398</v>
      </c>
      <c r="N23">
        <v>0.63583333333333303</v>
      </c>
      <c r="O23">
        <v>0.36416666666666703</v>
      </c>
      <c r="P23">
        <v>0.51388888888888895</v>
      </c>
      <c r="Q23">
        <v>0.48611111111111099</v>
      </c>
      <c r="R23">
        <v>2.4821085858585898</v>
      </c>
      <c r="S23">
        <v>0.62052714646464602</v>
      </c>
      <c r="T23">
        <v>62.05</v>
      </c>
    </row>
    <row r="24" spans="1:20" x14ac:dyDescent="0.5">
      <c r="A24">
        <v>29</v>
      </c>
      <c r="B24">
        <v>29</v>
      </c>
      <c r="C24" s="1" t="s">
        <v>21</v>
      </c>
      <c r="D24" s="1" t="s">
        <v>35</v>
      </c>
      <c r="E24">
        <v>29</v>
      </c>
      <c r="F24">
        <v>20.77</v>
      </c>
      <c r="G24">
        <v>27.59</v>
      </c>
      <c r="H24">
        <v>44.68</v>
      </c>
      <c r="I24">
        <v>35.29</v>
      </c>
      <c r="J24">
        <v>0.79226363178858095</v>
      </c>
      <c r="K24">
        <v>0.207736368211419</v>
      </c>
      <c r="L24">
        <v>0.27586206896551702</v>
      </c>
      <c r="M24">
        <v>0.72413793103448298</v>
      </c>
      <c r="N24">
        <v>0.44679802955664999</v>
      </c>
      <c r="O24">
        <v>0.55320197044334996</v>
      </c>
      <c r="P24">
        <v>0.352892378215654</v>
      </c>
      <c r="Q24">
        <v>0.647107621784346</v>
      </c>
      <c r="R24">
        <v>1.8678161085264</v>
      </c>
      <c r="S24">
        <v>0.466954027131601</v>
      </c>
      <c r="T24">
        <v>46.7</v>
      </c>
    </row>
    <row r="25" spans="1:20" x14ac:dyDescent="0.5">
      <c r="A25">
        <v>30</v>
      </c>
      <c r="B25">
        <v>30</v>
      </c>
      <c r="C25" s="1" t="s">
        <v>21</v>
      </c>
      <c r="D25" s="1" t="s">
        <v>57</v>
      </c>
      <c r="E25">
        <v>40</v>
      </c>
      <c r="F25">
        <v>16.57</v>
      </c>
      <c r="G25">
        <v>10</v>
      </c>
      <c r="H25">
        <v>32.35</v>
      </c>
      <c r="I25">
        <v>39.17</v>
      </c>
      <c r="J25">
        <v>0.83434913681624201</v>
      </c>
      <c r="K25">
        <v>0.16565086318375799</v>
      </c>
      <c r="L25">
        <v>0.1</v>
      </c>
      <c r="M25">
        <v>0.9</v>
      </c>
      <c r="N25">
        <v>0.32350000000000001</v>
      </c>
      <c r="O25">
        <v>0.67649999999999999</v>
      </c>
      <c r="P25">
        <v>0.39172008547008502</v>
      </c>
      <c r="Q25">
        <v>0.60827991452991503</v>
      </c>
      <c r="R25">
        <v>1.6495692222863301</v>
      </c>
      <c r="S25">
        <v>0.41239230557158202</v>
      </c>
      <c r="T25">
        <v>41.24</v>
      </c>
    </row>
    <row r="26" spans="1:20" x14ac:dyDescent="0.5">
      <c r="A26">
        <v>31</v>
      </c>
      <c r="B26">
        <v>31</v>
      </c>
      <c r="C26" s="1" t="s">
        <v>22</v>
      </c>
      <c r="D26" s="1" t="s">
        <v>33</v>
      </c>
      <c r="E26">
        <v>13</v>
      </c>
      <c r="F26">
        <v>17.579999999999998</v>
      </c>
      <c r="G26">
        <v>15.38</v>
      </c>
      <c r="H26">
        <v>40.15</v>
      </c>
      <c r="I26">
        <v>32.14</v>
      </c>
      <c r="J26">
        <v>0.82418732782369097</v>
      </c>
      <c r="K26">
        <v>0.175812672176309</v>
      </c>
      <c r="L26">
        <v>0.15384615384615399</v>
      </c>
      <c r="M26">
        <v>0.84615384615384603</v>
      </c>
      <c r="N26">
        <v>0.40153846153846201</v>
      </c>
      <c r="O26">
        <v>0.59846153846153805</v>
      </c>
      <c r="P26">
        <v>0.321367521367521</v>
      </c>
      <c r="Q26">
        <v>0.678632478632479</v>
      </c>
      <c r="R26">
        <v>1.70093946457583</v>
      </c>
      <c r="S26">
        <v>0.425234866143957</v>
      </c>
      <c r="T26">
        <v>42.52</v>
      </c>
    </row>
    <row r="27" spans="1:20" x14ac:dyDescent="0.5">
      <c r="A27">
        <v>33</v>
      </c>
      <c r="B27">
        <v>33</v>
      </c>
      <c r="C27" s="1" t="s">
        <v>22</v>
      </c>
      <c r="D27" s="1" t="s">
        <v>35</v>
      </c>
      <c r="E27">
        <v>12</v>
      </c>
      <c r="F27">
        <v>21.24</v>
      </c>
      <c r="G27">
        <v>33.33</v>
      </c>
      <c r="H27">
        <v>47.13</v>
      </c>
      <c r="I27">
        <v>44.17</v>
      </c>
      <c r="J27">
        <v>0.78760576544667504</v>
      </c>
      <c r="K27">
        <v>0.21239423455332501</v>
      </c>
      <c r="L27">
        <v>0.33333333333333298</v>
      </c>
      <c r="M27">
        <v>0.66666666666666696</v>
      </c>
      <c r="N27">
        <v>0.47133333333333299</v>
      </c>
      <c r="O27">
        <v>0.52866666666666695</v>
      </c>
      <c r="P27">
        <v>0.44174242424242399</v>
      </c>
      <c r="Q27">
        <v>0.55825757575757595</v>
      </c>
      <c r="R27">
        <v>2.0340148563557601</v>
      </c>
      <c r="S27">
        <v>0.50850371408894102</v>
      </c>
      <c r="T27">
        <v>50.85</v>
      </c>
    </row>
    <row r="28" spans="1:20" x14ac:dyDescent="0.5">
      <c r="A28">
        <v>34</v>
      </c>
      <c r="B28">
        <v>34</v>
      </c>
      <c r="C28" s="1" t="s">
        <v>22</v>
      </c>
      <c r="D28" s="1" t="s">
        <v>57</v>
      </c>
      <c r="E28">
        <v>33</v>
      </c>
      <c r="F28">
        <v>15.3</v>
      </c>
      <c r="G28">
        <v>1.52</v>
      </c>
      <c r="H28">
        <v>24.89</v>
      </c>
      <c r="I28">
        <v>23.03</v>
      </c>
      <c r="J28">
        <v>0.84699938249503604</v>
      </c>
      <c r="K28">
        <v>0.15300061750496399</v>
      </c>
      <c r="L28">
        <v>1.5151515151515201E-2</v>
      </c>
      <c r="M28">
        <v>0.98484848484848497</v>
      </c>
      <c r="N28">
        <v>0.24891774891774901</v>
      </c>
      <c r="O28">
        <v>0.75108225108225102</v>
      </c>
      <c r="P28">
        <v>0.23032783189033201</v>
      </c>
      <c r="Q28">
        <v>0.76967216810966799</v>
      </c>
      <c r="R28">
        <v>1.3413964784546299</v>
      </c>
      <c r="S28">
        <v>0.33534911961365799</v>
      </c>
      <c r="T28">
        <v>33.53</v>
      </c>
    </row>
    <row r="29" spans="1:20" x14ac:dyDescent="0.5">
      <c r="A29">
        <v>35</v>
      </c>
      <c r="B29">
        <v>35</v>
      </c>
      <c r="C29" s="1" t="s">
        <v>23</v>
      </c>
      <c r="D29" s="1" t="s">
        <v>33</v>
      </c>
      <c r="E29">
        <v>11</v>
      </c>
      <c r="F29">
        <v>15.95</v>
      </c>
      <c r="G29">
        <v>45.45</v>
      </c>
      <c r="H29">
        <v>31.3</v>
      </c>
      <c r="I29">
        <v>28.04</v>
      </c>
      <c r="J29">
        <v>0.84050898596353096</v>
      </c>
      <c r="K29">
        <v>0.15949101403646901</v>
      </c>
      <c r="L29">
        <v>0.45454545454545497</v>
      </c>
      <c r="M29">
        <v>0.54545454545454497</v>
      </c>
      <c r="N29">
        <v>0.31295454545454499</v>
      </c>
      <c r="O29">
        <v>0.68704545454545496</v>
      </c>
      <c r="P29">
        <v>0.28042929292929297</v>
      </c>
      <c r="Q29">
        <v>0.71957070707070703</v>
      </c>
      <c r="R29">
        <v>1.88843827889282</v>
      </c>
      <c r="S29">
        <v>0.472109569723206</v>
      </c>
      <c r="T29">
        <v>47.21</v>
      </c>
    </row>
    <row r="30" spans="1:20" x14ac:dyDescent="0.5">
      <c r="A30">
        <v>36</v>
      </c>
      <c r="B30">
        <v>36</v>
      </c>
      <c r="C30" s="1" t="s">
        <v>23</v>
      </c>
      <c r="D30" s="1" t="s">
        <v>34</v>
      </c>
      <c r="E30">
        <v>1</v>
      </c>
      <c r="F30">
        <v>18.18</v>
      </c>
      <c r="G30">
        <v>100</v>
      </c>
      <c r="H30">
        <v>46</v>
      </c>
      <c r="I30">
        <v>25</v>
      </c>
      <c r="J30">
        <v>0.81818181818181801</v>
      </c>
      <c r="K30">
        <v>0.18181818181818199</v>
      </c>
      <c r="L30">
        <v>1</v>
      </c>
      <c r="M30">
        <v>0</v>
      </c>
      <c r="N30">
        <v>0.46</v>
      </c>
      <c r="O30">
        <v>0.54</v>
      </c>
      <c r="P30">
        <v>0.25</v>
      </c>
      <c r="Q30">
        <v>0.75</v>
      </c>
      <c r="R30">
        <v>2.5281818181818201</v>
      </c>
      <c r="S30">
        <v>0.63204545454545402</v>
      </c>
      <c r="T30">
        <v>63.2</v>
      </c>
    </row>
    <row r="31" spans="1:20" x14ac:dyDescent="0.5">
      <c r="A31">
        <v>38</v>
      </c>
      <c r="B31">
        <v>38</v>
      </c>
      <c r="C31" s="1" t="s">
        <v>23</v>
      </c>
      <c r="D31" s="1" t="s">
        <v>35</v>
      </c>
      <c r="E31">
        <v>44</v>
      </c>
      <c r="F31">
        <v>17.440000000000001</v>
      </c>
      <c r="G31">
        <v>54.55</v>
      </c>
      <c r="H31">
        <v>42.88</v>
      </c>
      <c r="I31">
        <v>37.119999999999997</v>
      </c>
      <c r="J31">
        <v>0.82562020742489395</v>
      </c>
      <c r="K31">
        <v>0.174379792575106</v>
      </c>
      <c r="L31">
        <v>0.54545454545454497</v>
      </c>
      <c r="M31">
        <v>0.45454545454545497</v>
      </c>
      <c r="N31">
        <v>0.42876086956521697</v>
      </c>
      <c r="O31">
        <v>0.57123913043478303</v>
      </c>
      <c r="P31">
        <v>0.37121276167471801</v>
      </c>
      <c r="Q31">
        <v>0.62878723832528205</v>
      </c>
      <c r="R31">
        <v>2.17104838411937</v>
      </c>
      <c r="S31">
        <v>0.54276209602984304</v>
      </c>
      <c r="T31">
        <v>54.28</v>
      </c>
    </row>
    <row r="32" spans="1:20" x14ac:dyDescent="0.5">
      <c r="A32">
        <v>39</v>
      </c>
      <c r="B32">
        <v>39</v>
      </c>
      <c r="C32" s="1" t="s">
        <v>23</v>
      </c>
      <c r="D32" s="1" t="s">
        <v>57</v>
      </c>
      <c r="E32">
        <v>49</v>
      </c>
      <c r="F32">
        <v>16.54</v>
      </c>
      <c r="G32">
        <v>14.29</v>
      </c>
      <c r="H32">
        <v>30.1</v>
      </c>
      <c r="I32">
        <v>14.34</v>
      </c>
      <c r="J32">
        <v>0.83455841851139101</v>
      </c>
      <c r="K32">
        <v>0.16544158148860899</v>
      </c>
      <c r="L32">
        <v>0.14285714285714299</v>
      </c>
      <c r="M32">
        <v>0.85714285714285698</v>
      </c>
      <c r="N32">
        <v>0.30095238095238103</v>
      </c>
      <c r="O32">
        <v>0.69904761904761903</v>
      </c>
      <c r="P32">
        <v>0.143426501035197</v>
      </c>
      <c r="Q32">
        <v>0.85657349896480295</v>
      </c>
      <c r="R32">
        <v>1.42179444335611</v>
      </c>
      <c r="S32">
        <v>0.35544861083902801</v>
      </c>
      <c r="T32">
        <v>35.54</v>
      </c>
    </row>
    <row r="33" spans="1:20" x14ac:dyDescent="0.5">
      <c r="A33">
        <v>40</v>
      </c>
      <c r="B33">
        <v>40</v>
      </c>
      <c r="C33" s="1" t="s">
        <v>24</v>
      </c>
      <c r="D33" s="1" t="s">
        <v>33</v>
      </c>
      <c r="E33">
        <v>16</v>
      </c>
      <c r="F33">
        <v>11.69</v>
      </c>
      <c r="G33">
        <v>62.5</v>
      </c>
      <c r="H33">
        <v>39.58</v>
      </c>
      <c r="I33">
        <v>46.06</v>
      </c>
      <c r="J33">
        <v>0.88306806288949102</v>
      </c>
      <c r="K33">
        <v>0.116931937110509</v>
      </c>
      <c r="L33">
        <v>0.625</v>
      </c>
      <c r="M33">
        <v>0.375</v>
      </c>
      <c r="N33">
        <v>0.39583333333333298</v>
      </c>
      <c r="O33">
        <v>0.60416666666666696</v>
      </c>
      <c r="P33">
        <v>0.46064814814814797</v>
      </c>
      <c r="Q33">
        <v>0.53935185185185197</v>
      </c>
      <c r="R33">
        <v>2.3645495443709699</v>
      </c>
      <c r="S33">
        <v>0.59113738609274302</v>
      </c>
      <c r="T33">
        <v>59.11</v>
      </c>
    </row>
    <row r="34" spans="1:20" x14ac:dyDescent="0.5">
      <c r="A34">
        <v>41</v>
      </c>
      <c r="B34">
        <v>41</v>
      </c>
      <c r="C34" s="1" t="s">
        <v>24</v>
      </c>
      <c r="D34" s="1" t="s">
        <v>34</v>
      </c>
      <c r="E34">
        <v>11</v>
      </c>
      <c r="F34">
        <v>12.45</v>
      </c>
      <c r="G34">
        <v>59.09</v>
      </c>
      <c r="H34">
        <v>44.99</v>
      </c>
      <c r="I34">
        <v>44.45</v>
      </c>
      <c r="J34">
        <v>0.87550974728734499</v>
      </c>
      <c r="K34">
        <v>0.124490252712655</v>
      </c>
      <c r="L34">
        <v>0.59090909090909105</v>
      </c>
      <c r="M34">
        <v>0.40909090909090901</v>
      </c>
      <c r="N34">
        <v>0.449924242424242</v>
      </c>
      <c r="O34">
        <v>0.550075757575758</v>
      </c>
      <c r="P34">
        <v>0.44446548821548798</v>
      </c>
      <c r="Q34">
        <v>0.55553451178451196</v>
      </c>
      <c r="R34">
        <v>2.3608085688361702</v>
      </c>
      <c r="S34">
        <v>0.59020214220904199</v>
      </c>
      <c r="T34">
        <v>59.02</v>
      </c>
    </row>
    <row r="35" spans="1:20" x14ac:dyDescent="0.5">
      <c r="A35">
        <v>43</v>
      </c>
      <c r="B35">
        <v>43</v>
      </c>
      <c r="C35" s="1" t="s">
        <v>24</v>
      </c>
      <c r="D35" s="1" t="s">
        <v>35</v>
      </c>
      <c r="E35">
        <v>58</v>
      </c>
      <c r="F35">
        <v>22.67</v>
      </c>
      <c r="G35">
        <v>73.28</v>
      </c>
      <c r="H35">
        <v>41.28</v>
      </c>
      <c r="I35">
        <v>35.72</v>
      </c>
      <c r="J35">
        <v>0.77334778033269402</v>
      </c>
      <c r="K35">
        <v>0.226652219667306</v>
      </c>
      <c r="L35">
        <v>0.73275862068965503</v>
      </c>
      <c r="M35">
        <v>0.26724137931034497</v>
      </c>
      <c r="N35">
        <v>0.41284136300643998</v>
      </c>
      <c r="O35">
        <v>0.58715863699355997</v>
      </c>
      <c r="P35">
        <v>0.35723579182630899</v>
      </c>
      <c r="Q35">
        <v>0.64276420817369095</v>
      </c>
      <c r="R35">
        <v>2.2761835558550998</v>
      </c>
      <c r="S35">
        <v>0.56904588896377495</v>
      </c>
      <c r="T35">
        <v>56.9</v>
      </c>
    </row>
    <row r="36" spans="1:20" x14ac:dyDescent="0.5">
      <c r="A36">
        <v>44</v>
      </c>
      <c r="B36">
        <v>44</v>
      </c>
      <c r="C36" s="1" t="s">
        <v>24</v>
      </c>
      <c r="D36" s="1" t="s">
        <v>57</v>
      </c>
      <c r="E36">
        <v>15</v>
      </c>
      <c r="F36">
        <v>18.16</v>
      </c>
      <c r="G36">
        <v>16.670000000000002</v>
      </c>
      <c r="H36">
        <v>30</v>
      </c>
      <c r="I36">
        <v>27.78</v>
      </c>
      <c r="J36">
        <v>0.81840980448123302</v>
      </c>
      <c r="K36">
        <v>0.18159019551876701</v>
      </c>
      <c r="L36">
        <v>0.16666666666666699</v>
      </c>
      <c r="M36">
        <v>0.83333333333333304</v>
      </c>
      <c r="N36">
        <v>0.3</v>
      </c>
      <c r="O36">
        <v>0.7</v>
      </c>
      <c r="P36">
        <v>0.27777777777777801</v>
      </c>
      <c r="Q36">
        <v>0.72222222222222199</v>
      </c>
      <c r="R36">
        <v>1.56285424892568</v>
      </c>
      <c r="S36">
        <v>0.39071356223142001</v>
      </c>
      <c r="T36">
        <v>39.07</v>
      </c>
    </row>
    <row r="37" spans="1:20" x14ac:dyDescent="0.5">
      <c r="A37">
        <v>45</v>
      </c>
      <c r="B37">
        <v>45</v>
      </c>
      <c r="C37" s="1" t="s">
        <v>25</v>
      </c>
      <c r="D37" s="1" t="s">
        <v>33</v>
      </c>
      <c r="E37">
        <v>7</v>
      </c>
      <c r="F37">
        <v>24.35</v>
      </c>
      <c r="G37">
        <v>28.57</v>
      </c>
      <c r="H37">
        <v>32.29</v>
      </c>
      <c r="I37">
        <v>26.35</v>
      </c>
      <c r="J37">
        <v>0.75646335807050102</v>
      </c>
      <c r="K37">
        <v>0.243536641929499</v>
      </c>
      <c r="L37">
        <v>0.28571428571428598</v>
      </c>
      <c r="M37">
        <v>0.71428571428571397</v>
      </c>
      <c r="N37">
        <v>0.32285714285714301</v>
      </c>
      <c r="O37">
        <v>0.67714285714285705</v>
      </c>
      <c r="P37">
        <v>0.263492063492063</v>
      </c>
      <c r="Q37">
        <v>0.736507936507937</v>
      </c>
      <c r="R37">
        <v>1.62852685013399</v>
      </c>
      <c r="S37">
        <v>0.407131712533498</v>
      </c>
      <c r="T37">
        <v>40.71</v>
      </c>
    </row>
    <row r="38" spans="1:20" x14ac:dyDescent="0.5">
      <c r="A38">
        <v>46</v>
      </c>
      <c r="B38">
        <v>46</v>
      </c>
      <c r="C38" s="1" t="s">
        <v>25</v>
      </c>
      <c r="D38" s="1" t="s">
        <v>34</v>
      </c>
      <c r="E38">
        <v>5</v>
      </c>
      <c r="F38">
        <v>19.21</v>
      </c>
      <c r="G38">
        <v>40</v>
      </c>
      <c r="H38">
        <v>28</v>
      </c>
      <c r="I38">
        <v>21.67</v>
      </c>
      <c r="J38">
        <v>0.80794733044733003</v>
      </c>
      <c r="K38">
        <v>0.19205266955267</v>
      </c>
      <c r="L38">
        <v>0.4</v>
      </c>
      <c r="M38">
        <v>0.6</v>
      </c>
      <c r="N38">
        <v>0.28000000000000003</v>
      </c>
      <c r="O38">
        <v>0.72</v>
      </c>
      <c r="P38">
        <v>0.21666666666666701</v>
      </c>
      <c r="Q38">
        <v>0.78333333333333299</v>
      </c>
      <c r="R38">
        <v>1.704613997114</v>
      </c>
      <c r="S38">
        <v>0.42615349927849899</v>
      </c>
      <c r="T38">
        <v>42.62</v>
      </c>
    </row>
    <row r="39" spans="1:20" x14ac:dyDescent="0.5">
      <c r="A39">
        <v>48</v>
      </c>
      <c r="B39">
        <v>48</v>
      </c>
      <c r="C39" s="1" t="s">
        <v>25</v>
      </c>
      <c r="D39" s="1" t="s">
        <v>35</v>
      </c>
      <c r="E39">
        <v>36</v>
      </c>
      <c r="F39">
        <v>17.55</v>
      </c>
      <c r="G39">
        <v>45.83</v>
      </c>
      <c r="H39">
        <v>29.13</v>
      </c>
      <c r="I39">
        <v>25.78</v>
      </c>
      <c r="J39">
        <v>0.82447948876520305</v>
      </c>
      <c r="K39">
        <v>0.17552051123479701</v>
      </c>
      <c r="L39">
        <v>0.45833333333333298</v>
      </c>
      <c r="M39">
        <v>0.54166666666666696</v>
      </c>
      <c r="N39">
        <v>0.29134920634920602</v>
      </c>
      <c r="O39">
        <v>0.70865079365079398</v>
      </c>
      <c r="P39">
        <v>0.25776143790849698</v>
      </c>
      <c r="Q39">
        <v>0.74223856209150296</v>
      </c>
      <c r="R39">
        <v>1.83192346635624</v>
      </c>
      <c r="S39">
        <v>0.45798086658906001</v>
      </c>
      <c r="T39">
        <v>45.8</v>
      </c>
    </row>
    <row r="40" spans="1:20" x14ac:dyDescent="0.5">
      <c r="A40">
        <v>49</v>
      </c>
      <c r="B40">
        <v>49</v>
      </c>
      <c r="C40" s="1" t="s">
        <v>25</v>
      </c>
      <c r="D40" s="1" t="s">
        <v>57</v>
      </c>
      <c r="E40">
        <v>18</v>
      </c>
      <c r="F40">
        <v>12.27</v>
      </c>
      <c r="G40">
        <v>13.89</v>
      </c>
      <c r="H40">
        <v>26.11</v>
      </c>
      <c r="I40">
        <v>22.69</v>
      </c>
      <c r="J40">
        <v>0.87725529605781705</v>
      </c>
      <c r="K40">
        <v>0.12274470394218299</v>
      </c>
      <c r="L40">
        <v>0.13888888888888901</v>
      </c>
      <c r="M40">
        <v>0.86111111111111105</v>
      </c>
      <c r="N40">
        <v>0.26111111111111102</v>
      </c>
      <c r="O40">
        <v>0.73888888888888904</v>
      </c>
      <c r="P40">
        <v>0.226851851851852</v>
      </c>
      <c r="Q40">
        <v>0.77314814814814803</v>
      </c>
      <c r="R40">
        <v>1.5041071479096699</v>
      </c>
      <c r="S40">
        <v>0.37602678697741698</v>
      </c>
      <c r="T40">
        <v>37.6</v>
      </c>
    </row>
    <row r="43" spans="1:20" x14ac:dyDescent="0.5">
      <c r="A43" t="s">
        <v>58</v>
      </c>
      <c r="B43">
        <f>COUNTIF(index_sector[province], C43)</f>
        <v>4</v>
      </c>
      <c r="C43" t="s">
        <v>14</v>
      </c>
    </row>
    <row r="44" spans="1:20" x14ac:dyDescent="0.5">
      <c r="B44">
        <f>COUNTIF(index_sector[province], C44)</f>
        <v>4</v>
      </c>
      <c r="C44" t="s">
        <v>17</v>
      </c>
    </row>
    <row r="45" spans="1:20" x14ac:dyDescent="0.5">
      <c r="B45">
        <f>COUNTIF(index_sector[province], C45)</f>
        <v>4</v>
      </c>
      <c r="C45" t="s">
        <v>18</v>
      </c>
    </row>
    <row r="46" spans="1:20" x14ac:dyDescent="0.5">
      <c r="B46">
        <f>COUNTIF(index_sector[province], C46)</f>
        <v>4</v>
      </c>
      <c r="C46" t="s">
        <v>19</v>
      </c>
    </row>
    <row r="47" spans="1:20" x14ac:dyDescent="0.5">
      <c r="B47">
        <f>COUNTIF(index_sector[province], C47)</f>
        <v>4</v>
      </c>
      <c r="C47" t="s">
        <v>20</v>
      </c>
    </row>
    <row r="48" spans="1:20" x14ac:dyDescent="0.5">
      <c r="B48">
        <f>COUNTIF(index_sector[province], C48)</f>
        <v>4</v>
      </c>
      <c r="C48" t="s">
        <v>21</v>
      </c>
    </row>
    <row r="49" spans="2:3" x14ac:dyDescent="0.5">
      <c r="B49">
        <f>COUNTIF(index_sector[province], C49)</f>
        <v>3</v>
      </c>
      <c r="C49" t="s">
        <v>22</v>
      </c>
    </row>
    <row r="50" spans="2:3" x14ac:dyDescent="0.5">
      <c r="B50">
        <f>COUNTIF(index_sector[province], C50)</f>
        <v>4</v>
      </c>
      <c r="C50" t="s">
        <v>23</v>
      </c>
    </row>
    <row r="51" spans="2:3" x14ac:dyDescent="0.5">
      <c r="B51">
        <f>COUNTIF(index_sector[province], C51)</f>
        <v>4</v>
      </c>
      <c r="C51" t="s">
        <v>24</v>
      </c>
    </row>
    <row r="52" spans="2:3" x14ac:dyDescent="0.5">
      <c r="B52">
        <f>COUNTIF(index_sector[province], C52)</f>
        <v>4</v>
      </c>
      <c r="C52" t="s">
        <v>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C4F5-1A09-4B3E-B216-D65893A87227}">
  <dimension ref="A1:T33"/>
  <sheetViews>
    <sheetView workbookViewId="0">
      <selection activeCell="B24" sqref="B24:B33"/>
    </sheetView>
  </sheetViews>
  <sheetFormatPr defaultRowHeight="14.35" x14ac:dyDescent="0.5"/>
  <cols>
    <col min="1" max="1" width="10.17578125" bestFit="1" customWidth="1"/>
    <col min="2" max="2" width="4" bestFit="1" customWidth="1"/>
    <col min="3" max="3" width="17.76171875" bestFit="1" customWidth="1"/>
    <col min="4" max="4" width="17.703125" bestFit="1" customWidth="1"/>
    <col min="5" max="5" width="4" bestFit="1" customWidth="1"/>
    <col min="6" max="6" width="19.52734375" bestFit="1" customWidth="1"/>
    <col min="7" max="7" width="22.46875" bestFit="1" customWidth="1"/>
    <col min="8" max="8" width="21.9375" bestFit="1" customWidth="1"/>
    <col min="9" max="9" width="17.8203125" bestFit="1" customWidth="1"/>
    <col min="10" max="10" width="17.52734375" bestFit="1" customWidth="1"/>
    <col min="11" max="11" width="17.87890625" bestFit="1" customWidth="1"/>
    <col min="12" max="12" width="20.52734375" bestFit="1" customWidth="1"/>
    <col min="13" max="13" width="20.87890625" bestFit="1" customWidth="1"/>
    <col min="14" max="14" width="20" bestFit="1" customWidth="1"/>
    <col min="15" max="15" width="20.3515625" bestFit="1" customWidth="1"/>
    <col min="16" max="16" width="15.87890625" bestFit="1" customWidth="1"/>
    <col min="17" max="17" width="16.234375" bestFit="1" customWidth="1"/>
    <col min="18" max="18" width="12.703125" bestFit="1" customWidth="1"/>
    <col min="19" max="19" width="16.46875" bestFit="1" customWidth="1"/>
    <col min="20" max="20" width="17.5859375" bestFit="1" customWidth="1"/>
  </cols>
  <sheetData>
    <row r="1" spans="1:20" x14ac:dyDescent="0.5">
      <c r="A1" t="s">
        <v>51</v>
      </c>
      <c r="B1" t="s">
        <v>52</v>
      </c>
      <c r="C1" t="s">
        <v>0</v>
      </c>
      <c r="D1" t="s">
        <v>29</v>
      </c>
      <c r="E1" t="s">
        <v>2</v>
      </c>
      <c r="F1" t="s">
        <v>53</v>
      </c>
      <c r="G1" t="s">
        <v>54</v>
      </c>
      <c r="H1" t="s">
        <v>55</v>
      </c>
      <c r="I1" t="s">
        <v>56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5">
      <c r="A2">
        <v>1</v>
      </c>
      <c r="B2">
        <v>1</v>
      </c>
      <c r="C2" s="1" t="s">
        <v>14</v>
      </c>
      <c r="D2" s="1" t="s">
        <v>30</v>
      </c>
      <c r="E2">
        <v>12</v>
      </c>
      <c r="F2">
        <v>15.78</v>
      </c>
      <c r="G2">
        <v>16.670000000000002</v>
      </c>
      <c r="H2">
        <v>38.33</v>
      </c>
      <c r="I2">
        <v>45.28</v>
      </c>
      <c r="J2">
        <v>0.84223402859766505</v>
      </c>
      <c r="K2">
        <v>0.157765971402335</v>
      </c>
      <c r="L2">
        <v>0.16666666666666699</v>
      </c>
      <c r="M2">
        <v>0.83333333333333304</v>
      </c>
      <c r="N2">
        <v>0.38333333333333303</v>
      </c>
      <c r="O2">
        <v>0.61666666666666703</v>
      </c>
      <c r="P2">
        <v>0.452777777777778</v>
      </c>
      <c r="Q2">
        <v>0.54722222222222205</v>
      </c>
      <c r="R2">
        <v>1.8450118063754399</v>
      </c>
      <c r="S2">
        <v>0.46125295159386098</v>
      </c>
      <c r="T2">
        <v>46.13</v>
      </c>
    </row>
    <row r="3" spans="1:20" x14ac:dyDescent="0.5">
      <c r="A3">
        <v>2</v>
      </c>
      <c r="B3">
        <v>2</v>
      </c>
      <c r="C3" s="1" t="s">
        <v>14</v>
      </c>
      <c r="D3" s="1" t="s">
        <v>31</v>
      </c>
      <c r="E3">
        <v>116</v>
      </c>
      <c r="F3">
        <v>18.05</v>
      </c>
      <c r="G3">
        <v>42.67</v>
      </c>
      <c r="H3">
        <v>44.75</v>
      </c>
      <c r="I3">
        <v>39.25</v>
      </c>
      <c r="J3">
        <v>0.81951218100168099</v>
      </c>
      <c r="K3">
        <v>0.18048781899831901</v>
      </c>
      <c r="L3">
        <v>0.42672413793103398</v>
      </c>
      <c r="M3">
        <v>0.57327586206896597</v>
      </c>
      <c r="N3">
        <v>0.44752400633314798</v>
      </c>
      <c r="O3">
        <v>0.55247599366685196</v>
      </c>
      <c r="P3">
        <v>0.39248949667754801</v>
      </c>
      <c r="Q3">
        <v>0.60751050332245204</v>
      </c>
      <c r="R3">
        <v>2.0862498219434098</v>
      </c>
      <c r="S3">
        <v>0.521562455485853</v>
      </c>
      <c r="T3">
        <v>52.16</v>
      </c>
    </row>
    <row r="4" spans="1:20" x14ac:dyDescent="0.5">
      <c r="A4">
        <v>3</v>
      </c>
      <c r="B4">
        <v>3</v>
      </c>
      <c r="C4" s="1" t="s">
        <v>17</v>
      </c>
      <c r="D4" s="1" t="s">
        <v>30</v>
      </c>
      <c r="E4">
        <v>2</v>
      </c>
      <c r="F4">
        <v>11.36</v>
      </c>
      <c r="G4">
        <v>50</v>
      </c>
      <c r="H4">
        <v>71</v>
      </c>
      <c r="I4">
        <v>58.33</v>
      </c>
      <c r="J4">
        <v>0.88636363636363602</v>
      </c>
      <c r="K4">
        <v>0.11363636363636399</v>
      </c>
      <c r="L4">
        <v>0.5</v>
      </c>
      <c r="M4">
        <v>0.5</v>
      </c>
      <c r="N4">
        <v>0.71</v>
      </c>
      <c r="O4">
        <v>0.28999999999999998</v>
      </c>
      <c r="P4">
        <v>0.58333333333333304</v>
      </c>
      <c r="Q4">
        <v>0.41666666666666702</v>
      </c>
      <c r="R4">
        <v>2.6796969696969701</v>
      </c>
      <c r="S4">
        <v>0.66992424242424198</v>
      </c>
      <c r="T4">
        <v>66.989999999999995</v>
      </c>
    </row>
    <row r="5" spans="1:20" x14ac:dyDescent="0.5">
      <c r="A5">
        <v>4</v>
      </c>
      <c r="B5">
        <v>4</v>
      </c>
      <c r="C5" s="1" t="s">
        <v>17</v>
      </c>
      <c r="D5" s="1" t="s">
        <v>31</v>
      </c>
      <c r="E5">
        <v>153</v>
      </c>
      <c r="F5">
        <v>23.89</v>
      </c>
      <c r="G5">
        <v>54.58</v>
      </c>
      <c r="H5">
        <v>41.14</v>
      </c>
      <c r="I5">
        <v>38.08</v>
      </c>
      <c r="J5">
        <v>0.76106732574368796</v>
      </c>
      <c r="K5">
        <v>0.23893267425631201</v>
      </c>
      <c r="L5">
        <v>0.54575163398692805</v>
      </c>
      <c r="M5">
        <v>0.454248366013072</v>
      </c>
      <c r="N5">
        <v>0.41142194301771601</v>
      </c>
      <c r="O5">
        <v>0.58857805698228405</v>
      </c>
      <c r="P5">
        <v>0.38083637777775498</v>
      </c>
      <c r="Q5">
        <v>0.61916362222224497</v>
      </c>
      <c r="R5">
        <v>2.0990772805260902</v>
      </c>
      <c r="S5">
        <v>0.524769320131522</v>
      </c>
      <c r="T5">
        <v>52.48</v>
      </c>
    </row>
    <row r="6" spans="1:20" x14ac:dyDescent="0.5">
      <c r="A6">
        <v>5</v>
      </c>
      <c r="B6">
        <v>5</v>
      </c>
      <c r="C6" s="1" t="s">
        <v>18</v>
      </c>
      <c r="D6" s="1" t="s">
        <v>30</v>
      </c>
      <c r="E6">
        <v>89</v>
      </c>
      <c r="F6">
        <v>24.46</v>
      </c>
      <c r="G6">
        <v>37.08</v>
      </c>
      <c r="H6">
        <v>35.840000000000003</v>
      </c>
      <c r="I6">
        <v>41.88</v>
      </c>
      <c r="J6">
        <v>0.755384282440414</v>
      </c>
      <c r="K6">
        <v>0.244615717559586</v>
      </c>
      <c r="L6">
        <v>0.37078651685393299</v>
      </c>
      <c r="M6">
        <v>0.62921348314606695</v>
      </c>
      <c r="N6">
        <v>0.35836712831231998</v>
      </c>
      <c r="O6">
        <v>0.64163287168768002</v>
      </c>
      <c r="P6">
        <v>0.41878666052355201</v>
      </c>
      <c r="Q6">
        <v>0.58121333947644804</v>
      </c>
      <c r="R6">
        <v>1.9033245881302201</v>
      </c>
      <c r="S6">
        <v>0.47583114703255502</v>
      </c>
      <c r="T6">
        <v>47.58</v>
      </c>
    </row>
    <row r="7" spans="1:20" x14ac:dyDescent="0.5">
      <c r="A7">
        <v>6</v>
      </c>
      <c r="B7">
        <v>6</v>
      </c>
      <c r="C7" s="1" t="s">
        <v>18</v>
      </c>
      <c r="D7" s="1" t="s">
        <v>31</v>
      </c>
      <c r="E7">
        <v>62</v>
      </c>
      <c r="F7">
        <v>23.47</v>
      </c>
      <c r="G7">
        <v>84.68</v>
      </c>
      <c r="H7">
        <v>51.73</v>
      </c>
      <c r="I7">
        <v>45.98</v>
      </c>
      <c r="J7">
        <v>0.76525945076487401</v>
      </c>
      <c r="K7">
        <v>0.23474054923512599</v>
      </c>
      <c r="L7">
        <v>0.84677419354838701</v>
      </c>
      <c r="M7">
        <v>0.15322580645161299</v>
      </c>
      <c r="N7">
        <v>0.51726346658434896</v>
      </c>
      <c r="O7">
        <v>0.48273653341565098</v>
      </c>
      <c r="P7">
        <v>0.45977110146981498</v>
      </c>
      <c r="Q7">
        <v>0.54022889853018496</v>
      </c>
      <c r="R7">
        <v>2.58906821236743</v>
      </c>
      <c r="S7">
        <v>0.64726705309185595</v>
      </c>
      <c r="T7">
        <v>64.73</v>
      </c>
    </row>
    <row r="8" spans="1:20" x14ac:dyDescent="0.5">
      <c r="A8">
        <v>7</v>
      </c>
      <c r="B8">
        <v>7</v>
      </c>
      <c r="C8" s="1" t="s">
        <v>19</v>
      </c>
      <c r="D8" s="1" t="s">
        <v>30</v>
      </c>
      <c r="E8">
        <v>75</v>
      </c>
      <c r="F8">
        <v>14.61</v>
      </c>
      <c r="G8">
        <v>28.67</v>
      </c>
      <c r="H8">
        <v>32.32</v>
      </c>
      <c r="I8">
        <v>43.41</v>
      </c>
      <c r="J8">
        <v>0.85391690639648499</v>
      </c>
      <c r="K8">
        <v>0.14608309360351501</v>
      </c>
      <c r="L8">
        <v>0.28666666666666701</v>
      </c>
      <c r="M8">
        <v>0.71333333333333304</v>
      </c>
      <c r="N8">
        <v>0.32316657027183299</v>
      </c>
      <c r="O8">
        <v>0.67683342972816696</v>
      </c>
      <c r="P8">
        <v>0.43408061011321902</v>
      </c>
      <c r="Q8">
        <v>0.56591938988678103</v>
      </c>
      <c r="R8">
        <v>1.8978307534482</v>
      </c>
      <c r="S8">
        <v>0.47445768836205099</v>
      </c>
      <c r="T8">
        <v>47.45</v>
      </c>
    </row>
    <row r="9" spans="1:20" x14ac:dyDescent="0.5">
      <c r="A9">
        <v>8</v>
      </c>
      <c r="B9">
        <v>8</v>
      </c>
      <c r="C9" s="1" t="s">
        <v>19</v>
      </c>
      <c r="D9" s="1" t="s">
        <v>31</v>
      </c>
      <c r="E9">
        <v>36</v>
      </c>
      <c r="F9">
        <v>17.73</v>
      </c>
      <c r="G9">
        <v>37.5</v>
      </c>
      <c r="H9">
        <v>43.16</v>
      </c>
      <c r="I9">
        <v>35.200000000000003</v>
      </c>
      <c r="J9">
        <v>0.82271041569945702</v>
      </c>
      <c r="K9">
        <v>0.17728958430054301</v>
      </c>
      <c r="L9">
        <v>0.375</v>
      </c>
      <c r="M9">
        <v>0.625</v>
      </c>
      <c r="N9">
        <v>0.43164215686274499</v>
      </c>
      <c r="O9">
        <v>0.56835784313725501</v>
      </c>
      <c r="P9">
        <v>0.35200066137566099</v>
      </c>
      <c r="Q9">
        <v>0.64799933862433901</v>
      </c>
      <c r="R9">
        <v>1.9813532339378599</v>
      </c>
      <c r="S9">
        <v>0.49533830848446603</v>
      </c>
      <c r="T9">
        <v>49.53</v>
      </c>
    </row>
    <row r="10" spans="1:20" x14ac:dyDescent="0.5">
      <c r="A10">
        <v>9</v>
      </c>
      <c r="B10">
        <v>9</v>
      </c>
      <c r="C10" s="1" t="s">
        <v>20</v>
      </c>
      <c r="D10" s="1" t="s">
        <v>30</v>
      </c>
      <c r="E10">
        <v>42</v>
      </c>
      <c r="F10">
        <v>18.13</v>
      </c>
      <c r="G10">
        <v>30.95</v>
      </c>
      <c r="H10">
        <v>46.2</v>
      </c>
      <c r="I10">
        <v>50.05</v>
      </c>
      <c r="J10">
        <v>0.818727371789985</v>
      </c>
      <c r="K10">
        <v>0.181272628210015</v>
      </c>
      <c r="L10">
        <v>0.30952380952380998</v>
      </c>
      <c r="M10">
        <v>0.69047619047619002</v>
      </c>
      <c r="N10">
        <v>0.46201441102756902</v>
      </c>
      <c r="O10">
        <v>0.53798558897243098</v>
      </c>
      <c r="P10">
        <v>0.50052213868003304</v>
      </c>
      <c r="Q10">
        <v>0.49947786131996702</v>
      </c>
      <c r="R10">
        <v>2.0907877310214</v>
      </c>
      <c r="S10">
        <v>0.52269693275534901</v>
      </c>
      <c r="T10">
        <v>52.27</v>
      </c>
    </row>
    <row r="11" spans="1:20" x14ac:dyDescent="0.5">
      <c r="A11">
        <v>10</v>
      </c>
      <c r="B11">
        <v>10</v>
      </c>
      <c r="C11" s="1" t="s">
        <v>20</v>
      </c>
      <c r="D11" s="1" t="s">
        <v>31</v>
      </c>
      <c r="E11">
        <v>90</v>
      </c>
      <c r="F11">
        <v>13.11</v>
      </c>
      <c r="G11">
        <v>40.56</v>
      </c>
      <c r="H11">
        <v>46.24</v>
      </c>
      <c r="I11">
        <v>40.92</v>
      </c>
      <c r="J11">
        <v>0.86888868871071601</v>
      </c>
      <c r="K11">
        <v>0.13111131128928399</v>
      </c>
      <c r="L11">
        <v>0.405555555555556</v>
      </c>
      <c r="M11">
        <v>0.594444444444444</v>
      </c>
      <c r="N11">
        <v>0.46236098925440799</v>
      </c>
      <c r="O11">
        <v>0.53763901074559195</v>
      </c>
      <c r="P11">
        <v>0.40924076693752598</v>
      </c>
      <c r="Q11">
        <v>0.59075923306247402</v>
      </c>
      <c r="R11">
        <v>2.14604600045821</v>
      </c>
      <c r="S11">
        <v>0.53651150011455195</v>
      </c>
      <c r="T11">
        <v>53.65</v>
      </c>
    </row>
    <row r="12" spans="1:20" x14ac:dyDescent="0.5">
      <c r="A12">
        <v>11</v>
      </c>
      <c r="B12">
        <v>11</v>
      </c>
      <c r="C12" s="1" t="s">
        <v>21</v>
      </c>
      <c r="D12" s="1" t="s">
        <v>30</v>
      </c>
      <c r="E12">
        <v>95</v>
      </c>
      <c r="F12">
        <v>19.690000000000001</v>
      </c>
      <c r="G12">
        <v>32.630000000000003</v>
      </c>
      <c r="H12">
        <v>47.75</v>
      </c>
      <c r="I12">
        <v>46.01</v>
      </c>
      <c r="J12">
        <v>0.80314567895687905</v>
      </c>
      <c r="K12">
        <v>0.19685432104312101</v>
      </c>
      <c r="L12">
        <v>0.326315789473684</v>
      </c>
      <c r="M12">
        <v>0.673684210526316</v>
      </c>
      <c r="N12">
        <v>0.47748261783490997</v>
      </c>
      <c r="O12">
        <v>0.52251738216509003</v>
      </c>
      <c r="P12">
        <v>0.46012704538155103</v>
      </c>
      <c r="Q12">
        <v>0.53987295461844897</v>
      </c>
      <c r="R12">
        <v>2.0670711316470198</v>
      </c>
      <c r="S12">
        <v>0.51676778291175596</v>
      </c>
      <c r="T12">
        <v>51.68</v>
      </c>
    </row>
    <row r="13" spans="1:20" x14ac:dyDescent="0.5">
      <c r="A13">
        <v>12</v>
      </c>
      <c r="B13">
        <v>12</v>
      </c>
      <c r="C13" s="1" t="s">
        <v>21</v>
      </c>
      <c r="D13" s="1" t="s">
        <v>31</v>
      </c>
      <c r="E13">
        <v>67</v>
      </c>
      <c r="F13">
        <v>21.6</v>
      </c>
      <c r="G13">
        <v>40.299999999999997</v>
      </c>
      <c r="H13">
        <v>49.55</v>
      </c>
      <c r="I13">
        <v>46.27</v>
      </c>
      <c r="J13">
        <v>0.78396508330850401</v>
      </c>
      <c r="K13">
        <v>0.21603491669149599</v>
      </c>
      <c r="L13">
        <v>0.402985074626866</v>
      </c>
      <c r="M13">
        <v>0.59701492537313405</v>
      </c>
      <c r="N13">
        <v>0.49550476193216902</v>
      </c>
      <c r="O13">
        <v>0.50449523806783103</v>
      </c>
      <c r="P13">
        <v>0.46267892917558201</v>
      </c>
      <c r="Q13">
        <v>0.53732107082441805</v>
      </c>
      <c r="R13">
        <v>2.1451338490431202</v>
      </c>
      <c r="S13">
        <v>0.53628346226078005</v>
      </c>
      <c r="T13">
        <v>53.63</v>
      </c>
    </row>
    <row r="14" spans="1:20" x14ac:dyDescent="0.5">
      <c r="A14">
        <v>13</v>
      </c>
      <c r="B14">
        <v>13</v>
      </c>
      <c r="C14" s="1" t="s">
        <v>22</v>
      </c>
      <c r="D14" s="1" t="s">
        <v>30</v>
      </c>
      <c r="E14">
        <v>93</v>
      </c>
      <c r="F14">
        <v>16.82</v>
      </c>
      <c r="G14">
        <v>10.220000000000001</v>
      </c>
      <c r="H14">
        <v>36.81</v>
      </c>
      <c r="I14">
        <v>30.35</v>
      </c>
      <c r="J14">
        <v>0.83180049146089297</v>
      </c>
      <c r="K14">
        <v>0.16819950853910701</v>
      </c>
      <c r="L14">
        <v>0.102150537634409</v>
      </c>
      <c r="M14">
        <v>0.89784946236559104</v>
      </c>
      <c r="N14">
        <v>0.368105397558743</v>
      </c>
      <c r="O14">
        <v>0.63189460244125695</v>
      </c>
      <c r="P14">
        <v>0.30354454685099802</v>
      </c>
      <c r="Q14">
        <v>0.69645545314900204</v>
      </c>
      <c r="R14">
        <v>1.6056009735050401</v>
      </c>
      <c r="S14">
        <v>0.40140024337626101</v>
      </c>
      <c r="T14">
        <v>40.14</v>
      </c>
    </row>
    <row r="15" spans="1:20" x14ac:dyDescent="0.5">
      <c r="A15">
        <v>14</v>
      </c>
      <c r="B15">
        <v>14</v>
      </c>
      <c r="C15" s="1" t="s">
        <v>22</v>
      </c>
      <c r="D15" s="1" t="s">
        <v>31</v>
      </c>
      <c r="E15">
        <v>61</v>
      </c>
      <c r="F15">
        <v>14.96</v>
      </c>
      <c r="G15">
        <v>38.520000000000003</v>
      </c>
      <c r="H15">
        <v>44.33</v>
      </c>
      <c r="I15">
        <v>47.76</v>
      </c>
      <c r="J15">
        <v>0.85041447835574102</v>
      </c>
      <c r="K15">
        <v>0.14958552164425901</v>
      </c>
      <c r="L15">
        <v>0.38524590163934402</v>
      </c>
      <c r="M15">
        <v>0.61475409836065598</v>
      </c>
      <c r="N15">
        <v>0.44331660871005102</v>
      </c>
      <c r="O15">
        <v>0.55668339128994904</v>
      </c>
      <c r="P15">
        <v>0.477645926477894</v>
      </c>
      <c r="Q15">
        <v>0.52235407352210605</v>
      </c>
      <c r="R15">
        <v>2.1566229151830298</v>
      </c>
      <c r="S15">
        <v>0.53915572879575802</v>
      </c>
      <c r="T15">
        <v>53.92</v>
      </c>
    </row>
    <row r="16" spans="1:20" x14ac:dyDescent="0.5">
      <c r="A16">
        <v>15</v>
      </c>
      <c r="B16">
        <v>15</v>
      </c>
      <c r="C16" s="1" t="s">
        <v>23</v>
      </c>
      <c r="D16" s="1" t="s">
        <v>30</v>
      </c>
      <c r="E16">
        <v>86</v>
      </c>
      <c r="F16">
        <v>19.12</v>
      </c>
      <c r="G16">
        <v>29.07</v>
      </c>
      <c r="H16">
        <v>34.200000000000003</v>
      </c>
      <c r="I16">
        <v>30.07</v>
      </c>
      <c r="J16">
        <v>0.80876582226840299</v>
      </c>
      <c r="K16">
        <v>0.19123417773159701</v>
      </c>
      <c r="L16">
        <v>0.290697674418605</v>
      </c>
      <c r="M16">
        <v>0.70930232558139505</v>
      </c>
      <c r="N16">
        <v>0.34196990424076601</v>
      </c>
      <c r="O16">
        <v>0.65803009575923399</v>
      </c>
      <c r="P16">
        <v>0.30066024471804198</v>
      </c>
      <c r="Q16">
        <v>0.69933975528195802</v>
      </c>
      <c r="R16">
        <v>1.74209364564582</v>
      </c>
      <c r="S16">
        <v>0.43552341141145401</v>
      </c>
      <c r="T16">
        <v>43.55</v>
      </c>
    </row>
    <row r="17" spans="1:20" x14ac:dyDescent="0.5">
      <c r="A17">
        <v>16</v>
      </c>
      <c r="B17">
        <v>16</v>
      </c>
      <c r="C17" s="1" t="s">
        <v>23</v>
      </c>
      <c r="D17" s="1" t="s">
        <v>31</v>
      </c>
      <c r="E17">
        <v>58</v>
      </c>
      <c r="F17">
        <v>15.72</v>
      </c>
      <c r="G17">
        <v>61.21</v>
      </c>
      <c r="H17">
        <v>42.69</v>
      </c>
      <c r="I17">
        <v>32.22</v>
      </c>
      <c r="J17">
        <v>0.84276991901445697</v>
      </c>
      <c r="K17">
        <v>0.157230080985543</v>
      </c>
      <c r="L17">
        <v>0.61206896551724099</v>
      </c>
      <c r="M17">
        <v>0.38793103448275901</v>
      </c>
      <c r="N17">
        <v>0.42694480102695798</v>
      </c>
      <c r="O17">
        <v>0.57305519897304202</v>
      </c>
      <c r="P17">
        <v>0.322202823899296</v>
      </c>
      <c r="Q17">
        <v>0.677797176100704</v>
      </c>
      <c r="R17">
        <v>2.20398650945795</v>
      </c>
      <c r="S17">
        <v>0.55099662736448796</v>
      </c>
      <c r="T17">
        <v>55.1</v>
      </c>
    </row>
    <row r="18" spans="1:20" x14ac:dyDescent="0.5">
      <c r="A18">
        <v>17</v>
      </c>
      <c r="B18">
        <v>17</v>
      </c>
      <c r="C18" s="1" t="s">
        <v>24</v>
      </c>
      <c r="D18" s="1" t="s">
        <v>30</v>
      </c>
      <c r="E18">
        <v>94</v>
      </c>
      <c r="F18">
        <v>18.29</v>
      </c>
      <c r="G18">
        <v>57.98</v>
      </c>
      <c r="H18">
        <v>35.22</v>
      </c>
      <c r="I18">
        <v>36.61</v>
      </c>
      <c r="J18">
        <v>0.81714629151899498</v>
      </c>
      <c r="K18">
        <v>0.18285370848100499</v>
      </c>
      <c r="L18">
        <v>0.57978723404255295</v>
      </c>
      <c r="M18">
        <v>0.420212765957447</v>
      </c>
      <c r="N18">
        <v>0.35215713067531901</v>
      </c>
      <c r="O18">
        <v>0.64784286932468105</v>
      </c>
      <c r="P18">
        <v>0.36609025840323001</v>
      </c>
      <c r="Q18">
        <v>0.63390974159677005</v>
      </c>
      <c r="R18">
        <v>2.1151809146401002</v>
      </c>
      <c r="S18">
        <v>0.52879522866002404</v>
      </c>
      <c r="T18">
        <v>52.88</v>
      </c>
    </row>
    <row r="19" spans="1:20" x14ac:dyDescent="0.5">
      <c r="A19">
        <v>18</v>
      </c>
      <c r="B19">
        <v>18</v>
      </c>
      <c r="C19" s="1" t="s">
        <v>24</v>
      </c>
      <c r="D19" s="1" t="s">
        <v>31</v>
      </c>
      <c r="E19">
        <v>45</v>
      </c>
      <c r="F19">
        <v>17.25</v>
      </c>
      <c r="G19">
        <v>78.89</v>
      </c>
      <c r="H19">
        <v>50.58</v>
      </c>
      <c r="I19">
        <v>37.76</v>
      </c>
      <c r="J19">
        <v>0.82751875984427503</v>
      </c>
      <c r="K19">
        <v>0.172481240155725</v>
      </c>
      <c r="L19">
        <v>0.78888888888888897</v>
      </c>
      <c r="M19">
        <v>0.211111111111111</v>
      </c>
      <c r="N19">
        <v>0.50581145431145402</v>
      </c>
      <c r="O19">
        <v>0.49418854568854598</v>
      </c>
      <c r="P19">
        <v>0.37763888888888902</v>
      </c>
      <c r="Q19">
        <v>0.62236111111111103</v>
      </c>
      <c r="R19">
        <v>2.49985799193351</v>
      </c>
      <c r="S19">
        <v>0.62496449798337705</v>
      </c>
      <c r="T19">
        <v>62.5</v>
      </c>
    </row>
    <row r="20" spans="1:20" x14ac:dyDescent="0.5">
      <c r="A20">
        <v>19</v>
      </c>
      <c r="B20">
        <v>19</v>
      </c>
      <c r="C20" s="1" t="s">
        <v>25</v>
      </c>
      <c r="D20" s="1" t="s">
        <v>30</v>
      </c>
      <c r="E20">
        <v>89</v>
      </c>
      <c r="F20">
        <v>19.2</v>
      </c>
      <c r="G20">
        <v>30.34</v>
      </c>
      <c r="H20">
        <v>27.07</v>
      </c>
      <c r="I20">
        <v>31.18</v>
      </c>
      <c r="J20">
        <v>0.80799990705835101</v>
      </c>
      <c r="K20">
        <v>0.19200009294164899</v>
      </c>
      <c r="L20">
        <v>0.30337078651685401</v>
      </c>
      <c r="M20">
        <v>0.69662921348314599</v>
      </c>
      <c r="N20">
        <v>0.27065012484394502</v>
      </c>
      <c r="O20">
        <v>0.72934987515605498</v>
      </c>
      <c r="P20">
        <v>0.31180650412474598</v>
      </c>
      <c r="Q20">
        <v>0.68819349587525402</v>
      </c>
      <c r="R20">
        <v>1.6938273225439</v>
      </c>
      <c r="S20">
        <v>0.423456830635974</v>
      </c>
      <c r="T20">
        <v>42.35</v>
      </c>
    </row>
    <row r="21" spans="1:20" x14ac:dyDescent="0.5">
      <c r="A21">
        <v>20</v>
      </c>
      <c r="B21">
        <v>20</v>
      </c>
      <c r="C21" s="1" t="s">
        <v>25</v>
      </c>
      <c r="D21" s="1" t="s">
        <v>31</v>
      </c>
      <c r="E21">
        <v>37</v>
      </c>
      <c r="F21">
        <v>14.57</v>
      </c>
      <c r="G21">
        <v>63.51</v>
      </c>
      <c r="H21">
        <v>44.76</v>
      </c>
      <c r="I21">
        <v>46.26</v>
      </c>
      <c r="J21">
        <v>0.85429237232731703</v>
      </c>
      <c r="K21">
        <v>0.145707627672683</v>
      </c>
      <c r="L21">
        <v>0.63513513513513498</v>
      </c>
      <c r="M21">
        <v>0.36486486486486502</v>
      </c>
      <c r="N21">
        <v>0.44756435006435002</v>
      </c>
      <c r="O21">
        <v>0.55243564993564998</v>
      </c>
      <c r="P21">
        <v>0.462598908432242</v>
      </c>
      <c r="Q21">
        <v>0.53740109156775795</v>
      </c>
      <c r="R21">
        <v>2.3995907659590401</v>
      </c>
      <c r="S21">
        <v>0.59989769148976102</v>
      </c>
      <c r="T21">
        <v>59.99</v>
      </c>
    </row>
    <row r="24" spans="1:20" x14ac:dyDescent="0.5">
      <c r="A24" t="s">
        <v>58</v>
      </c>
      <c r="B24">
        <f>COUNTIF(index_location[province],C24)</f>
        <v>2</v>
      </c>
      <c r="C24" t="s">
        <v>14</v>
      </c>
    </row>
    <row r="25" spans="1:20" x14ac:dyDescent="0.5">
      <c r="B25">
        <f>COUNTIF(index_location[province],C25)</f>
        <v>2</v>
      </c>
      <c r="C25" t="s">
        <v>17</v>
      </c>
    </row>
    <row r="26" spans="1:20" x14ac:dyDescent="0.5">
      <c r="B26">
        <f>COUNTIF(index_location[province],C26)</f>
        <v>2</v>
      </c>
      <c r="C26" t="s">
        <v>18</v>
      </c>
    </row>
    <row r="27" spans="1:20" x14ac:dyDescent="0.5">
      <c r="B27">
        <f>COUNTIF(index_location[province],C27)</f>
        <v>2</v>
      </c>
      <c r="C27" t="s">
        <v>19</v>
      </c>
    </row>
    <row r="28" spans="1:20" x14ac:dyDescent="0.5">
      <c r="B28">
        <f>COUNTIF(index_location[province],C28)</f>
        <v>2</v>
      </c>
      <c r="C28" t="s">
        <v>20</v>
      </c>
    </row>
    <row r="29" spans="1:20" x14ac:dyDescent="0.5">
      <c r="B29">
        <f>COUNTIF(index_location[province],C29)</f>
        <v>2</v>
      </c>
      <c r="C29" t="s">
        <v>21</v>
      </c>
    </row>
    <row r="30" spans="1:20" x14ac:dyDescent="0.5">
      <c r="B30">
        <f>COUNTIF(index_location[province],C30)</f>
        <v>2</v>
      </c>
      <c r="C30" t="s">
        <v>22</v>
      </c>
    </row>
    <row r="31" spans="1:20" x14ac:dyDescent="0.5">
      <c r="B31">
        <f>COUNTIF(index_location[province],C31)</f>
        <v>2</v>
      </c>
      <c r="C31" t="s">
        <v>23</v>
      </c>
    </row>
    <row r="32" spans="1:20" x14ac:dyDescent="0.5">
      <c r="B32">
        <f>COUNTIF(index_location[province],C32)</f>
        <v>2</v>
      </c>
      <c r="C32" t="s">
        <v>24</v>
      </c>
    </row>
    <row r="33" spans="2:3" x14ac:dyDescent="0.5">
      <c r="B33">
        <f>COUNTIF(index_location[province],C33)</f>
        <v>2</v>
      </c>
      <c r="C33" t="s">
        <v>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EE2F-C845-489F-B5CF-D4C05E8B291C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B4AE23-F6CE-4C56-BAFF-AEF56FC314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InclusionData</vt:lpstr>
      <vt:lpstr>index_age</vt:lpstr>
      <vt:lpstr>index_gender</vt:lpstr>
      <vt:lpstr>index_size</vt:lpstr>
      <vt:lpstr>index_sector</vt:lpstr>
      <vt:lpstr>index_location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Cross</dc:creator>
  <cp:lastModifiedBy>Beks Cross</cp:lastModifiedBy>
  <dcterms:created xsi:type="dcterms:W3CDTF">2021-11-25T05:43:16Z</dcterms:created>
  <dcterms:modified xsi:type="dcterms:W3CDTF">2021-12-02T06:26:26Z</dcterms:modified>
</cp:coreProperties>
</file>